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760" tabRatio="824" activeTab="1"/>
  </bookViews>
  <sheets>
    <sheet name="Instructions" sheetId="1" r:id="rId1"/>
    <sheet name="Step 1 - Annual Cash Budget" sheetId="2" r:id="rId2"/>
    <sheet name="Step 2 - Sensitivity Table" sheetId="3" r:id="rId3"/>
    <sheet name="Appendix A - Detail Exp Sheet" sheetId="4" r:id="rId4"/>
    <sheet name="Appendix B - Graphs Worksheet" sheetId="5" r:id="rId5"/>
    <sheet name="Helpful Tips" sheetId="6" r:id="rId6"/>
  </sheets>
  <definedNames>
    <definedName name="_xlnm.Print_Area" localSheetId="3">'Appendix A - Detail Exp Sheet'!$A$1:$E$116</definedName>
    <definedName name="_xlnm.Print_Area" localSheetId="4">'Appendix B - Graphs Worksheet'!$A$1:$E$24</definedName>
    <definedName name="_xlnm.Print_Area" localSheetId="5">'Helpful Tips'!$A$1:$H$17</definedName>
    <definedName name="_xlnm.Print_Area" localSheetId="1">'Step 1 - Annual Cash Budget'!$A$1:$AA$56</definedName>
    <definedName name="_xlnm.Print_Area" localSheetId="2">'Step 2 - Sensitivity Table'!$A$1:$K$27</definedName>
  </definedNames>
  <calcPr fullCalcOnLoad="1"/>
</workbook>
</file>

<file path=xl/comments2.xml><?xml version="1.0" encoding="utf-8"?>
<comments xmlns="http://schemas.openxmlformats.org/spreadsheetml/2006/main">
  <authors>
    <author>fishera</author>
    <author>Anne Bird</author>
  </authors>
  <commentList>
    <comment ref="A13" authorId="0">
      <text>
        <r>
          <rPr>
            <sz val="8"/>
            <rFont val="Tahoma"/>
            <family val="2"/>
          </rPr>
          <t>If already taxed then do not include when estimating tax below.</t>
        </r>
      </text>
    </comment>
    <comment ref="A16" authorId="1">
      <text>
        <r>
          <rPr>
            <sz val="8"/>
            <rFont val="Arial"/>
            <family val="2"/>
          </rPr>
          <t>If already taxed then do not include when estimating tax below.</t>
        </r>
      </text>
    </comment>
  </commentList>
</comments>
</file>

<file path=xl/comments3.xml><?xml version="1.0" encoding="utf-8"?>
<comments xmlns="http://schemas.openxmlformats.org/spreadsheetml/2006/main">
  <authors>
    <author>Angie Fisher</author>
  </authors>
  <commentList>
    <comment ref="N25" authorId="0">
      <text>
        <r>
          <rPr>
            <b/>
            <sz val="9"/>
            <rFont val="Tahoma"/>
            <family val="0"/>
          </rPr>
          <t>Angie Fisher:</t>
        </r>
        <r>
          <rPr>
            <sz val="9"/>
            <rFont val="Tahoma"/>
            <family val="0"/>
          </rPr>
          <t xml:space="preserve">
Cash surplus or deficit scenarios use the dairy income from the production table above - i.e. row 7 which has different payout scenarios with no change to production.</t>
        </r>
      </text>
    </comment>
  </commentList>
</comments>
</file>

<file path=xl/comments4.xml><?xml version="1.0" encoding="utf-8"?>
<comments xmlns="http://schemas.openxmlformats.org/spreadsheetml/2006/main">
  <authors>
    <author>Anne Bird</author>
  </authors>
  <commentList>
    <comment ref="B3" authorId="0">
      <text>
        <r>
          <rPr>
            <sz val="8"/>
            <rFont val="Arial"/>
            <family val="2"/>
          </rPr>
          <t>You may enter amounts directly into the "$ Total" column without using the calculations.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sz val="8"/>
            <rFont val="Arial"/>
            <family val="2"/>
          </rPr>
          <t>You may enter amounts directly into the "$ Total" column without using the calculations.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<sst xmlns="http://schemas.openxmlformats.org/spreadsheetml/2006/main" count="227" uniqueCount="203">
  <si>
    <t>Annual Cash Budget</t>
  </si>
  <si>
    <t>Farm Details:</t>
  </si>
  <si>
    <t>Income</t>
  </si>
  <si>
    <t>Dairy Cash Income</t>
  </si>
  <si>
    <t>Net Dairy Cash Income</t>
  </si>
  <si>
    <t>Total Income</t>
  </si>
  <si>
    <t>Expenses</t>
  </si>
  <si>
    <t>Farm dairy</t>
  </si>
  <si>
    <t>Young and dry stock grazing</t>
  </si>
  <si>
    <t>Winter cow grazing</t>
  </si>
  <si>
    <t>Irrigation</t>
  </si>
  <si>
    <t>Name:</t>
  </si>
  <si>
    <t>Budget Period</t>
  </si>
  <si>
    <t>to</t>
  </si>
  <si>
    <t>kgMS</t>
  </si>
  <si>
    <t>cows</t>
  </si>
  <si>
    <t>ha</t>
  </si>
  <si>
    <t>kgMS/cow</t>
  </si>
  <si>
    <t>kgMS/ha</t>
  </si>
  <si>
    <t>cows/ha</t>
  </si>
  <si>
    <t>$ Total</t>
  </si>
  <si>
    <t>$/kgMS</t>
  </si>
  <si>
    <t>$/cow</t>
  </si>
  <si>
    <t>$/ha</t>
  </si>
  <si>
    <t>Share of milk cheque received</t>
  </si>
  <si>
    <r>
      <t xml:space="preserve">Milk Solids </t>
    </r>
    <r>
      <rPr>
        <sz val="8"/>
        <color indexed="8"/>
        <rFont val="Arial"/>
        <family val="2"/>
      </rPr>
      <t>retrospective</t>
    </r>
  </si>
  <si>
    <r>
      <t xml:space="preserve">Milk Solids        </t>
    </r>
    <r>
      <rPr>
        <sz val="8"/>
        <color indexed="8"/>
        <rFont val="Arial"/>
        <family val="2"/>
      </rPr>
      <t>advance</t>
    </r>
  </si>
  <si>
    <r>
      <t xml:space="preserve">Milk Solids        </t>
    </r>
    <r>
      <rPr>
        <sz val="8"/>
        <color indexed="8"/>
        <rFont val="Arial"/>
        <family val="2"/>
      </rPr>
      <t>dividend</t>
    </r>
  </si>
  <si>
    <t>kgMS   x   $</t>
  </si>
  <si>
    <t>shares   x  $</t>
  </si>
  <si>
    <t>/kgMS</t>
  </si>
  <si>
    <t>/kgMs</t>
  </si>
  <si>
    <t>/share</t>
  </si>
  <si>
    <r>
      <t xml:space="preserve">Net livestock sales </t>
    </r>
    <r>
      <rPr>
        <sz val="8"/>
        <color indexed="8"/>
        <rFont val="Arial"/>
        <family val="2"/>
      </rPr>
      <t>(calves + culls + other - purchases)</t>
    </r>
  </si>
  <si>
    <t>Wages</t>
  </si>
  <si>
    <t>Animal health</t>
  </si>
  <si>
    <t>Breeding and herd improvement</t>
  </si>
  <si>
    <r>
      <t xml:space="preserve">Electricity </t>
    </r>
    <r>
      <rPr>
        <sz val="8"/>
        <color indexed="8"/>
        <rFont val="Arial"/>
        <family val="2"/>
      </rPr>
      <t>(farm dairy, water supply)</t>
    </r>
  </si>
  <si>
    <t>Supplements purchased</t>
  </si>
  <si>
    <t>Weed and pest</t>
  </si>
  <si>
    <t>Vehicles and fuel</t>
  </si>
  <si>
    <t>Regrassing and cropping</t>
  </si>
  <si>
    <t>Freight and general farm expenses</t>
  </si>
  <si>
    <t>Insurance</t>
  </si>
  <si>
    <t>ACC</t>
  </si>
  <si>
    <t>Rates</t>
  </si>
  <si>
    <t>Total Farm Working Expenses</t>
  </si>
  <si>
    <t>Overdraft Interest</t>
  </si>
  <si>
    <t>Term Interest (mortgage)</t>
  </si>
  <si>
    <t>Principal Repayments</t>
  </si>
  <si>
    <t>Drawings</t>
  </si>
  <si>
    <t>Total Expenses</t>
  </si>
  <si>
    <t>Cash Surplus / Deficit</t>
  </si>
  <si>
    <t>$/kgMs</t>
  </si>
  <si>
    <r>
      <t xml:space="preserve">Supplements made </t>
    </r>
    <r>
      <rPr>
        <sz val="8"/>
        <color indexed="8"/>
        <rFont val="Arial"/>
        <family val="2"/>
      </rPr>
      <t>(incl. Contractors)</t>
    </r>
  </si>
  <si>
    <r>
      <t xml:space="preserve">Fertiliser </t>
    </r>
    <r>
      <rPr>
        <sz val="8"/>
        <color indexed="8"/>
        <rFont val="Arial"/>
        <family val="2"/>
      </rPr>
      <t>(incl. N)</t>
    </r>
  </si>
  <si>
    <r>
      <t xml:space="preserve">R&amp;M </t>
    </r>
    <r>
      <rPr>
        <sz val="8"/>
        <color indexed="8"/>
        <rFont val="Arial"/>
        <family val="2"/>
      </rPr>
      <t>(land, buildings, plant, machinery)</t>
    </r>
  </si>
  <si>
    <r>
      <t xml:space="preserve">Administration </t>
    </r>
    <r>
      <rPr>
        <sz val="8"/>
        <color indexed="8"/>
        <rFont val="Arial"/>
        <family val="2"/>
      </rPr>
      <t>e.g. accountant, consultant, phone</t>
    </r>
  </si>
  <si>
    <r>
      <t xml:space="preserve">Other expenses </t>
    </r>
    <r>
      <rPr>
        <sz val="8"/>
        <color indexed="8"/>
        <rFont val="Arial"/>
        <family val="2"/>
      </rPr>
      <t>e.g. non-dairy expenses, off-farm expenses</t>
    </r>
  </si>
  <si>
    <r>
      <t xml:space="preserve">Rent </t>
    </r>
    <r>
      <rPr>
        <sz val="8"/>
        <color indexed="8"/>
        <rFont val="Arial"/>
        <family val="2"/>
      </rPr>
      <t>e.g. milking, land lease (excludes run-off), cow lease</t>
    </r>
  </si>
  <si>
    <r>
      <t>Capital transactions</t>
    </r>
    <r>
      <rPr>
        <sz val="8"/>
        <color indexed="8"/>
        <rFont val="Arial"/>
        <family val="2"/>
      </rPr>
      <t xml:space="preserve"> (purchases less sales e.g. land, shares, machinery)</t>
    </r>
  </si>
  <si>
    <r>
      <rPr>
        <b/>
        <sz val="8"/>
        <color indexed="50"/>
        <rFont val="Arial"/>
        <family val="2"/>
      </rPr>
      <t>* Estimating Tax</t>
    </r>
    <r>
      <rPr>
        <sz val="8"/>
        <color indexed="9"/>
        <rFont val="Arial"/>
        <family val="2"/>
      </rPr>
      <t xml:space="preserve">
  </t>
    </r>
    <r>
      <rPr>
        <b/>
        <sz val="8"/>
        <color indexed="9"/>
        <rFont val="Arial"/>
        <family val="2"/>
      </rPr>
      <t>Taxable profit / loss = Total Income - FWE - other expenses - rent - interest - depreciation
  Estimated tax payment / refund = Taxable profit / loss x estimated tax rate
  Ask your accountant as this is an estimate only. It does not allow for other adjustments e.g. livestock valuation.</t>
    </r>
  </si>
  <si>
    <t>Use the Detail Expense Worksheet in the Appendix if you prefer (note this will not update the expenses sheet below)</t>
  </si>
  <si>
    <t>Detail Expense Worksheet</t>
  </si>
  <si>
    <t>Calculations</t>
  </si>
  <si>
    <t>Comments</t>
  </si>
  <si>
    <t>Weekly rate $</t>
  </si>
  <si>
    <t>x no. Weeks</t>
  </si>
  <si>
    <t>Fulltime</t>
  </si>
  <si>
    <t>Relief milker</t>
  </si>
  <si>
    <t>Casual worker</t>
  </si>
  <si>
    <t>Cost per item</t>
  </si>
  <si>
    <t>Dry cow therapy</t>
  </si>
  <si>
    <t>Mastitis treatments</t>
  </si>
  <si>
    <t>Lepto vaccination</t>
  </si>
  <si>
    <t>Zinc treatments</t>
  </si>
  <si>
    <t>Lice</t>
  </si>
  <si>
    <t>Drench</t>
  </si>
  <si>
    <t>Penicillin</t>
  </si>
  <si>
    <t>Bloat treatment</t>
  </si>
  <si>
    <t>Vaccines</t>
  </si>
  <si>
    <t>Minerals</t>
  </si>
  <si>
    <t>Breding and herd improvement</t>
  </si>
  <si>
    <t>Artificial Insemination</t>
  </si>
  <si>
    <t>Herd testing</t>
  </si>
  <si>
    <t>Leased Bulls</t>
  </si>
  <si>
    <t>Pregnancy testing</t>
  </si>
  <si>
    <t>x no. Cows</t>
  </si>
  <si>
    <t>Supplements made (incl. Contractors)</t>
  </si>
  <si>
    <t>$ Cost per unit</t>
  </si>
  <si>
    <t>Maize silage</t>
  </si>
  <si>
    <t>Grass silage (pit)</t>
  </si>
  <si>
    <t>Grass silage (baled)</t>
  </si>
  <si>
    <t>Maize</t>
  </si>
  <si>
    <t>PKE</t>
  </si>
  <si>
    <t>Meals / concentrates</t>
  </si>
  <si>
    <t>x no. Units</t>
  </si>
  <si>
    <t>Fertiliser (incl. N)</t>
  </si>
  <si>
    <t>Tonnes</t>
  </si>
  <si>
    <t>x $/tonne</t>
  </si>
  <si>
    <t>Spring</t>
  </si>
  <si>
    <t>Autumn</t>
  </si>
  <si>
    <t>Lime</t>
  </si>
  <si>
    <t>Nitrogen</t>
  </si>
  <si>
    <t>Soil tests</t>
  </si>
  <si>
    <t>Regrassing &amp; cropping</t>
  </si>
  <si>
    <t>Pasture renewal (seed, spray, cultivation, contractor)</t>
  </si>
  <si>
    <t>Winter crop</t>
  </si>
  <si>
    <t>$ / ha</t>
  </si>
  <si>
    <t>x no. Ha</t>
  </si>
  <si>
    <t xml:space="preserve">Vehicles &amp; fuel </t>
  </si>
  <si>
    <t>Enter item x quantity or totals</t>
  </si>
  <si>
    <t>Tractor maintenance</t>
  </si>
  <si>
    <t>Bike maintenance</t>
  </si>
  <si>
    <t>Ute maintenance</t>
  </si>
  <si>
    <t>Diesel</t>
  </si>
  <si>
    <t>Petrol</t>
  </si>
  <si>
    <t>WOFs, regos and Road User Charges</t>
  </si>
  <si>
    <t>R&amp;M (land, buildings, plant, machinery)</t>
  </si>
  <si>
    <t>Shed, yards, tanker track</t>
  </si>
  <si>
    <t>Races</t>
  </si>
  <si>
    <t>Fences</t>
  </si>
  <si>
    <t>Troughs &amp; water supply</t>
  </si>
  <si>
    <t>Buildings</t>
  </si>
  <si>
    <t>Milk plant maintenance</t>
  </si>
  <si>
    <t>Administration</t>
  </si>
  <si>
    <t>Protective clothing</t>
  </si>
  <si>
    <t>Freight</t>
  </si>
  <si>
    <t>Dog and horse feed</t>
  </si>
  <si>
    <t>Accountant</t>
  </si>
  <si>
    <t>Farm consultant</t>
  </si>
  <si>
    <t>Phone / communication</t>
  </si>
  <si>
    <t>Lawyer</t>
  </si>
  <si>
    <t>Postage</t>
  </si>
  <si>
    <t>Newspapers / stationery</t>
  </si>
  <si>
    <t>Resource consent fees</t>
  </si>
  <si>
    <t>Production</t>
  </si>
  <si>
    <t>Farm working expenses</t>
  </si>
  <si>
    <t xml:space="preserve"> Cash surplus / deficit sensitivity table</t>
  </si>
  <si>
    <t>Payout</t>
  </si>
  <si>
    <r>
      <t xml:space="preserve">Based on Annual Cash Budget changes to production and payout. Table displays Cash surplus or deficit scenarios. </t>
    </r>
    <r>
      <rPr>
        <b/>
        <sz val="10"/>
        <color indexed="8"/>
        <rFont val="Arial"/>
        <family val="2"/>
      </rPr>
      <t>Tax is not taken into account and will vary.</t>
    </r>
  </si>
  <si>
    <r>
      <t xml:space="preserve">Based on Annual Cash Budget changes to FWEs and payout. Table displays Cash surplus or deficit scenarios. </t>
    </r>
    <r>
      <rPr>
        <b/>
        <sz val="10"/>
        <color indexed="8"/>
        <rFont val="Arial"/>
        <family val="2"/>
      </rPr>
      <t>Tax is not taken into account and will vary.</t>
    </r>
  </si>
  <si>
    <t>Total income scenarios for production and payout</t>
  </si>
  <si>
    <t>Total expenses</t>
  </si>
  <si>
    <t>Cash surplus / deficit scenarios</t>
  </si>
  <si>
    <t>Farm working expenses variance</t>
  </si>
  <si>
    <r>
      <t xml:space="preserve">Tax  </t>
    </r>
    <r>
      <rPr>
        <b/>
        <sz val="9"/>
        <color indexed="50"/>
        <rFont val="Arial"/>
        <family val="2"/>
      </rPr>
      <t>* Ask accountant or see estimate formula below</t>
    </r>
  </si>
  <si>
    <t>Tips &amp; Tricks</t>
  </si>
  <si>
    <t xml:space="preserve"> </t>
  </si>
  <si>
    <t>Hints for the Forecast budget</t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</si>
  <si>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Copy any of the budget sheets by right-clicking on the tab and selecting move or copy, click copy and move to the end of the workbook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</si>
  <si>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If you want to test scenarios or budget for more seasons try saving the spreadsheet with a different name so you don’t lose the figures in this one</t>
    </r>
  </si>
  <si>
    <t xml:space="preserve">   This workbook contains (as per sheet tabs):</t>
  </si>
  <si>
    <t xml:space="preserve">   -  Annual Cash Budget</t>
  </si>
  <si>
    <t xml:space="preserve">   -  Sensitivity Table</t>
  </si>
  <si>
    <t xml:space="preserve">   -  Helpful Tips</t>
  </si>
  <si>
    <t>NOTE:</t>
  </si>
  <si>
    <t xml:space="preserve">   -  Appendix A - Detail Expense Sheet</t>
  </si>
  <si>
    <t>Appendix A - Detail Expense Sheet</t>
  </si>
  <si>
    <t>Check Total</t>
  </si>
  <si>
    <t>Click here to view a pie chart of Total Expenses</t>
  </si>
  <si>
    <t>Pie Categories</t>
  </si>
  <si>
    <t>Pie data</t>
  </si>
  <si>
    <t>Other Income (incurring GST) e.g. contracting, non-dairy income</t>
  </si>
  <si>
    <t>Other dairy income (incurring GST) e.g.colostrum</t>
  </si>
  <si>
    <t>Other tax paid income e.g. off-farm salaries or wages</t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</si>
  <si>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Dairy Income and Other types of income are split in the budget so the Dairy Operation may be analysed on its own.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</si>
  <si>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See your accountant if you need to clarify a type of income and whether tax has been paid or needs to be accounted for.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</si>
  <si>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"Other Dairy Income incurring GST" will have GST calculated in the forecast budget (Step 4).E.g. colostrum.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</si>
  <si>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"Other tax paid Income" is excluded from GST calculations in the forecast budget. E.g. off-farm salaries &amp; wages, inheritance, income equalisation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</si>
  <si>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"Other  Income incurring GST" will have GST calculated in the forecast budget. E.g. contracting, non-dairy such as drystock, other enterprises</t>
    </r>
  </si>
  <si>
    <t>Types of Income</t>
  </si>
  <si>
    <t>Extra tips</t>
  </si>
  <si>
    <t>Red triangles, in the corners of  cells, indicate further instructions. Hover your mouse over the cell to reveal the tip.</t>
  </si>
  <si>
    <t>NOTE: These figures won't transfer to the Annual Cash Budget.</t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</si>
  <si>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The password for the workbook is "budget". You may change names or add rows. </t>
    </r>
    <r>
      <rPr>
        <b/>
        <sz val="9"/>
        <color indexed="8"/>
        <rFont val="Arial"/>
        <family val="2"/>
      </rPr>
      <t>Warning: adding lines may affect calculations!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</si>
  <si>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"Other Dairy Income (tax paid)" is excluded from GST calculations in the forecast budget (Step 4). E.g. rental cottages, rebates.</t>
    </r>
  </si>
  <si>
    <r>
      <t xml:space="preserve">Milk Solids  Previous season </t>
    </r>
    <r>
      <rPr>
        <sz val="8"/>
        <color indexed="8"/>
        <rFont val="Arial"/>
        <family val="2"/>
      </rPr>
      <t>May production and advance on season</t>
    </r>
  </si>
  <si>
    <t>Other dairy income (tax paid) e.g. farm cottage rent, rebates</t>
  </si>
  <si>
    <t>Annual Budgets - Instructions</t>
  </si>
  <si>
    <t xml:space="preserve">   -  Appendix B - Graph</t>
  </si>
  <si>
    <t>Step 1 - Annual Cash Budget</t>
  </si>
  <si>
    <t>Step 2 - Sensitivity Table</t>
  </si>
  <si>
    <t>Appendix B - Graph Sheet</t>
  </si>
  <si>
    <t xml:space="preserve">Tips </t>
  </si>
  <si>
    <r>
      <t xml:space="preserve">This workbook has been locked, if you want to unlock the cells use the password </t>
    </r>
    <r>
      <rPr>
        <b/>
        <sz val="9"/>
        <color indexed="8"/>
        <rFont val="Arial"/>
        <family val="2"/>
      </rPr>
      <t>'budget'</t>
    </r>
    <r>
      <rPr>
        <sz val="9"/>
        <color indexed="8"/>
        <rFont val="Arial"/>
        <family val="2"/>
      </rPr>
      <t xml:space="preserve"> to unprotect the sheet</t>
    </r>
  </si>
  <si>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 xml:space="preserve">Cash budget for one season calculating a cash surplus or deficit
</t>
    </r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 xml:space="preserve">Complete the Farm details at the top of the budget as well as your share of milk income
</t>
    </r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>These are cash budgets but to estimate tax you need to consider depreciation, see the formula for estimating tax at the bottom of the            Annual Cash Budget.</t>
    </r>
  </si>
  <si>
    <r>
      <rPr>
        <sz val="9"/>
        <color indexed="8"/>
        <rFont val="Wingdings"/>
        <family val="0"/>
      </rPr>
      <t></t>
    </r>
    <r>
      <rPr>
        <sz val="11.7"/>
        <color indexed="8"/>
        <rFont val="Arial"/>
        <family val="2"/>
      </rPr>
      <t xml:space="preserve">   </t>
    </r>
    <r>
      <rPr>
        <sz val="9"/>
        <color indexed="8"/>
        <rFont val="Arial"/>
        <family val="2"/>
      </rPr>
      <t>The sensitivity table automatically calculates changes to the cash surplus (or deficit) from the Annual Cash Budget.</t>
    </r>
  </si>
  <si>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>You can use the this worksheet to calculate your expenses in greater detail. Appendix A does not automatically update the Annual Cash Budget sheet. However you can link the sheets if you wish to.</t>
    </r>
  </si>
  <si>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>Pie graph of total working expenses</t>
    </r>
  </si>
  <si>
    <r>
      <rPr>
        <sz val="9"/>
        <color indexed="8"/>
        <rFont val="Wingdings"/>
        <family val="0"/>
      </rPr>
      <t></t>
    </r>
    <r>
      <rPr>
        <sz val="11.7"/>
        <color indexed="8"/>
        <rFont val="Arial"/>
        <family val="2"/>
      </rPr>
      <t xml:space="preserve">   </t>
    </r>
    <r>
      <rPr>
        <sz val="9"/>
        <color indexed="8"/>
        <rFont val="Arial"/>
        <family val="2"/>
      </rPr>
      <t>Some additional help for getting the most out of the budgets and troubleshooting</t>
    </r>
  </si>
  <si>
    <r>
      <rPr>
        <sz val="9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   If you need further help contact 0800 4 DAIRYNZ</t>
    </r>
  </si>
  <si>
    <t>Graph Worksheet</t>
  </si>
  <si>
    <t xml:space="preserve"> -10% FEW</t>
  </si>
  <si>
    <t xml:space="preserve"> -5% FEW</t>
  </si>
  <si>
    <t xml:space="preserve"> 0 change FEW</t>
  </si>
  <si>
    <t xml:space="preserve"> 5% increase FEW</t>
  </si>
  <si>
    <t xml:space="preserve"> 10% increase FEW</t>
  </si>
  <si>
    <t>Farm working expenses variance and change to surplus/deficit</t>
  </si>
  <si>
    <t>Example Farm Budget of Average NZ Owner Operator</t>
  </si>
  <si>
    <t>Support Block lease</t>
  </si>
  <si>
    <t>1/6/20XX</t>
  </si>
  <si>
    <t>31/5/20XX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</si>
</sst>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  <numFmt numFmtId="166" formatCode="&quot;$&quot;#,##0.00"/>
    <numFmt numFmtId="167" formatCode="#,##0_ ;[Red]\-#,##0\ "/>
    <numFmt numFmtId="168" formatCode="_-* #,##0_-;\-* #,##0_-;_-* &quot;-&quot;??_-;_-@_-"/>
    <numFmt numFmtId="169" formatCode="d/mm/yyyy;@"/>
    <numFmt numFmtId="170" formatCode="&quot;$&quot;#,##0.00;\(&quot;$&quot;#,##0.00\)"/>
    <numFmt numFmtId="171" formatCode="0.0%"/>
    <numFmt numFmtId="172" formatCode="\$#,##0"/>
    <numFmt numFmtId="173" formatCode="&quot;$&quot;#,##0.0;\(&quot;$&quot;#,##0.0\)"/>
    <numFmt numFmtId="174" formatCode="&quot;$&quot;#,##0;\(&quot;$&quot;#,##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_-;\-* #,##0.0_-;_-* &quot;-&quot;?_-;_-@_-"/>
    <numFmt numFmtId="180" formatCode="_(&quot;$&quot;* #,##0.00_);_(&quot;$&quot;* \(#,##0.00\);_(&quot;$&quot;* &quot;-&quot;??_);_(@_)"/>
    <numFmt numFmtId="181" formatCode="_-* #,##0.0_-;\-* #,##0.0_-;_-* &quot;-&quot;??_-;_-@_-"/>
    <numFmt numFmtId="182" formatCode="[$-1409]dddd\,\ d\ mmmm\ yyyy"/>
    <numFmt numFmtId="183" formatCode="[$-1409]h:mm:ss\ AM/PM"/>
    <numFmt numFmtId="184" formatCode="&quot;$&quot;#,##0.0"/>
    <numFmt numFmtId="185" formatCode="#,##0.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9"/>
      <color indexed="50"/>
      <name val="Arial"/>
      <family val="2"/>
    </font>
    <font>
      <sz val="12"/>
      <color indexed="8"/>
      <name val="Wingdings"/>
      <family val="0"/>
    </font>
    <font>
      <sz val="9"/>
      <color indexed="8"/>
      <name val="Wingdings"/>
      <family val="0"/>
    </font>
    <font>
      <sz val="11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9"/>
      <color indexed="9"/>
      <name val="Arial"/>
      <family val="2"/>
    </font>
    <font>
      <b/>
      <i/>
      <sz val="16"/>
      <color indexed="9"/>
      <name val="Arial"/>
      <family val="2"/>
    </font>
    <font>
      <u val="single"/>
      <sz val="9"/>
      <color indexed="12"/>
      <name val="Arial"/>
      <family val="2"/>
    </font>
    <font>
      <b/>
      <sz val="8"/>
      <color indexed="43"/>
      <name val="Arial"/>
      <family val="2"/>
    </font>
    <font>
      <b/>
      <i/>
      <sz val="24"/>
      <color indexed="9"/>
      <name val="Arial"/>
      <family val="2"/>
    </font>
    <font>
      <b/>
      <i/>
      <sz val="20"/>
      <color indexed="50"/>
      <name val="Arial"/>
      <family val="2"/>
    </font>
    <font>
      <b/>
      <sz val="9"/>
      <name val="Tahoma"/>
      <family val="0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9"/>
      <color theme="0"/>
      <name val="Arial"/>
      <family val="2"/>
    </font>
    <font>
      <b/>
      <i/>
      <sz val="16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69BE28"/>
      <name val="Arial"/>
      <family val="2"/>
    </font>
    <font>
      <b/>
      <i/>
      <sz val="19"/>
      <color rgb="FFFFFFFF"/>
      <name val="Arial"/>
      <family val="2"/>
    </font>
    <font>
      <b/>
      <i/>
      <sz val="16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u val="single"/>
      <sz val="9"/>
      <color theme="10"/>
      <name val="Arial"/>
      <family val="2"/>
    </font>
    <font>
      <b/>
      <i/>
      <sz val="24"/>
      <color theme="0"/>
      <name val="Arial"/>
      <family val="2"/>
    </font>
    <font>
      <b/>
      <i/>
      <sz val="20"/>
      <color rgb="FF69BE28"/>
      <name val="Arial"/>
      <family val="2"/>
    </font>
    <font>
      <b/>
      <sz val="8"/>
      <color rgb="FFBFE1A3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E1A3"/>
        <bgColor indexed="64"/>
      </patternFill>
    </fill>
    <fill>
      <patternFill patternType="solid">
        <fgColor rgb="FF444D3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BC1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7BC1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E1A3"/>
        <bgColor indexed="64"/>
      </patternFill>
    </fill>
    <fill>
      <patternFill patternType="solid">
        <fgColor rgb="FF444D3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BC143"/>
      </top>
      <bottom style="thin">
        <color rgb="FF7BC143"/>
      </bottom>
    </border>
    <border>
      <left/>
      <right/>
      <top style="hair">
        <color theme="0" tint="-0.1499900072813034"/>
      </top>
      <bottom style="hair">
        <color theme="0" tint="-0.1499900072813034"/>
      </bottom>
    </border>
    <border>
      <left style="hair">
        <color theme="0" tint="-0.1499900072813034"/>
      </left>
      <right/>
      <top style="thin">
        <color rgb="FF7BC143"/>
      </top>
      <bottom style="hair">
        <color theme="0" tint="-0.1499900072813034"/>
      </bottom>
    </border>
    <border>
      <left style="hair">
        <color theme="0" tint="-0.1499900072813034"/>
      </left>
      <right/>
      <top style="hair">
        <color theme="0" tint="-0.1499900072813034"/>
      </top>
      <bottom style="hair">
        <color theme="0" tint="-0.1499900072813034"/>
      </bottom>
    </border>
    <border>
      <left/>
      <right style="mediumDashed">
        <color rgb="FF00B050"/>
      </right>
      <top style="thin">
        <color rgb="FF7BC143"/>
      </top>
      <bottom style="hair">
        <color theme="0" tint="-0.149959996342659"/>
      </bottom>
    </border>
    <border>
      <left/>
      <right/>
      <top/>
      <bottom style="hair">
        <color theme="0" tint="-0.149959996342659"/>
      </bottom>
    </border>
    <border>
      <left/>
      <right style="mediumDashed">
        <color rgb="FF00B050"/>
      </right>
      <top style="hair">
        <color theme="0" tint="-0.149959996342659"/>
      </top>
      <bottom style="hair">
        <color theme="0" tint="-0.149959996342659"/>
      </bottom>
    </border>
    <border>
      <left/>
      <right/>
      <top style="hair">
        <color theme="0" tint="-0.149959996342659"/>
      </top>
      <bottom style="hair">
        <color theme="0" tint="-0.149959996342659"/>
      </bottom>
    </border>
    <border>
      <left/>
      <right/>
      <top style="thin">
        <color rgb="FF7BC143"/>
      </top>
      <bottom style="hair">
        <color theme="0" tint="-0.149959996342659"/>
      </bottom>
    </border>
    <border>
      <left/>
      <right/>
      <top style="hair">
        <color theme="0" tint="-0.149959996342659"/>
      </top>
      <bottom/>
    </border>
    <border>
      <left style="hair">
        <color theme="0" tint="-0.1499900072813034"/>
      </left>
      <right/>
      <top/>
      <bottom style="hair">
        <color theme="0" tint="-0.1499900072813034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/>
    </border>
    <border>
      <left/>
      <right/>
      <top/>
      <bottom style="hair">
        <color theme="0" tint="-0.1499900072813034"/>
      </bottom>
    </border>
    <border>
      <left/>
      <right style="mediumDashed">
        <color rgb="FF00B050"/>
      </right>
      <top/>
      <bottom style="hair">
        <color theme="0" tint="-0.149959996342659"/>
      </bottom>
    </border>
    <border>
      <left/>
      <right style="mediumDashed">
        <color rgb="FF00B050"/>
      </right>
      <top style="hair">
        <color theme="0" tint="-0.149959996342659"/>
      </top>
      <bottom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900072813034"/>
      </top>
      <bottom style="thin">
        <color rgb="FF7BC143"/>
      </bottom>
    </border>
    <border>
      <left style="hair">
        <color theme="0" tint="-0.149959996342659"/>
      </left>
      <right style="hair">
        <color theme="0" tint="-0.14993000030517578"/>
      </right>
      <top style="hair">
        <color theme="0" tint="-0.1499900072813034"/>
      </top>
      <bottom style="thin">
        <color rgb="FF7BC143"/>
      </bottom>
    </border>
    <border>
      <left style="hair">
        <color theme="0" tint="-0.14993000030517578"/>
      </left>
      <right style="hair">
        <color theme="0" tint="-0.14990000426769257"/>
      </right>
      <top style="hair">
        <color theme="0" tint="-0.1499900072813034"/>
      </top>
      <bottom style="thin">
        <color rgb="FF7BC14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/>
      <top style="hair">
        <color theme="0" tint="-0.24997000396251678"/>
      </top>
      <bottom/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 style="thin">
        <color rgb="FF7BC143"/>
      </left>
      <right/>
      <top/>
      <bottom/>
    </border>
    <border>
      <left style="thin">
        <color rgb="FF7BC143"/>
      </left>
      <right/>
      <top/>
      <bottom style="thin">
        <color rgb="FF7BC143"/>
      </bottom>
    </border>
    <border>
      <left/>
      <right/>
      <top/>
      <bottom style="thin">
        <color rgb="FF7BC143"/>
      </bottom>
    </border>
    <border>
      <left/>
      <right style="hair">
        <color theme="0" tint="-0.1499900072813034"/>
      </right>
      <top/>
      <bottom style="hair">
        <color theme="0" tint="-0.1499900072813034"/>
      </bottom>
    </border>
    <border>
      <left/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/>
      <right style="thin">
        <color rgb="FF7BC143"/>
      </right>
      <top/>
      <bottom/>
    </border>
    <border>
      <left style="hair">
        <color theme="0" tint="-0.1499900072813034"/>
      </left>
      <right/>
      <top/>
      <bottom/>
    </border>
    <border>
      <left/>
      <right style="hair">
        <color theme="0" tint="-0.1499900072813034"/>
      </right>
      <top/>
      <bottom/>
    </border>
    <border>
      <left style="hair">
        <color theme="0" tint="-0.1499900072813034"/>
      </left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/>
      <right/>
      <top style="hair">
        <color theme="0" tint="-0.1499900072813034"/>
      </top>
      <bottom/>
    </border>
    <border>
      <left/>
      <right style="thin">
        <color rgb="FF7BC143"/>
      </right>
      <top/>
      <bottom style="thin">
        <color rgb="FF7BC143"/>
      </bottom>
    </border>
    <border>
      <left style="hair">
        <color theme="0" tint="-0.1499900072813034"/>
      </left>
      <right style="hair">
        <color theme="0" tint="-0.1499900072813034"/>
      </right>
      <top/>
      <bottom style="hair">
        <color theme="0" tint="-0.1499900072813034"/>
      </bottom>
    </border>
    <border>
      <left style="thin">
        <color rgb="FF7BC143"/>
      </left>
      <right/>
      <top style="thin">
        <color rgb="FF7BC143"/>
      </top>
      <bottom/>
    </border>
    <border>
      <left/>
      <right/>
      <top style="thin">
        <color rgb="FF7BC143"/>
      </top>
      <bottom/>
    </border>
    <border>
      <left/>
      <right style="thin">
        <color rgb="FF7BC143"/>
      </right>
      <top style="thin">
        <color rgb="FF7BC143"/>
      </top>
      <bottom/>
    </border>
    <border>
      <left style="hair">
        <color theme="0" tint="-0.149959996342659"/>
      </left>
      <right/>
      <top style="hair">
        <color theme="0" tint="-0.149959996342659"/>
      </top>
      <bottom style="thin">
        <color rgb="FF7BC143"/>
      </bottom>
    </border>
    <border>
      <left/>
      <right style="hair">
        <color theme="0" tint="-0.1499900072813034"/>
      </right>
      <top style="hair">
        <color theme="0" tint="-0.149959996342659"/>
      </top>
      <bottom style="thin">
        <color rgb="FF7BC143"/>
      </bottom>
    </border>
    <border>
      <left style="hair">
        <color theme="0" tint="-0.149959996342659"/>
      </left>
      <right/>
      <top style="hair">
        <color theme="0" tint="-0.149959996342659"/>
      </top>
      <bottom style="hair">
        <color theme="0" tint="-0.1499900072813034"/>
      </bottom>
    </border>
    <border>
      <left/>
      <right style="hair">
        <color theme="0" tint="-0.149959996342659"/>
      </right>
      <top style="hair">
        <color theme="0" tint="-0.149959996342659"/>
      </top>
      <bottom style="hair">
        <color theme="0" tint="-0.1499900072813034"/>
      </bottom>
    </border>
    <border>
      <left style="hair">
        <color theme="0" tint="-0.14993000030517578"/>
      </left>
      <right style="hair">
        <color theme="0" tint="-0.14993000030517578"/>
      </right>
      <top style="hair">
        <color theme="0" tint="-0.14993000030517578"/>
      </top>
      <bottom/>
    </border>
    <border>
      <left style="hair">
        <color theme="0" tint="-0.14993000030517578"/>
      </left>
      <right style="hair">
        <color theme="0" tint="-0.14993000030517578"/>
      </right>
      <top/>
      <bottom style="hair">
        <color theme="0" tint="-0.14993000030517578"/>
      </bottom>
    </border>
    <border>
      <left/>
      <right style="hair">
        <color theme="0" tint="-0.14993000030517578"/>
      </right>
      <top style="hair">
        <color theme="0" tint="-0.149959996342659"/>
      </top>
      <bottom/>
    </border>
    <border>
      <left/>
      <right style="hair">
        <color theme="0" tint="-0.14993000030517578"/>
      </right>
      <top/>
      <bottom style="hair">
        <color theme="0" tint="-0.149959996342659"/>
      </bottom>
    </border>
    <border>
      <left style="thin">
        <color rgb="FF7BC143"/>
      </left>
      <right/>
      <top style="thin">
        <color rgb="FF7BC143"/>
      </top>
      <bottom style="thin">
        <color rgb="FF7BC143"/>
      </bottom>
    </border>
    <border>
      <left/>
      <right style="thin">
        <color rgb="FF7BC143"/>
      </right>
      <top style="thin">
        <color rgb="FF7BC143"/>
      </top>
      <bottom style="thin">
        <color rgb="FF7BC143"/>
      </bottom>
    </border>
    <border>
      <left/>
      <right/>
      <top style="hair">
        <color theme="0" tint="-0.1499900072813034"/>
      </top>
      <bottom style="thin">
        <color rgb="FF7BC14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64" fontId="73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74" fillId="34" borderId="0" xfId="0" applyFont="1" applyFill="1" applyAlignment="1">
      <alignment horizontal="left" vertical="center" wrapText="1"/>
    </xf>
    <xf numFmtId="0" fontId="72" fillId="35" borderId="11" xfId="0" applyFont="1" applyFill="1" applyBorder="1" applyAlignment="1" applyProtection="1">
      <alignment horizontal="left"/>
      <protection locked="0"/>
    </xf>
    <xf numFmtId="0" fontId="72" fillId="35" borderId="12" xfId="0" applyFont="1" applyFill="1" applyBorder="1" applyAlignment="1" applyProtection="1">
      <alignment horizontal="left"/>
      <protection locked="0"/>
    </xf>
    <xf numFmtId="0" fontId="72" fillId="35" borderId="13" xfId="0" applyFont="1" applyFill="1" applyBorder="1" applyAlignment="1" applyProtection="1">
      <alignment horizontal="left"/>
      <protection locked="0"/>
    </xf>
    <xf numFmtId="165" fontId="72" fillId="35" borderId="13" xfId="0" applyNumberFormat="1" applyFont="1" applyFill="1" applyBorder="1" applyAlignment="1" applyProtection="1">
      <alignment/>
      <protection locked="0"/>
    </xf>
    <xf numFmtId="165" fontId="72" fillId="35" borderId="11" xfId="0" applyNumberFormat="1" applyFont="1" applyFill="1" applyBorder="1" applyAlignment="1" applyProtection="1">
      <alignment/>
      <protection locked="0"/>
    </xf>
    <xf numFmtId="0" fontId="72" fillId="0" borderId="14" xfId="0" applyFont="1" applyBorder="1" applyAlignment="1" applyProtection="1">
      <alignment horizontal="center"/>
      <protection locked="0"/>
    </xf>
    <xf numFmtId="0" fontId="72" fillId="0" borderId="15" xfId="0" applyFont="1" applyBorder="1" applyAlignment="1" applyProtection="1">
      <alignment horizontal="center"/>
      <protection locked="0"/>
    </xf>
    <xf numFmtId="0" fontId="72" fillId="0" borderId="16" xfId="0" applyFont="1" applyBorder="1" applyAlignment="1" applyProtection="1">
      <alignment horizontal="center"/>
      <protection locked="0"/>
    </xf>
    <xf numFmtId="0" fontId="72" fillId="0" borderId="17" xfId="0" applyFont="1" applyBorder="1" applyAlignment="1" applyProtection="1">
      <alignment horizontal="center"/>
      <protection locked="0"/>
    </xf>
    <xf numFmtId="0" fontId="72" fillId="0" borderId="18" xfId="0" applyFont="1" applyBorder="1" applyAlignment="1" applyProtection="1">
      <alignment horizontal="center"/>
      <protection locked="0"/>
    </xf>
    <xf numFmtId="0" fontId="72" fillId="0" borderId="19" xfId="0" applyFont="1" applyBorder="1" applyAlignment="1" applyProtection="1">
      <alignment horizontal="center"/>
      <protection locked="0"/>
    </xf>
    <xf numFmtId="165" fontId="72" fillId="35" borderId="20" xfId="0" applyNumberFormat="1" applyFont="1" applyFill="1" applyBorder="1" applyAlignment="1" applyProtection="1">
      <alignment/>
      <protection locked="0"/>
    </xf>
    <xf numFmtId="0" fontId="75" fillId="36" borderId="21" xfId="0" applyFont="1" applyFill="1" applyBorder="1" applyAlignment="1">
      <alignment/>
    </xf>
    <xf numFmtId="0" fontId="72" fillId="35" borderId="22" xfId="0" applyFont="1" applyFill="1" applyBorder="1" applyAlignment="1" applyProtection="1">
      <alignment horizontal="left"/>
      <protection locked="0"/>
    </xf>
    <xf numFmtId="0" fontId="72" fillId="0" borderId="23" xfId="0" applyFont="1" applyBorder="1" applyAlignment="1" applyProtection="1">
      <alignment horizontal="center"/>
      <protection locked="0"/>
    </xf>
    <xf numFmtId="0" fontId="72" fillId="0" borderId="24" xfId="0" applyFont="1" applyBorder="1" applyAlignment="1" applyProtection="1">
      <alignment horizontal="center"/>
      <protection locked="0"/>
    </xf>
    <xf numFmtId="0" fontId="73" fillId="33" borderId="25" xfId="0" applyFont="1" applyFill="1" applyBorder="1" applyAlignment="1" applyProtection="1">
      <alignment horizontal="left"/>
      <protection/>
    </xf>
    <xf numFmtId="0" fontId="73" fillId="33" borderId="26" xfId="0" applyFont="1" applyFill="1" applyBorder="1" applyAlignment="1" applyProtection="1">
      <alignment horizontal="center"/>
      <protection/>
    </xf>
    <xf numFmtId="0" fontId="73" fillId="33" borderId="27" xfId="0" applyFont="1" applyFill="1" applyBorder="1" applyAlignment="1" applyProtection="1">
      <alignment horizontal="center"/>
      <protection/>
    </xf>
    <xf numFmtId="0" fontId="72" fillId="0" borderId="20" xfId="0" applyNumberFormat="1" applyFont="1" applyFill="1" applyBorder="1" applyAlignment="1" applyProtection="1">
      <alignment/>
      <protection locked="0"/>
    </xf>
    <xf numFmtId="0" fontId="72" fillId="0" borderId="13" xfId="0" applyNumberFormat="1" applyFont="1" applyFill="1" applyBorder="1" applyAlignment="1" applyProtection="1">
      <alignment/>
      <protection locked="0"/>
    </xf>
    <xf numFmtId="0" fontId="72" fillId="0" borderId="13" xfId="0" applyNumberFormat="1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71" fillId="37" borderId="0" xfId="0" applyFont="1" applyFill="1" applyAlignment="1">
      <alignment/>
    </xf>
    <xf numFmtId="0" fontId="71" fillId="38" borderId="28" xfId="0" applyFont="1" applyFill="1" applyBorder="1" applyAlignment="1">
      <alignment/>
    </xf>
    <xf numFmtId="7" fontId="76" fillId="38" borderId="29" xfId="0" applyNumberFormat="1" applyFont="1" applyFill="1" applyBorder="1" applyAlignment="1">
      <alignment horizontal="center" vertical="center"/>
    </xf>
    <xf numFmtId="7" fontId="76" fillId="38" borderId="30" xfId="0" applyNumberFormat="1" applyFont="1" applyFill="1" applyBorder="1" applyAlignment="1">
      <alignment horizontal="center" vertical="center"/>
    </xf>
    <xf numFmtId="8" fontId="76" fillId="38" borderId="31" xfId="0" applyNumberFormat="1" applyFont="1" applyFill="1" applyBorder="1" applyAlignment="1">
      <alignment horizontal="center" vertical="center"/>
    </xf>
    <xf numFmtId="8" fontId="76" fillId="38" borderId="29" xfId="0" applyNumberFormat="1" applyFont="1" applyFill="1" applyBorder="1" applyAlignment="1">
      <alignment horizontal="center" vertical="center"/>
    </xf>
    <xf numFmtId="9" fontId="77" fillId="38" borderId="32" xfId="0" applyNumberFormat="1" applyFont="1" applyFill="1" applyBorder="1" applyAlignment="1">
      <alignment horizontal="center" vertical="center"/>
    </xf>
    <xf numFmtId="167" fontId="71" fillId="37" borderId="28" xfId="0" applyNumberFormat="1" applyFont="1" applyFill="1" applyBorder="1" applyAlignment="1">
      <alignment/>
    </xf>
    <xf numFmtId="0" fontId="77" fillId="38" borderId="32" xfId="0" applyFont="1" applyFill="1" applyBorder="1" applyAlignment="1">
      <alignment horizontal="center" vertical="center"/>
    </xf>
    <xf numFmtId="167" fontId="71" fillId="33" borderId="33" xfId="42" applyNumberFormat="1" applyFont="1" applyFill="1" applyBorder="1" applyAlignment="1">
      <alignment/>
    </xf>
    <xf numFmtId="9" fontId="77" fillId="38" borderId="34" xfId="0" applyNumberFormat="1" applyFont="1" applyFill="1" applyBorder="1" applyAlignment="1">
      <alignment horizontal="center" vertical="center"/>
    </xf>
    <xf numFmtId="0" fontId="78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Alignment="1">
      <alignment/>
    </xf>
    <xf numFmtId="0" fontId="69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8" fontId="0" fillId="37" borderId="0" xfId="0" applyNumberFormat="1" applyFont="1" applyFill="1" applyAlignment="1" applyProtection="1">
      <alignment horizontal="center"/>
      <protection hidden="1"/>
    </xf>
    <xf numFmtId="168" fontId="0" fillId="37" borderId="0" xfId="0" applyNumberFormat="1" applyFont="1" applyFill="1" applyAlignment="1">
      <alignment/>
    </xf>
    <xf numFmtId="9" fontId="0" fillId="37" borderId="0" xfId="0" applyNumberFormat="1" applyFont="1" applyFill="1" applyAlignment="1" applyProtection="1">
      <alignment horizontal="center"/>
      <protection hidden="1"/>
    </xf>
    <xf numFmtId="168" fontId="0" fillId="37" borderId="0" xfId="42" applyNumberFormat="1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8" fontId="0" fillId="37" borderId="0" xfId="0" applyNumberFormat="1" applyFill="1" applyAlignment="1" applyProtection="1">
      <alignment horizontal="center"/>
      <protection hidden="1"/>
    </xf>
    <xf numFmtId="168" fontId="0" fillId="37" borderId="0" xfId="0" applyNumberFormat="1" applyFill="1" applyAlignment="1" applyProtection="1">
      <alignment/>
      <protection hidden="1"/>
    </xf>
    <xf numFmtId="9" fontId="0" fillId="37" borderId="0" xfId="0" applyNumberFormat="1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3" fontId="0" fillId="37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73" fillId="33" borderId="35" xfId="0" applyFont="1" applyFill="1" applyBorder="1" applyAlignment="1" applyProtection="1">
      <alignment/>
      <protection/>
    </xf>
    <xf numFmtId="0" fontId="73" fillId="33" borderId="36" xfId="0" applyFont="1" applyFill="1" applyBorder="1" applyAlignment="1" applyProtection="1">
      <alignment/>
      <protection/>
    </xf>
    <xf numFmtId="0" fontId="79" fillId="35" borderId="11" xfId="0" applyFont="1" applyFill="1" applyBorder="1" applyAlignment="1" applyProtection="1">
      <alignment horizontal="center"/>
      <protection/>
    </xf>
    <xf numFmtId="0" fontId="79" fillId="35" borderId="0" xfId="0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80" fillId="36" borderId="0" xfId="0" applyFont="1" applyFill="1" applyAlignment="1" applyProtection="1">
      <alignment vertical="center"/>
      <protection/>
    </xf>
    <xf numFmtId="0" fontId="81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37" borderId="0" xfId="0" applyFill="1" applyAlignment="1">
      <alignment vertical="center"/>
    </xf>
    <xf numFmtId="0" fontId="0" fillId="37" borderId="0" xfId="0" applyFill="1" applyAlignment="1" applyProtection="1">
      <alignment/>
      <protection/>
    </xf>
    <xf numFmtId="0" fontId="82" fillId="27" borderId="0" xfId="0" applyFont="1" applyFill="1" applyAlignment="1" applyProtection="1">
      <alignment/>
      <protection/>
    </xf>
    <xf numFmtId="0" fontId="83" fillId="27" borderId="0" xfId="0" applyFont="1" applyFill="1" applyAlignment="1" applyProtection="1">
      <alignment/>
      <protection/>
    </xf>
    <xf numFmtId="0" fontId="72" fillId="27" borderId="0" xfId="0" applyFont="1" applyFill="1" applyAlignment="1" applyProtection="1">
      <alignment/>
      <protection/>
    </xf>
    <xf numFmtId="0" fontId="0" fillId="27" borderId="0" xfId="0" applyFill="1" applyAlignment="1">
      <alignment/>
    </xf>
    <xf numFmtId="0" fontId="0" fillId="27" borderId="0" xfId="0" applyFill="1" applyAlignment="1" applyProtection="1">
      <alignment/>
      <protection/>
    </xf>
    <xf numFmtId="0" fontId="84" fillId="37" borderId="0" xfId="0" applyFont="1" applyFill="1" applyAlignment="1" applyProtection="1">
      <alignment/>
      <protection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 locked="0"/>
    </xf>
    <xf numFmtId="0" fontId="2" fillId="27" borderId="0" xfId="0" applyFont="1" applyFill="1" applyAlignment="1" applyProtection="1">
      <alignment/>
      <protection/>
    </xf>
    <xf numFmtId="0" fontId="73" fillId="33" borderId="37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73" fillId="33" borderId="10" xfId="0" applyFont="1" applyFill="1" applyBorder="1" applyAlignment="1" applyProtection="1">
      <alignment horizontal="left"/>
      <protection/>
    </xf>
    <xf numFmtId="0" fontId="83" fillId="35" borderId="20" xfId="0" applyFont="1" applyFill="1" applyBorder="1" applyAlignment="1" applyProtection="1">
      <alignment/>
      <protection/>
    </xf>
    <xf numFmtId="0" fontId="83" fillId="35" borderId="22" xfId="0" applyFont="1" applyFill="1" applyBorder="1" applyAlignment="1" applyProtection="1">
      <alignment/>
      <protection/>
    </xf>
    <xf numFmtId="0" fontId="83" fillId="35" borderId="38" xfId="0" applyFont="1" applyFill="1" applyBorder="1" applyAlignment="1" applyProtection="1">
      <alignment/>
      <protection/>
    </xf>
    <xf numFmtId="0" fontId="79" fillId="35" borderId="0" xfId="0" applyFont="1" applyFill="1" applyBorder="1" applyAlignment="1" applyProtection="1" quotePrefix="1">
      <alignment horizontal="left"/>
      <protection/>
    </xf>
    <xf numFmtId="0" fontId="79" fillId="35" borderId="39" xfId="0" applyFont="1" applyFill="1" applyBorder="1" applyAlignment="1" applyProtection="1" quotePrefix="1">
      <alignment horizontal="left"/>
      <protection/>
    </xf>
    <xf numFmtId="0" fontId="79" fillId="33" borderId="0" xfId="0" applyFont="1" applyFill="1" applyBorder="1" applyAlignment="1" applyProtection="1" quotePrefix="1">
      <alignment horizontal="center"/>
      <protection/>
    </xf>
    <xf numFmtId="0" fontId="79" fillId="33" borderId="40" xfId="0" applyFont="1" applyFill="1" applyBorder="1" applyAlignment="1" applyProtection="1">
      <alignment/>
      <protection/>
    </xf>
    <xf numFmtId="1" fontId="73" fillId="33" borderId="10" xfId="0" applyNumberFormat="1" applyFont="1" applyFill="1" applyBorder="1" applyAlignment="1" applyProtection="1">
      <alignment horizontal="right"/>
      <protection locked="0"/>
    </xf>
    <xf numFmtId="0" fontId="0" fillId="39" borderId="0" xfId="0" applyFont="1" applyFill="1" applyBorder="1" applyAlignment="1" applyProtection="1">
      <alignment/>
      <protection/>
    </xf>
    <xf numFmtId="0" fontId="85" fillId="39" borderId="0" xfId="0" applyFont="1" applyFill="1" applyBorder="1" applyAlignment="1" applyProtection="1">
      <alignment vertical="center"/>
      <protection/>
    </xf>
    <xf numFmtId="0" fontId="86" fillId="39" borderId="0" xfId="0" applyFont="1" applyFill="1" applyBorder="1" applyAlignment="1" applyProtection="1">
      <alignment vertical="center"/>
      <protection/>
    </xf>
    <xf numFmtId="0" fontId="0" fillId="39" borderId="0" xfId="0" applyFont="1" applyFill="1" applyBorder="1" applyAlignment="1" applyProtection="1">
      <alignment vertical="center"/>
      <protection/>
    </xf>
    <xf numFmtId="0" fontId="0" fillId="40" borderId="0" xfId="0" applyFont="1" applyFill="1" applyBorder="1" applyAlignment="1">
      <alignment vertical="center"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ont="1" applyFill="1" applyBorder="1" applyAlignment="1">
      <alignment/>
    </xf>
    <xf numFmtId="0" fontId="87" fillId="41" borderId="0" xfId="0" applyFont="1" applyFill="1" applyBorder="1" applyAlignment="1" applyProtection="1">
      <alignment/>
      <protection/>
    </xf>
    <xf numFmtId="0" fontId="88" fillId="41" borderId="0" xfId="0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vertical="center"/>
      <protection/>
    </xf>
    <xf numFmtId="0" fontId="12" fillId="41" borderId="0" xfId="53" applyFont="1" applyFill="1" applyBorder="1" applyAlignment="1" applyProtection="1">
      <alignment/>
      <protection locked="0"/>
    </xf>
    <xf numFmtId="0" fontId="84" fillId="4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9" fillId="40" borderId="0" xfId="0" applyFont="1" applyFill="1" applyBorder="1" applyAlignment="1" applyProtection="1">
      <alignment/>
      <protection/>
    </xf>
    <xf numFmtId="0" fontId="89" fillId="40" borderId="0" xfId="0" applyFont="1" applyFill="1" applyBorder="1" applyAlignment="1" applyProtection="1">
      <alignment wrapText="1"/>
      <protection/>
    </xf>
    <xf numFmtId="0" fontId="88" fillId="40" borderId="0" xfId="0" applyFont="1" applyFill="1" applyBorder="1" applyAlignment="1" applyProtection="1">
      <alignment horizontal="left" vertical="top" indent="2"/>
      <protection/>
    </xf>
    <xf numFmtId="0" fontId="88" fillId="40" borderId="0" xfId="0" applyFon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/>
      <protection/>
    </xf>
    <xf numFmtId="0" fontId="88" fillId="42" borderId="0" xfId="0" applyFont="1" applyFill="1" applyBorder="1" applyAlignment="1" applyProtection="1">
      <alignment horizontal="left" vertical="top" wrapText="1"/>
      <protection/>
    </xf>
    <xf numFmtId="0" fontId="88" fillId="40" borderId="0" xfId="0" applyFont="1" applyFill="1" applyBorder="1" applyAlignment="1" applyProtection="1">
      <alignment horizontal="left" vertical="top" wrapText="1" indent="2" readingOrder="1"/>
      <protection/>
    </xf>
    <xf numFmtId="0" fontId="88" fillId="0" borderId="0" xfId="0" applyFont="1" applyFill="1" applyBorder="1" applyAlignment="1">
      <alignment horizontal="left" vertical="top" wrapText="1"/>
    </xf>
    <xf numFmtId="0" fontId="89" fillId="0" borderId="0" xfId="0" applyFont="1" applyFill="1" applyBorder="1" applyAlignment="1">
      <alignment horizontal="left" vertical="top"/>
    </xf>
    <xf numFmtId="165" fontId="79" fillId="0" borderId="13" xfId="0" applyNumberFormat="1" applyFont="1" applyBorder="1" applyAlignment="1" applyProtection="1">
      <alignment horizontal="right" indent="1"/>
      <protection/>
    </xf>
    <xf numFmtId="165" fontId="79" fillId="0" borderId="39" xfId="0" applyNumberFormat="1" applyFont="1" applyBorder="1" applyAlignment="1" applyProtection="1">
      <alignment horizontal="right" indent="1"/>
      <protection/>
    </xf>
    <xf numFmtId="165" fontId="72" fillId="0" borderId="13" xfId="0" applyNumberFormat="1" applyFont="1" applyFill="1" applyBorder="1" applyAlignment="1" applyProtection="1">
      <alignment horizontal="right" indent="8"/>
      <protection/>
    </xf>
    <xf numFmtId="165" fontId="72" fillId="0" borderId="11" xfId="0" applyNumberFormat="1" applyFont="1" applyFill="1" applyBorder="1" applyAlignment="1" applyProtection="1">
      <alignment horizontal="right" indent="8"/>
      <protection/>
    </xf>
    <xf numFmtId="165" fontId="72" fillId="0" borderId="39" xfId="0" applyNumberFormat="1" applyFont="1" applyFill="1" applyBorder="1" applyAlignment="1" applyProtection="1">
      <alignment horizontal="right" indent="8"/>
      <protection/>
    </xf>
    <xf numFmtId="0" fontId="72" fillId="35" borderId="41" xfId="0" applyFont="1" applyFill="1" applyBorder="1" applyAlignment="1" applyProtection="1">
      <alignment horizontal="left"/>
      <protection/>
    </xf>
    <xf numFmtId="0" fontId="72" fillId="35" borderId="0" xfId="0" applyFont="1" applyFill="1" applyBorder="1" applyAlignment="1" applyProtection="1">
      <alignment horizontal="left"/>
      <protection/>
    </xf>
    <xf numFmtId="0" fontId="72" fillId="35" borderId="42" xfId="0" applyFont="1" applyFill="1" applyBorder="1" applyAlignment="1" applyProtection="1">
      <alignment horizontal="left"/>
      <protection/>
    </xf>
    <xf numFmtId="166" fontId="79" fillId="0" borderId="43" xfId="0" applyNumberFormat="1" applyFont="1" applyBorder="1" applyAlignment="1" applyProtection="1">
      <alignment horizontal="right" indent="1"/>
      <protection hidden="1"/>
    </xf>
    <xf numFmtId="165" fontId="79" fillId="0" borderId="43" xfId="0" applyNumberFormat="1" applyFont="1" applyBorder="1" applyAlignment="1" applyProtection="1">
      <alignment horizontal="right" indent="1"/>
      <protection hidden="1"/>
    </xf>
    <xf numFmtId="0" fontId="72" fillId="35" borderId="13" xfId="0" applyFont="1" applyFill="1" applyBorder="1" applyAlignment="1" applyProtection="1">
      <alignment horizontal="left"/>
      <protection/>
    </xf>
    <xf numFmtId="0" fontId="72" fillId="35" borderId="11" xfId="0" applyFont="1" applyFill="1" applyBorder="1" applyAlignment="1" applyProtection="1">
      <alignment horizontal="left"/>
      <protection/>
    </xf>
    <xf numFmtId="0" fontId="72" fillId="35" borderId="22" xfId="0" applyFont="1" applyFill="1" applyBorder="1" applyAlignment="1" applyProtection="1">
      <alignment horizontal="left"/>
      <protection/>
    </xf>
    <xf numFmtId="0" fontId="72" fillId="35" borderId="39" xfId="0" applyFont="1" applyFill="1" applyBorder="1" applyAlignment="1" applyProtection="1">
      <alignment horizontal="left"/>
      <protection/>
    </xf>
    <xf numFmtId="165" fontId="73" fillId="44" borderId="11" xfId="0" applyNumberFormat="1" applyFont="1" applyFill="1" applyBorder="1" applyAlignment="1" applyProtection="1">
      <alignment horizontal="right" indent="1"/>
      <protection hidden="1"/>
    </xf>
    <xf numFmtId="0" fontId="90" fillId="35" borderId="13" xfId="53" applyFont="1" applyFill="1" applyBorder="1" applyAlignment="1" applyProtection="1">
      <alignment horizontal="left"/>
      <protection locked="0"/>
    </xf>
    <xf numFmtId="0" fontId="90" fillId="35" borderId="11" xfId="53" applyFont="1" applyFill="1" applyBorder="1" applyAlignment="1" applyProtection="1">
      <alignment horizontal="left"/>
      <protection locked="0"/>
    </xf>
    <xf numFmtId="0" fontId="90" fillId="35" borderId="22" xfId="53" applyFont="1" applyFill="1" applyBorder="1" applyAlignment="1" applyProtection="1">
      <alignment horizontal="left"/>
      <protection locked="0"/>
    </xf>
    <xf numFmtId="0" fontId="90" fillId="35" borderId="39" xfId="53" applyFont="1" applyFill="1" applyBorder="1" applyAlignment="1" applyProtection="1">
      <alignment horizontal="left"/>
      <protection locked="0"/>
    </xf>
    <xf numFmtId="166" fontId="79" fillId="0" borderId="13" xfId="0" applyNumberFormat="1" applyFont="1" applyBorder="1" applyAlignment="1" applyProtection="1">
      <alignment horizontal="right" indent="1"/>
      <protection/>
    </xf>
    <xf numFmtId="166" fontId="79" fillId="0" borderId="11" xfId="0" applyNumberFormat="1" applyFont="1" applyBorder="1" applyAlignment="1" applyProtection="1">
      <alignment horizontal="right" indent="1"/>
      <protection/>
    </xf>
    <xf numFmtId="165" fontId="72" fillId="0" borderId="13" xfId="0" applyNumberFormat="1" applyFont="1" applyFill="1" applyBorder="1" applyAlignment="1" applyProtection="1">
      <alignment horizontal="right" indent="8"/>
      <protection locked="0"/>
    </xf>
    <xf numFmtId="165" fontId="72" fillId="0" borderId="11" xfId="0" applyNumberFormat="1" applyFont="1" applyFill="1" applyBorder="1" applyAlignment="1" applyProtection="1">
      <alignment horizontal="right" indent="8"/>
      <protection locked="0"/>
    </xf>
    <xf numFmtId="165" fontId="72" fillId="0" borderId="39" xfId="0" applyNumberFormat="1" applyFont="1" applyFill="1" applyBorder="1" applyAlignment="1" applyProtection="1">
      <alignment horizontal="right" indent="8"/>
      <protection locked="0"/>
    </xf>
    <xf numFmtId="0" fontId="74" fillId="34" borderId="0" xfId="0" applyFont="1" applyFill="1" applyAlignment="1" applyProtection="1">
      <alignment horizontal="left" vertical="center" wrapText="1"/>
      <protection/>
    </xf>
    <xf numFmtId="0" fontId="90" fillId="37" borderId="13" xfId="53" applyFont="1" applyFill="1" applyBorder="1" applyAlignment="1" applyProtection="1">
      <alignment horizontal="left"/>
      <protection locked="0"/>
    </xf>
    <xf numFmtId="0" fontId="90" fillId="37" borderId="11" xfId="53" applyFont="1" applyFill="1" applyBorder="1" applyAlignment="1" applyProtection="1">
      <alignment horizontal="left"/>
      <protection locked="0"/>
    </xf>
    <xf numFmtId="0" fontId="0" fillId="0" borderId="44" xfId="0" applyBorder="1" applyAlignment="1" applyProtection="1">
      <alignment/>
      <protection/>
    </xf>
    <xf numFmtId="165" fontId="79" fillId="0" borderId="11" xfId="0" applyNumberFormat="1" applyFont="1" applyBorder="1" applyAlignment="1" applyProtection="1">
      <alignment horizontal="right" indent="1"/>
      <protection/>
    </xf>
    <xf numFmtId="0" fontId="73" fillId="33" borderId="37" xfId="0" applyFont="1" applyFill="1" applyBorder="1" applyAlignment="1" applyProtection="1">
      <alignment horizontal="left"/>
      <protection/>
    </xf>
    <xf numFmtId="0" fontId="73" fillId="33" borderId="45" xfId="0" applyFont="1" applyFill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/>
    </xf>
    <xf numFmtId="0" fontId="75" fillId="36" borderId="41" xfId="0" applyFont="1" applyFill="1" applyBorder="1" applyAlignment="1" applyProtection="1">
      <alignment horizontal="left"/>
      <protection/>
    </xf>
    <xf numFmtId="0" fontId="75" fillId="36" borderId="0" xfId="0" applyFont="1" applyFill="1" applyBorder="1" applyAlignment="1" applyProtection="1">
      <alignment horizontal="left"/>
      <protection/>
    </xf>
    <xf numFmtId="0" fontId="75" fillId="36" borderId="42" xfId="0" applyFont="1" applyFill="1" applyBorder="1" applyAlignment="1" applyProtection="1">
      <alignment horizontal="left"/>
      <protection/>
    </xf>
    <xf numFmtId="0" fontId="75" fillId="36" borderId="0" xfId="0" applyFont="1" applyFill="1" applyBorder="1" applyAlignment="1" applyProtection="1">
      <alignment horizontal="center"/>
      <protection/>
    </xf>
    <xf numFmtId="0" fontId="75" fillId="36" borderId="41" xfId="0" applyFont="1" applyFill="1" applyBorder="1" applyAlignment="1" applyProtection="1">
      <alignment horizontal="center"/>
      <protection/>
    </xf>
    <xf numFmtId="0" fontId="75" fillId="36" borderId="42" xfId="0" applyFont="1" applyFill="1" applyBorder="1" applyAlignment="1" applyProtection="1">
      <alignment horizontal="center"/>
      <protection/>
    </xf>
    <xf numFmtId="0" fontId="83" fillId="35" borderId="22" xfId="0" applyFont="1" applyFill="1" applyBorder="1" applyAlignment="1" applyProtection="1">
      <alignment/>
      <protection/>
    </xf>
    <xf numFmtId="0" fontId="83" fillId="35" borderId="0" xfId="0" applyFont="1" applyFill="1" applyBorder="1" applyAlignment="1" applyProtection="1">
      <alignment horizontal="center"/>
      <protection/>
    </xf>
    <xf numFmtId="0" fontId="73" fillId="33" borderId="37" xfId="0" applyFont="1" applyFill="1" applyBorder="1" applyAlignment="1" applyProtection="1">
      <alignment horizontal="left"/>
      <protection locked="0"/>
    </xf>
    <xf numFmtId="0" fontId="73" fillId="33" borderId="0" xfId="0" applyFont="1" applyFill="1" applyBorder="1" applyAlignment="1" applyProtection="1">
      <alignment horizontal="center"/>
      <protection/>
    </xf>
    <xf numFmtId="0" fontId="73" fillId="33" borderId="37" xfId="0" applyFont="1" applyFill="1" applyBorder="1" applyAlignment="1" applyProtection="1">
      <alignment horizontal="center"/>
      <protection/>
    </xf>
    <xf numFmtId="0" fontId="73" fillId="33" borderId="0" xfId="0" applyFont="1" applyFill="1" applyBorder="1" applyAlignment="1" applyProtection="1">
      <alignment horizontal="right"/>
      <protection/>
    </xf>
    <xf numFmtId="49" fontId="73" fillId="33" borderId="37" xfId="0" applyNumberFormat="1" applyFont="1" applyFill="1" applyBorder="1" applyAlignment="1" applyProtection="1">
      <alignment horizontal="center"/>
      <protection locked="0"/>
    </xf>
    <xf numFmtId="0" fontId="72" fillId="35" borderId="20" xfId="0" applyFont="1" applyFill="1" applyBorder="1" applyAlignment="1" applyProtection="1">
      <alignment horizontal="left"/>
      <protection/>
    </xf>
    <xf numFmtId="0" fontId="72" fillId="35" borderId="38" xfId="0" applyFont="1" applyFill="1" applyBorder="1" applyAlignment="1" applyProtection="1">
      <alignment horizontal="left"/>
      <protection/>
    </xf>
    <xf numFmtId="166" fontId="79" fillId="0" borderId="13" xfId="0" applyNumberFormat="1" applyFont="1" applyBorder="1" applyAlignment="1" applyProtection="1">
      <alignment horizontal="right" indent="1"/>
      <protection hidden="1"/>
    </xf>
    <xf numFmtId="166" fontId="79" fillId="0" borderId="11" xfId="0" applyNumberFormat="1" applyFont="1" applyBorder="1" applyAlignment="1" applyProtection="1">
      <alignment horizontal="right" indent="1"/>
      <protection hidden="1"/>
    </xf>
    <xf numFmtId="166" fontId="79" fillId="0" borderId="39" xfId="0" applyNumberFormat="1" applyFont="1" applyBorder="1" applyAlignment="1" applyProtection="1">
      <alignment horizontal="right" indent="1"/>
      <protection hidden="1"/>
    </xf>
    <xf numFmtId="165" fontId="79" fillId="0" borderId="13" xfId="0" applyNumberFormat="1" applyFont="1" applyBorder="1" applyAlignment="1" applyProtection="1">
      <alignment horizontal="right" indent="1"/>
      <protection hidden="1"/>
    </xf>
    <xf numFmtId="165" fontId="79" fillId="0" borderId="11" xfId="0" applyNumberFormat="1" applyFont="1" applyBorder="1" applyAlignment="1" applyProtection="1">
      <alignment horizontal="right" indent="1"/>
      <protection hidden="1"/>
    </xf>
    <xf numFmtId="165" fontId="79" fillId="0" borderId="39" xfId="0" applyNumberFormat="1" applyFont="1" applyBorder="1" applyAlignment="1" applyProtection="1">
      <alignment horizontal="right" indent="1"/>
      <protection hidden="1"/>
    </xf>
    <xf numFmtId="165" fontId="72" fillId="0" borderId="13" xfId="0" applyNumberFormat="1" applyFont="1" applyBorder="1" applyAlignment="1" applyProtection="1">
      <alignment horizontal="right" indent="8"/>
      <protection locked="0"/>
    </xf>
    <xf numFmtId="165" fontId="72" fillId="0" borderId="11" xfId="0" applyNumberFormat="1" applyFont="1" applyBorder="1" applyAlignment="1" applyProtection="1">
      <alignment horizontal="right" indent="8"/>
      <protection locked="0"/>
    </xf>
    <xf numFmtId="165" fontId="72" fillId="0" borderId="39" xfId="0" applyNumberFormat="1" applyFont="1" applyBorder="1" applyAlignment="1" applyProtection="1">
      <alignment horizontal="right" indent="8"/>
      <protection locked="0"/>
    </xf>
    <xf numFmtId="165" fontId="72" fillId="0" borderId="20" xfId="0" applyNumberFormat="1" applyFont="1" applyBorder="1" applyAlignment="1" applyProtection="1">
      <alignment horizontal="right" indent="8"/>
      <protection locked="0"/>
    </xf>
    <xf numFmtId="165" fontId="72" fillId="0" borderId="22" xfId="0" applyNumberFormat="1" applyFont="1" applyBorder="1" applyAlignment="1" applyProtection="1">
      <alignment horizontal="right" indent="8"/>
      <protection locked="0"/>
    </xf>
    <xf numFmtId="165" fontId="72" fillId="0" borderId="38" xfId="0" applyNumberFormat="1" applyFont="1" applyBorder="1" applyAlignment="1" applyProtection="1">
      <alignment horizontal="right" indent="8"/>
      <protection locked="0"/>
    </xf>
    <xf numFmtId="0" fontId="83" fillId="44" borderId="13" xfId="0" applyFont="1" applyFill="1" applyBorder="1" applyAlignment="1" applyProtection="1">
      <alignment horizontal="left"/>
      <protection/>
    </xf>
    <xf numFmtId="0" fontId="83" fillId="44" borderId="11" xfId="0" applyFont="1" applyFill="1" applyBorder="1" applyAlignment="1" applyProtection="1">
      <alignment horizontal="left"/>
      <protection/>
    </xf>
    <xf numFmtId="165" fontId="83" fillId="44" borderId="13" xfId="0" applyNumberFormat="1" applyFont="1" applyFill="1" applyBorder="1" applyAlignment="1" applyProtection="1">
      <alignment horizontal="right" indent="8"/>
      <protection hidden="1"/>
    </xf>
    <xf numFmtId="165" fontId="83" fillId="44" borderId="11" xfId="0" applyNumberFormat="1" applyFont="1" applyFill="1" applyBorder="1" applyAlignment="1" applyProtection="1">
      <alignment horizontal="right" indent="8"/>
      <protection hidden="1"/>
    </xf>
    <xf numFmtId="165" fontId="83" fillId="44" borderId="39" xfId="0" applyNumberFormat="1" applyFont="1" applyFill="1" applyBorder="1" applyAlignment="1" applyProtection="1">
      <alignment horizontal="right" indent="8"/>
      <protection hidden="1"/>
    </xf>
    <xf numFmtId="166" fontId="73" fillId="44" borderId="13" xfId="0" applyNumberFormat="1" applyFont="1" applyFill="1" applyBorder="1" applyAlignment="1" applyProtection="1">
      <alignment horizontal="right" indent="1"/>
      <protection hidden="1"/>
    </xf>
    <xf numFmtId="166" fontId="73" fillId="44" borderId="11" xfId="0" applyNumberFormat="1" applyFont="1" applyFill="1" applyBorder="1" applyAlignment="1" applyProtection="1">
      <alignment horizontal="right" indent="1"/>
      <protection hidden="1"/>
    </xf>
    <xf numFmtId="165" fontId="73" fillId="44" borderId="13" xfId="0" applyNumberFormat="1" applyFont="1" applyFill="1" applyBorder="1" applyAlignment="1" applyProtection="1">
      <alignment horizontal="right" indent="1"/>
      <protection hidden="1"/>
    </xf>
    <xf numFmtId="165" fontId="73" fillId="44" borderId="39" xfId="0" applyNumberFormat="1" applyFont="1" applyFill="1" applyBorder="1" applyAlignment="1" applyProtection="1">
      <alignment horizontal="right" indent="1"/>
      <protection hidden="1"/>
    </xf>
    <xf numFmtId="0" fontId="75" fillId="36" borderId="46" xfId="0" applyFont="1" applyFill="1" applyBorder="1" applyAlignment="1" applyProtection="1">
      <alignment horizontal="left"/>
      <protection/>
    </xf>
    <xf numFmtId="0" fontId="75" fillId="36" borderId="46" xfId="0" applyFont="1" applyFill="1" applyBorder="1" applyAlignment="1" applyProtection="1">
      <alignment horizontal="center"/>
      <protection/>
    </xf>
    <xf numFmtId="0" fontId="83" fillId="44" borderId="43" xfId="0" applyFont="1" applyFill="1" applyBorder="1" applyAlignment="1" applyProtection="1">
      <alignment horizontal="left"/>
      <protection/>
    </xf>
    <xf numFmtId="165" fontId="83" fillId="44" borderId="43" xfId="0" applyNumberFormat="1" applyFont="1" applyFill="1" applyBorder="1" applyAlignment="1" applyProtection="1">
      <alignment horizontal="right" indent="8"/>
      <protection/>
    </xf>
    <xf numFmtId="166" fontId="73" fillId="44" borderId="43" xfId="0" applyNumberFormat="1" applyFont="1" applyFill="1" applyBorder="1" applyAlignment="1" applyProtection="1">
      <alignment horizontal="right" indent="1"/>
      <protection hidden="1"/>
    </xf>
    <xf numFmtId="165" fontId="73" fillId="44" borderId="43" xfId="0" applyNumberFormat="1" applyFont="1" applyFill="1" applyBorder="1" applyAlignment="1" applyProtection="1">
      <alignment horizontal="right" indent="1"/>
      <protection hidden="1"/>
    </xf>
    <xf numFmtId="0" fontId="72" fillId="35" borderId="43" xfId="0" applyFont="1" applyFill="1" applyBorder="1" applyAlignment="1" applyProtection="1">
      <alignment horizontal="left"/>
      <protection/>
    </xf>
    <xf numFmtId="0" fontId="83" fillId="35" borderId="43" xfId="0" applyFont="1" applyFill="1" applyBorder="1" applyAlignment="1" applyProtection="1">
      <alignment horizontal="left"/>
      <protection/>
    </xf>
    <xf numFmtId="165" fontId="72" fillId="0" borderId="43" xfId="0" applyNumberFormat="1" applyFont="1" applyFill="1" applyBorder="1" applyAlignment="1" applyProtection="1">
      <alignment horizontal="right" indent="8"/>
      <protection locked="0"/>
    </xf>
    <xf numFmtId="0" fontId="83" fillId="44" borderId="43" xfId="0" applyFont="1" applyFill="1" applyBorder="1" applyAlignment="1" applyProtection="1">
      <alignment horizontal="left" vertical="center"/>
      <protection/>
    </xf>
    <xf numFmtId="165" fontId="83" fillId="44" borderId="43" xfId="0" applyNumberFormat="1" applyFont="1" applyFill="1" applyBorder="1" applyAlignment="1" applyProtection="1">
      <alignment horizontal="right" indent="8"/>
      <protection hidden="1"/>
    </xf>
    <xf numFmtId="0" fontId="90" fillId="37" borderId="13" xfId="53" applyFont="1" applyFill="1" applyBorder="1" applyAlignment="1" applyProtection="1">
      <alignment horizontal="left" vertical="center"/>
      <protection locked="0"/>
    </xf>
    <xf numFmtId="0" fontId="90" fillId="37" borderId="11" xfId="53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83" fillId="44" borderId="13" xfId="0" applyFont="1" applyFill="1" applyBorder="1" applyAlignment="1" applyProtection="1">
      <alignment horizontal="left" vertical="center"/>
      <protection/>
    </xf>
    <xf numFmtId="0" fontId="83" fillId="44" borderId="11" xfId="0" applyFont="1" applyFill="1" applyBorder="1" applyAlignment="1" applyProtection="1">
      <alignment horizontal="left" vertical="center"/>
      <protection/>
    </xf>
    <xf numFmtId="0" fontId="83" fillId="44" borderId="39" xfId="0" applyFont="1" applyFill="1" applyBorder="1" applyAlignment="1" applyProtection="1">
      <alignment horizontal="left" vertical="center"/>
      <protection/>
    </xf>
    <xf numFmtId="165" fontId="73" fillId="44" borderId="13" xfId="0" applyNumberFormat="1" applyFont="1" applyFill="1" applyBorder="1" applyAlignment="1" applyProtection="1">
      <alignment horizontal="center" vertical="center"/>
      <protection hidden="1"/>
    </xf>
    <xf numFmtId="165" fontId="73" fillId="44" borderId="11" xfId="0" applyNumberFormat="1" applyFont="1" applyFill="1" applyBorder="1" applyAlignment="1" applyProtection="1">
      <alignment horizontal="center" vertical="center"/>
      <protection hidden="1"/>
    </xf>
    <xf numFmtId="165" fontId="73" fillId="44" borderId="39" xfId="0" applyNumberFormat="1" applyFont="1" applyFill="1" applyBorder="1" applyAlignment="1" applyProtection="1">
      <alignment horizontal="center" vertical="center"/>
      <protection hidden="1"/>
    </xf>
    <xf numFmtId="166" fontId="73" fillId="44" borderId="20" xfId="0" applyNumberFormat="1" applyFont="1" applyFill="1" applyBorder="1" applyAlignment="1" applyProtection="1">
      <alignment horizontal="right" vertical="center" indent="1"/>
      <protection hidden="1"/>
    </xf>
    <xf numFmtId="166" fontId="73" fillId="44" borderId="22" xfId="0" applyNumberFormat="1" applyFont="1" applyFill="1" applyBorder="1" applyAlignment="1" applyProtection="1">
      <alignment horizontal="right" vertical="center" indent="1"/>
      <protection hidden="1"/>
    </xf>
    <xf numFmtId="166" fontId="73" fillId="44" borderId="38" xfId="0" applyNumberFormat="1" applyFont="1" applyFill="1" applyBorder="1" applyAlignment="1" applyProtection="1">
      <alignment horizontal="right" vertical="center" indent="1"/>
      <protection hidden="1"/>
    </xf>
    <xf numFmtId="165" fontId="73" fillId="44" borderId="20" xfId="0" applyNumberFormat="1" applyFont="1" applyFill="1" applyBorder="1" applyAlignment="1" applyProtection="1">
      <alignment horizontal="right" vertical="center" indent="1"/>
      <protection hidden="1"/>
    </xf>
    <xf numFmtId="165" fontId="73" fillId="44" borderId="22" xfId="0" applyNumberFormat="1" applyFont="1" applyFill="1" applyBorder="1" applyAlignment="1" applyProtection="1">
      <alignment horizontal="right" vertical="center" indent="1"/>
      <protection hidden="1"/>
    </xf>
    <xf numFmtId="165" fontId="73" fillId="44" borderId="38" xfId="0" applyNumberFormat="1" applyFont="1" applyFill="1" applyBorder="1" applyAlignment="1" applyProtection="1">
      <alignment horizontal="right" vertical="center" indent="1"/>
      <protection hidden="1"/>
    </xf>
    <xf numFmtId="0" fontId="81" fillId="36" borderId="47" xfId="0" applyFont="1" applyFill="1" applyBorder="1" applyAlignment="1" applyProtection="1">
      <alignment vertical="center"/>
      <protection/>
    </xf>
    <xf numFmtId="0" fontId="81" fillId="36" borderId="48" xfId="0" applyFont="1" applyFill="1" applyBorder="1" applyAlignment="1" applyProtection="1">
      <alignment vertical="center"/>
      <protection/>
    </xf>
    <xf numFmtId="0" fontId="81" fillId="36" borderId="49" xfId="0" applyFont="1" applyFill="1" applyBorder="1" applyAlignment="1" applyProtection="1">
      <alignment vertical="center"/>
      <protection/>
    </xf>
    <xf numFmtId="0" fontId="91" fillId="36" borderId="47" xfId="0" applyFont="1" applyFill="1" applyBorder="1" applyAlignment="1">
      <alignment vertical="center"/>
    </xf>
    <xf numFmtId="0" fontId="91" fillId="36" borderId="48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92" fillId="37" borderId="0" xfId="0" applyFont="1" applyFill="1" applyAlignment="1">
      <alignment horizontal="center" vertical="center"/>
    </xf>
    <xf numFmtId="0" fontId="92" fillId="37" borderId="0" xfId="0" applyFont="1" applyFill="1" applyAlignment="1">
      <alignment horizontal="center" vertical="center" textRotation="90"/>
    </xf>
    <xf numFmtId="0" fontId="92" fillId="37" borderId="33" xfId="0" applyFont="1" applyFill="1" applyBorder="1" applyAlignment="1">
      <alignment horizontal="center" vertical="center" textRotation="90" wrapText="1"/>
    </xf>
    <xf numFmtId="0" fontId="73" fillId="33" borderId="50" xfId="0" applyFont="1" applyFill="1" applyBorder="1" applyAlignment="1" applyProtection="1">
      <alignment horizontal="center"/>
      <protection/>
    </xf>
    <xf numFmtId="0" fontId="73" fillId="33" borderId="51" xfId="0" applyFont="1" applyFill="1" applyBorder="1" applyAlignment="1" applyProtection="1">
      <alignment horizontal="center"/>
      <protection/>
    </xf>
    <xf numFmtId="0" fontId="75" fillId="36" borderId="52" xfId="0" applyFont="1" applyFill="1" applyBorder="1" applyAlignment="1">
      <alignment horizontal="center"/>
    </xf>
    <xf numFmtId="0" fontId="75" fillId="36" borderId="53" xfId="0" applyFont="1" applyFill="1" applyBorder="1" applyAlignment="1">
      <alignment horizontal="center"/>
    </xf>
    <xf numFmtId="0" fontId="75" fillId="36" borderId="54" xfId="0" applyFont="1" applyFill="1" applyBorder="1" applyAlignment="1">
      <alignment horizontal="center" vertical="center"/>
    </xf>
    <xf numFmtId="0" fontId="75" fillId="36" borderId="55" xfId="0" applyFont="1" applyFill="1" applyBorder="1" applyAlignment="1">
      <alignment horizontal="center" vertical="center"/>
    </xf>
    <xf numFmtId="0" fontId="75" fillId="36" borderId="56" xfId="0" applyFont="1" applyFill="1" applyBorder="1" applyAlignment="1">
      <alignment horizontal="center" vertical="center"/>
    </xf>
    <xf numFmtId="0" fontId="75" fillId="36" borderId="57" xfId="0" applyFont="1" applyFill="1" applyBorder="1" applyAlignment="1">
      <alignment horizontal="center" vertical="center"/>
    </xf>
    <xf numFmtId="0" fontId="75" fillId="36" borderId="54" xfId="0" applyNumberFormat="1" applyFont="1" applyFill="1" applyBorder="1" applyAlignment="1">
      <alignment horizontal="center" vertical="center"/>
    </xf>
    <xf numFmtId="0" fontId="75" fillId="36" borderId="55" xfId="0" applyNumberFormat="1" applyFont="1" applyFill="1" applyBorder="1" applyAlignment="1">
      <alignment horizontal="center" vertical="center"/>
    </xf>
    <xf numFmtId="0" fontId="81" fillId="36" borderId="58" xfId="0" applyFont="1" applyFill="1" applyBorder="1" applyAlignment="1">
      <alignment vertical="center"/>
    </xf>
    <xf numFmtId="0" fontId="81" fillId="36" borderId="10" xfId="0" applyFont="1" applyFill="1" applyBorder="1" applyAlignment="1">
      <alignment vertical="center"/>
    </xf>
    <xf numFmtId="0" fontId="81" fillId="36" borderId="59" xfId="0" applyFont="1" applyFill="1" applyBorder="1" applyAlignment="1">
      <alignment vertical="center"/>
    </xf>
    <xf numFmtId="0" fontId="72" fillId="0" borderId="0" xfId="0" applyFont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79" fillId="35" borderId="60" xfId="0" applyNumberFormat="1" applyFont="1" applyFill="1" applyBorder="1" applyAlignment="1" applyProtection="1">
      <alignment horizontal="center"/>
      <protection locked="0"/>
    </xf>
    <xf numFmtId="2" fontId="79" fillId="35" borderId="37" xfId="0" applyNumberFormat="1" applyFont="1" applyFill="1" applyBorder="1" applyAlignment="1" applyProtection="1">
      <alignment horizontal="center"/>
      <protection locked="0"/>
    </xf>
    <xf numFmtId="2" fontId="79" fillId="35" borderId="10" xfId="0" applyNumberFormat="1" applyFont="1" applyFill="1" applyBorder="1" applyAlignment="1" applyProtection="1">
      <alignment horizontal="center"/>
      <protection locked="0"/>
    </xf>
    <xf numFmtId="1" fontId="93" fillId="33" borderId="37" xfId="0" applyNumberFormat="1" applyFont="1" applyFill="1" applyBorder="1" applyAlignment="1" applyProtection="1">
      <alignment horizontal="right"/>
      <protection hidden="1"/>
    </xf>
    <xf numFmtId="168" fontId="93" fillId="33" borderId="37" xfId="42" applyNumberFormat="1" applyFont="1" applyFill="1" applyBorder="1" applyAlignment="1" applyProtection="1">
      <alignment horizontal="right"/>
      <protection hidden="1"/>
    </xf>
    <xf numFmtId="185" fontId="93" fillId="33" borderId="37" xfId="0" applyNumberFormat="1" applyFont="1" applyFill="1" applyBorder="1" applyAlignment="1" applyProtection="1">
      <alignment horizontal="right"/>
      <protection hidden="1"/>
    </xf>
    <xf numFmtId="9" fontId="83" fillId="45" borderId="22" xfId="59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/>
        <i val="0"/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BFE1A3"/>
      </font>
    </dxf>
    <dxf>
      <font>
        <color auto="1"/>
      </font>
    </dxf>
    <dxf>
      <font>
        <color auto="1"/>
      </font>
      <border/>
    </dxf>
    <dxf>
      <font>
        <color rgb="FFBFE1A3"/>
      </font>
      <border/>
    </dxf>
    <dxf>
      <font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working expenses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Budgeted % of total expenses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675"/>
          <c:y val="0.231"/>
          <c:w val="0.3645"/>
          <c:h val="0.686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'Appendix B - Graphs Worksheet'!$G$4:$G$15</c:f>
              <c:strCache/>
            </c:strRef>
          </c:cat>
          <c:val>
            <c:numRef>
              <c:f>'Appendix B - Graphs Worksheet'!$H$4:$H$15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5</xdr:row>
      <xdr:rowOff>171450</xdr:rowOff>
    </xdr:from>
    <xdr:to>
      <xdr:col>5</xdr:col>
      <xdr:colOff>1200150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105525" y="1819275"/>
          <a:ext cx="714375" cy="180975"/>
          <a:chOff x="432955" y="2367662"/>
          <a:chExt cx="711355" cy="1886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32955" y="2397465"/>
            <a:ext cx="663872" cy="158822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D9D9D9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Isosceles Triangle 3"/>
          <xdr:cNvSpPr>
            <a:spLocks/>
          </xdr:cNvSpPr>
        </xdr:nvSpPr>
        <xdr:spPr>
          <a:xfrm rot="2700000" flipH="1">
            <a:off x="1011464" y="2397465"/>
            <a:ext cx="132846" cy="59558"/>
          </a:xfrm>
          <a:prstGeom prst="triangle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666750</xdr:colOff>
      <xdr:row>0</xdr:row>
      <xdr:rowOff>0</xdr:rowOff>
    </xdr:from>
    <xdr:to>
      <xdr:col>7</xdr:col>
      <xdr:colOff>0</xdr:colOff>
      <xdr:row>0</xdr:row>
      <xdr:rowOff>466725</xdr:rowOff>
    </xdr:to>
    <xdr:pic>
      <xdr:nvPicPr>
        <xdr:cNvPr id="4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20</xdr:row>
      <xdr:rowOff>57150</xdr:rowOff>
    </xdr:from>
    <xdr:to>
      <xdr:col>5</xdr:col>
      <xdr:colOff>1781175</xdr:colOff>
      <xdr:row>21</xdr:row>
      <xdr:rowOff>152400</xdr:rowOff>
    </xdr:to>
    <xdr:pic>
      <xdr:nvPicPr>
        <xdr:cNvPr id="5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6296025" y="5591175"/>
          <a:ext cx="1104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9525</xdr:rowOff>
    </xdr:from>
    <xdr:to>
      <xdr:col>26</xdr:col>
      <xdr:colOff>171450</xdr:colOff>
      <xdr:row>0</xdr:row>
      <xdr:rowOff>352425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95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53</xdr:row>
      <xdr:rowOff>85725</xdr:rowOff>
    </xdr:from>
    <xdr:to>
      <xdr:col>26</xdr:col>
      <xdr:colOff>95250</xdr:colOff>
      <xdr:row>55</xdr:row>
      <xdr:rowOff>28575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5953125" y="1059180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28575</xdr:rowOff>
    </xdr:from>
    <xdr:to>
      <xdr:col>10</xdr:col>
      <xdr:colOff>1162050</xdr:colOff>
      <xdr:row>0</xdr:row>
      <xdr:rowOff>371475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85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123825</xdr:rowOff>
    </xdr:from>
    <xdr:to>
      <xdr:col>10</xdr:col>
      <xdr:colOff>1143000</xdr:colOff>
      <xdr:row>25</xdr:row>
      <xdr:rowOff>533400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10001250" y="809625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19050</xdr:rowOff>
    </xdr:from>
    <xdr:to>
      <xdr:col>4</xdr:col>
      <xdr:colOff>2009775</xdr:colOff>
      <xdr:row>0</xdr:row>
      <xdr:rowOff>361950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90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113</xdr:row>
      <xdr:rowOff>123825</xdr:rowOff>
    </xdr:from>
    <xdr:to>
      <xdr:col>4</xdr:col>
      <xdr:colOff>1828800</xdr:colOff>
      <xdr:row>115</xdr:row>
      <xdr:rowOff>66675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6134100" y="21850350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19050</xdr:rowOff>
    </xdr:from>
    <xdr:to>
      <xdr:col>4</xdr:col>
      <xdr:colOff>2009775</xdr:colOff>
      <xdr:row>0</xdr:row>
      <xdr:rowOff>361950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90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22</xdr:row>
      <xdr:rowOff>114300</xdr:rowOff>
    </xdr:from>
    <xdr:to>
      <xdr:col>4</xdr:col>
      <xdr:colOff>1952625</xdr:colOff>
      <xdr:row>23</xdr:row>
      <xdr:rowOff>228600</xdr:rowOff>
    </xdr:to>
    <xdr:pic>
      <xdr:nvPicPr>
        <xdr:cNvPr id="2" name="Picture 2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6257925" y="4543425"/>
          <a:ext cx="1085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4</xdr:col>
      <xdr:colOff>2038350</xdr:colOff>
      <xdr:row>22</xdr:row>
      <xdr:rowOff>19050</xdr:rowOff>
    </xdr:to>
    <xdr:graphicFrame>
      <xdr:nvGraphicFramePr>
        <xdr:cNvPr id="3" name="Chart 3"/>
        <xdr:cNvGraphicFramePr/>
      </xdr:nvGraphicFramePr>
      <xdr:xfrm>
        <a:off x="0" y="457200"/>
        <a:ext cx="74295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19050</xdr:rowOff>
    </xdr:from>
    <xdr:to>
      <xdr:col>6</xdr:col>
      <xdr:colOff>152400</xdr:colOff>
      <xdr:row>0</xdr:row>
      <xdr:rowOff>504825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9050"/>
          <a:ext cx="1323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30" zoomScaleNormal="130" zoomScalePageLayoutView="0" workbookViewId="0" topLeftCell="A1">
      <selection activeCell="B5" sqref="B5"/>
    </sheetView>
  </sheetViews>
  <sheetFormatPr defaultColWidth="9.140625" defaultRowHeight="15"/>
  <cols>
    <col min="1" max="1" width="2.8515625" style="103" customWidth="1"/>
    <col min="2" max="2" width="19.7109375" style="103" customWidth="1"/>
    <col min="3" max="3" width="29.7109375" style="103" customWidth="1"/>
    <col min="4" max="4" width="3.28125" style="103" customWidth="1"/>
    <col min="5" max="5" width="28.7109375" style="103" customWidth="1"/>
    <col min="6" max="6" width="27.140625" style="103" customWidth="1"/>
    <col min="7" max="7" width="2.8515625" style="103" customWidth="1"/>
    <col min="8" max="8" width="9.140625" style="103" customWidth="1"/>
  </cols>
  <sheetData>
    <row r="1" spans="1:8" ht="69.75" customHeight="1">
      <c r="A1" s="91"/>
      <c r="B1" s="92" t="s">
        <v>179</v>
      </c>
      <c r="C1" s="93"/>
      <c r="D1" s="94"/>
      <c r="E1" s="94"/>
      <c r="F1" s="94"/>
      <c r="G1" s="94"/>
      <c r="H1" s="95"/>
    </row>
    <row r="2" spans="1:8" ht="15">
      <c r="A2" s="96" t="s">
        <v>148</v>
      </c>
      <c r="B2" s="96"/>
      <c r="C2" s="96"/>
      <c r="D2" s="96"/>
      <c r="E2" s="96"/>
      <c r="F2" s="96"/>
      <c r="G2" s="96"/>
      <c r="H2" s="97"/>
    </row>
    <row r="3" spans="1:8" ht="15">
      <c r="A3" s="96"/>
      <c r="B3" s="98" t="s">
        <v>152</v>
      </c>
      <c r="C3" s="98"/>
      <c r="D3" s="99"/>
      <c r="E3" s="100" t="s">
        <v>156</v>
      </c>
      <c r="F3" s="109" t="s">
        <v>173</v>
      </c>
      <c r="G3" s="96"/>
      <c r="H3" s="97"/>
    </row>
    <row r="4" spans="1:8" ht="15">
      <c r="A4" s="96"/>
      <c r="B4" s="101" t="s">
        <v>153</v>
      </c>
      <c r="C4" s="99"/>
      <c r="D4" s="99"/>
      <c r="E4" s="109" t="s">
        <v>185</v>
      </c>
      <c r="F4" s="109"/>
      <c r="G4" s="96"/>
      <c r="H4" s="97"/>
    </row>
    <row r="5" spans="1:8" ht="15">
      <c r="A5" s="96"/>
      <c r="B5" s="101" t="s">
        <v>154</v>
      </c>
      <c r="C5" s="99"/>
      <c r="D5" s="99"/>
      <c r="E5" s="109"/>
      <c r="F5" s="109"/>
      <c r="G5" s="96"/>
      <c r="H5" s="97"/>
    </row>
    <row r="6" spans="1:8" ht="15">
      <c r="A6" s="96"/>
      <c r="B6" s="101" t="s">
        <v>157</v>
      </c>
      <c r="C6" s="99"/>
      <c r="D6" s="99"/>
      <c r="E6" s="109"/>
      <c r="F6" s="109"/>
      <c r="G6" s="96"/>
      <c r="H6" s="97"/>
    </row>
    <row r="7" spans="1:8" ht="15">
      <c r="A7" s="96"/>
      <c r="B7" s="101" t="s">
        <v>180</v>
      </c>
      <c r="C7" s="99"/>
      <c r="D7" s="99"/>
      <c r="E7" s="109"/>
      <c r="F7" s="109"/>
      <c r="G7" s="96"/>
      <c r="H7" s="97"/>
    </row>
    <row r="8" spans="1:8" ht="15">
      <c r="A8" s="96"/>
      <c r="B8" s="101" t="s">
        <v>155</v>
      </c>
      <c r="C8" s="99"/>
      <c r="D8" s="99"/>
      <c r="E8" s="109"/>
      <c r="F8" s="109"/>
      <c r="G8" s="96"/>
      <c r="H8" s="97"/>
    </row>
    <row r="9" spans="1:8" ht="24" customHeight="1">
      <c r="A9" s="96"/>
      <c r="B9" s="102" t="s">
        <v>181</v>
      </c>
      <c r="C9" s="96"/>
      <c r="D9" s="96"/>
      <c r="E9" s="96"/>
      <c r="F9" s="96"/>
      <c r="G9" s="96"/>
      <c r="H9" s="97"/>
    </row>
    <row r="10" spans="1:8" ht="36" customHeight="1">
      <c r="A10" s="96"/>
      <c r="B10" s="110" t="s">
        <v>186</v>
      </c>
      <c r="C10" s="110"/>
      <c r="D10" s="110"/>
      <c r="E10" s="110"/>
      <c r="F10" s="110"/>
      <c r="G10" s="96"/>
      <c r="H10" s="97"/>
    </row>
    <row r="11" spans="1:8" ht="24" customHeight="1">
      <c r="A11" s="96"/>
      <c r="B11" s="102" t="s">
        <v>182</v>
      </c>
      <c r="D11" s="104"/>
      <c r="E11" s="105"/>
      <c r="F11" s="104"/>
      <c r="G11" s="96"/>
      <c r="H11" s="97"/>
    </row>
    <row r="12" spans="1:8" ht="15">
      <c r="A12" s="96"/>
      <c r="B12" s="106" t="s">
        <v>187</v>
      </c>
      <c r="D12" s="104"/>
      <c r="E12" s="105"/>
      <c r="F12" s="104"/>
      <c r="G12" s="96"/>
      <c r="H12" s="97"/>
    </row>
    <row r="13" spans="1:8" ht="24" customHeight="1">
      <c r="A13" s="96"/>
      <c r="B13" s="102" t="s">
        <v>158</v>
      </c>
      <c r="C13" s="107"/>
      <c r="D13" s="104"/>
      <c r="E13" s="104"/>
      <c r="F13" s="104"/>
      <c r="G13" s="96"/>
      <c r="H13" s="97"/>
    </row>
    <row r="14" spans="1:8" ht="30" customHeight="1">
      <c r="A14" s="96"/>
      <c r="B14" s="111" t="s">
        <v>188</v>
      </c>
      <c r="C14" s="112"/>
      <c r="D14" s="112"/>
      <c r="E14" s="112"/>
      <c r="F14" s="112"/>
      <c r="G14" s="96"/>
      <c r="H14" s="97"/>
    </row>
    <row r="15" spans="1:8" ht="24" customHeight="1">
      <c r="A15" s="96"/>
      <c r="B15" s="102" t="s">
        <v>183</v>
      </c>
      <c r="C15" s="107"/>
      <c r="D15" s="104"/>
      <c r="E15" s="104"/>
      <c r="F15" s="104"/>
      <c r="G15" s="96"/>
      <c r="H15" s="97"/>
    </row>
    <row r="16" spans="1:8" ht="15">
      <c r="A16" s="96"/>
      <c r="B16" s="111" t="s">
        <v>189</v>
      </c>
      <c r="C16" s="112"/>
      <c r="D16" s="112"/>
      <c r="E16" s="112"/>
      <c r="F16" s="112"/>
      <c r="G16" s="96"/>
      <c r="H16" s="97"/>
    </row>
    <row r="17" spans="1:8" ht="24" customHeight="1">
      <c r="A17" s="96"/>
      <c r="B17" s="102" t="s">
        <v>184</v>
      </c>
      <c r="C17" s="107"/>
      <c r="D17" s="104"/>
      <c r="E17" s="104"/>
      <c r="F17" s="104"/>
      <c r="G17" s="96"/>
      <c r="H17" s="97"/>
    </row>
    <row r="18" spans="1:8" ht="15">
      <c r="A18" s="96"/>
      <c r="B18" s="106" t="s">
        <v>190</v>
      </c>
      <c r="D18" s="104"/>
      <c r="E18" s="105"/>
      <c r="F18" s="104"/>
      <c r="G18" s="96"/>
      <c r="H18" s="97"/>
    </row>
    <row r="19" spans="1:8" ht="15">
      <c r="A19" s="96"/>
      <c r="B19" s="106" t="s">
        <v>191</v>
      </c>
      <c r="D19" s="104"/>
      <c r="E19" s="105"/>
      <c r="F19" s="104"/>
      <c r="G19" s="96"/>
      <c r="H19" s="97"/>
    </row>
    <row r="20" spans="1:8" ht="15">
      <c r="A20" s="96"/>
      <c r="B20" s="96"/>
      <c r="C20" s="96"/>
      <c r="D20" s="96"/>
      <c r="E20" s="96"/>
      <c r="F20" s="96"/>
      <c r="G20" s="96"/>
      <c r="H20" s="97"/>
    </row>
    <row r="21" spans="1:8" ht="25.5" customHeight="1">
      <c r="A21" s="108"/>
      <c r="B21" s="108"/>
      <c r="C21" s="108"/>
      <c r="D21" s="108"/>
      <c r="E21" s="108"/>
      <c r="F21" s="108"/>
      <c r="G21" s="108"/>
      <c r="H21" s="97"/>
    </row>
    <row r="22" spans="1:8" ht="25.5" customHeight="1">
      <c r="A22" s="108"/>
      <c r="B22" s="108"/>
      <c r="C22" s="108"/>
      <c r="D22" s="108"/>
      <c r="E22" s="108"/>
      <c r="F22" s="108"/>
      <c r="G22" s="108"/>
      <c r="H22" s="97"/>
    </row>
    <row r="23" spans="1:8" ht="15">
      <c r="A23" s="97"/>
      <c r="B23" s="97"/>
      <c r="C23" s="97"/>
      <c r="D23" s="97"/>
      <c r="E23" s="97"/>
      <c r="F23" s="97"/>
      <c r="G23" s="97"/>
      <c r="H23" s="97"/>
    </row>
    <row r="24" spans="2:8" ht="15">
      <c r="B24" s="97"/>
      <c r="C24" s="97"/>
      <c r="D24" s="97"/>
      <c r="E24" s="97"/>
      <c r="F24" s="97"/>
      <c r="G24" s="97"/>
      <c r="H24" s="97"/>
    </row>
    <row r="25" spans="1:8" ht="15">
      <c r="A25" s="97"/>
      <c r="B25" s="97"/>
      <c r="C25" s="97"/>
      <c r="D25" s="97"/>
      <c r="E25" s="97"/>
      <c r="F25" s="97"/>
      <c r="G25" s="97"/>
      <c r="H25" s="97"/>
    </row>
    <row r="26" spans="1:8" ht="15">
      <c r="A26" s="97"/>
      <c r="B26" s="97"/>
      <c r="C26" s="97"/>
      <c r="D26" s="97"/>
      <c r="E26" s="97"/>
      <c r="F26" s="97"/>
      <c r="G26" s="97"/>
      <c r="H26" s="97"/>
    </row>
    <row r="27" spans="1:8" ht="15">
      <c r="A27" s="97"/>
      <c r="B27" s="97"/>
      <c r="C27" s="97"/>
      <c r="D27" s="97"/>
      <c r="E27" s="97"/>
      <c r="F27" s="97"/>
      <c r="G27" s="97"/>
      <c r="H27" s="97"/>
    </row>
    <row r="28" spans="1:8" ht="15">
      <c r="A28" s="97"/>
      <c r="B28" s="97"/>
      <c r="C28" s="97"/>
      <c r="D28" s="97"/>
      <c r="E28" s="97"/>
      <c r="F28" s="97"/>
      <c r="G28" s="97"/>
      <c r="H28" s="97"/>
    </row>
    <row r="29" spans="1:8" ht="15">
      <c r="A29" s="97"/>
      <c r="G29" s="97"/>
      <c r="H29" s="97"/>
    </row>
  </sheetData>
  <sheetProtection/>
  <mergeCells count="5">
    <mergeCell ref="F3:F8"/>
    <mergeCell ref="E4:E8"/>
    <mergeCell ref="B10:F10"/>
    <mergeCell ref="B14:F14"/>
    <mergeCell ref="B16:F16"/>
  </mergeCells>
  <hyperlinks>
    <hyperlink ref="B6" location="'Appendix A - Detail Exp Sheet'!A1" display="   -  Appendix A - Detail Expense Sheet"/>
    <hyperlink ref="B4" location="'Step 1 - Annual Cash Budget'!A1" display="   -  Annual Cash Budget"/>
    <hyperlink ref="B5" location="'Step 2 - Sensitivity Table'!A1" display="   -  Sensitivity Table"/>
    <hyperlink ref="B8" location="'Helpful Tips'!A1" display="   -  Helpful Tips"/>
    <hyperlink ref="B7" location="'Appendix B - Graphs Worksheet'!A1" display="   -  Appendix B - Graph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7"/>
  <sheetViews>
    <sheetView showGridLines="0" showZeros="0" tabSelected="1" zoomScale="120" zoomScaleNormal="120" zoomScalePageLayoutView="0" workbookViewId="0" topLeftCell="A1">
      <selection activeCell="B2" sqref="B2:J2"/>
    </sheetView>
  </sheetViews>
  <sheetFormatPr defaultColWidth="9.140625" defaultRowHeight="15" customHeight="1"/>
  <cols>
    <col min="1" max="1" width="10.140625" style="57" customWidth="1"/>
    <col min="2" max="2" width="1.57421875" style="57" customWidth="1"/>
    <col min="3" max="3" width="2.8515625" style="57" customWidth="1"/>
    <col min="4" max="4" width="3.421875" style="57" customWidth="1"/>
    <col min="5" max="5" width="2.28125" style="57" customWidth="1"/>
    <col min="6" max="6" width="6.140625" style="57" customWidth="1"/>
    <col min="7" max="7" width="8.7109375" style="57" customWidth="1"/>
    <col min="8" max="8" width="5.28125" style="57" customWidth="1"/>
    <col min="9" max="9" width="7.28125" style="57" customWidth="1"/>
    <col min="10" max="10" width="6.00390625" style="57" customWidth="1"/>
    <col min="11" max="11" width="5.140625" style="57" customWidth="1"/>
    <col min="12" max="12" width="1.7109375" style="57" customWidth="1"/>
    <col min="13" max="13" width="4.28125" style="57" customWidth="1"/>
    <col min="14" max="14" width="4.7109375" style="57" customWidth="1"/>
    <col min="15" max="15" width="1.7109375" style="57" customWidth="1"/>
    <col min="16" max="16" width="1.8515625" style="57" customWidth="1"/>
    <col min="17" max="17" width="3.7109375" style="57" customWidth="1"/>
    <col min="18" max="18" width="1.421875" style="57" customWidth="1"/>
    <col min="19" max="19" width="5.140625" style="57" customWidth="1"/>
    <col min="20" max="20" width="1.28515625" style="57" customWidth="1"/>
    <col min="21" max="21" width="2.421875" style="57" customWidth="1"/>
    <col min="22" max="22" width="4.57421875" style="57" customWidth="1"/>
    <col min="23" max="23" width="2.421875" style="57" customWidth="1"/>
    <col min="24" max="24" width="3.8515625" style="57" customWidth="1"/>
    <col min="25" max="25" width="1.421875" style="57" customWidth="1"/>
    <col min="26" max="26" width="4.8515625" style="57" customWidth="1"/>
    <col min="27" max="27" width="3.140625" style="57" customWidth="1"/>
    <col min="28" max="16384" width="9.140625" style="77" customWidth="1"/>
  </cols>
  <sheetData>
    <row r="1" spans="1:27" s="57" customFormat="1" ht="33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9"/>
    </row>
    <row r="2" spans="1:27" s="57" customFormat="1" ht="17.25" customHeight="1">
      <c r="A2" s="58" t="s">
        <v>11</v>
      </c>
      <c r="B2" s="153" t="s">
        <v>199</v>
      </c>
      <c r="C2" s="153"/>
      <c r="D2" s="153"/>
      <c r="E2" s="153"/>
      <c r="F2" s="153"/>
      <c r="G2" s="153"/>
      <c r="H2" s="153"/>
      <c r="I2" s="153"/>
      <c r="J2" s="153"/>
      <c r="K2" s="156" t="s">
        <v>12</v>
      </c>
      <c r="L2" s="156"/>
      <c r="M2" s="156"/>
      <c r="N2" s="156"/>
      <c r="O2" s="88"/>
      <c r="P2" s="157" t="s">
        <v>201</v>
      </c>
      <c r="Q2" s="157"/>
      <c r="R2" s="157"/>
      <c r="S2" s="157"/>
      <c r="T2" s="154" t="s">
        <v>13</v>
      </c>
      <c r="U2" s="154"/>
      <c r="V2" s="157" t="s">
        <v>202</v>
      </c>
      <c r="W2" s="157"/>
      <c r="X2" s="157"/>
      <c r="Y2" s="157"/>
      <c r="Z2" s="88"/>
      <c r="AA2" s="89"/>
    </row>
    <row r="3" spans="1:27" s="57" customFormat="1" ht="17.25" customHeight="1">
      <c r="A3" s="59" t="s">
        <v>1</v>
      </c>
      <c r="B3" s="231">
        <v>150000</v>
      </c>
      <c r="C3" s="231"/>
      <c r="D3" s="231"/>
      <c r="E3" s="231"/>
      <c r="F3" s="82" t="s">
        <v>14</v>
      </c>
      <c r="G3" s="90">
        <v>400</v>
      </c>
      <c r="H3" s="80" t="s">
        <v>15</v>
      </c>
      <c r="I3" s="3">
        <v>145</v>
      </c>
      <c r="J3" s="80" t="s">
        <v>16</v>
      </c>
      <c r="K3" s="235">
        <f>IF(G3=0,"",B3/G3)</f>
        <v>375</v>
      </c>
      <c r="L3" s="235"/>
      <c r="M3" s="235"/>
      <c r="N3" s="155" t="s">
        <v>17</v>
      </c>
      <c r="O3" s="155"/>
      <c r="P3" s="155"/>
      <c r="Q3" s="236">
        <f>IF(I3=0,"",B3/I3)</f>
        <v>1034.4827586206898</v>
      </c>
      <c r="R3" s="236"/>
      <c r="S3" s="236"/>
      <c r="T3" s="236"/>
      <c r="U3" s="142" t="s">
        <v>18</v>
      </c>
      <c r="V3" s="142"/>
      <c r="W3" s="237">
        <f>IF(I3=0,"",G3/I3)</f>
        <v>2.7586206896551726</v>
      </c>
      <c r="X3" s="237"/>
      <c r="Y3" s="237"/>
      <c r="Z3" s="142" t="s">
        <v>19</v>
      </c>
      <c r="AA3" s="143"/>
    </row>
    <row r="4" spans="1:27" s="81" customFormat="1" ht="8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</row>
    <row r="5" spans="1:27" s="57" customFormat="1" ht="15" customHeight="1">
      <c r="A5" s="145" t="s">
        <v>2</v>
      </c>
      <c r="B5" s="146"/>
      <c r="C5" s="146"/>
      <c r="D5" s="146"/>
      <c r="E5" s="146"/>
      <c r="F5" s="146"/>
      <c r="G5" s="146"/>
      <c r="H5" s="146"/>
      <c r="I5" s="146"/>
      <c r="J5" s="147"/>
      <c r="K5" s="148" t="s">
        <v>20</v>
      </c>
      <c r="L5" s="148"/>
      <c r="M5" s="148"/>
      <c r="N5" s="148"/>
      <c r="O5" s="148"/>
      <c r="P5" s="148"/>
      <c r="Q5" s="148"/>
      <c r="R5" s="148"/>
      <c r="S5" s="148"/>
      <c r="T5" s="149" t="s">
        <v>21</v>
      </c>
      <c r="U5" s="148"/>
      <c r="V5" s="148"/>
      <c r="W5" s="149" t="s">
        <v>22</v>
      </c>
      <c r="X5" s="148"/>
      <c r="Y5" s="148"/>
      <c r="Z5" s="149" t="s">
        <v>23</v>
      </c>
      <c r="AA5" s="150"/>
    </row>
    <row r="6" spans="1:27" s="57" customFormat="1" ht="15" customHeight="1">
      <c r="A6" s="83" t="s">
        <v>3</v>
      </c>
      <c r="B6" s="84"/>
      <c r="C6" s="84"/>
      <c r="D6" s="84"/>
      <c r="E6" s="152" t="s">
        <v>24</v>
      </c>
      <c r="F6" s="152"/>
      <c r="G6" s="152"/>
      <c r="H6" s="152"/>
      <c r="I6" s="152"/>
      <c r="J6" s="238">
        <v>1</v>
      </c>
      <c r="K6" s="151"/>
      <c r="L6" s="151"/>
      <c r="M6" s="151"/>
      <c r="N6" s="151"/>
      <c r="O6" s="151"/>
      <c r="P6" s="151"/>
      <c r="Q6" s="151"/>
      <c r="R6" s="151"/>
      <c r="S6" s="151"/>
      <c r="T6" s="84"/>
      <c r="U6" s="84"/>
      <c r="V6" s="84"/>
      <c r="W6" s="84"/>
      <c r="X6" s="84"/>
      <c r="Y6" s="84"/>
      <c r="Z6" s="84"/>
      <c r="AA6" s="85"/>
    </row>
    <row r="7" spans="1:27" s="57" customFormat="1" ht="15" customHeight="1">
      <c r="A7" s="118" t="s">
        <v>26</v>
      </c>
      <c r="B7" s="119"/>
      <c r="C7" s="119"/>
      <c r="D7" s="119"/>
      <c r="E7" s="232">
        <v>150000</v>
      </c>
      <c r="F7" s="232"/>
      <c r="G7" s="60" t="s">
        <v>28</v>
      </c>
      <c r="H7" s="233">
        <v>4</v>
      </c>
      <c r="I7" s="233"/>
      <c r="J7" s="86" t="s">
        <v>30</v>
      </c>
      <c r="K7" s="115">
        <f>SUM(E7*H7)*$J$6</f>
        <v>600000</v>
      </c>
      <c r="L7" s="116"/>
      <c r="M7" s="116"/>
      <c r="N7" s="116"/>
      <c r="O7" s="116"/>
      <c r="P7" s="116"/>
      <c r="Q7" s="116"/>
      <c r="R7" s="116"/>
      <c r="S7" s="117"/>
      <c r="T7" s="132">
        <f aca="true" t="shared" si="0" ref="T7:T13">IF($B$3=0,"",K7/$B$3)</f>
        <v>4</v>
      </c>
      <c r="U7" s="133"/>
      <c r="V7" s="133"/>
      <c r="W7" s="113">
        <f aca="true" t="shared" si="1" ref="W7:W13">IF($G$3=0,"",K7/$G$3)</f>
        <v>1500</v>
      </c>
      <c r="X7" s="141"/>
      <c r="Y7" s="141"/>
      <c r="Z7" s="113">
        <f aca="true" t="shared" si="2" ref="Z7:Z13">IF($I$3=0,"",K7/$I$3)</f>
        <v>4137.931034482759</v>
      </c>
      <c r="AA7" s="114"/>
    </row>
    <row r="8" spans="1:27" s="57" customFormat="1" ht="15" customHeight="1">
      <c r="A8" s="123" t="s">
        <v>25</v>
      </c>
      <c r="B8" s="124"/>
      <c r="C8" s="124"/>
      <c r="D8" s="124"/>
      <c r="E8" s="232">
        <v>155000</v>
      </c>
      <c r="F8" s="232"/>
      <c r="G8" s="60" t="s">
        <v>28</v>
      </c>
      <c r="H8" s="234">
        <v>0.5</v>
      </c>
      <c r="I8" s="234"/>
      <c r="J8" s="87" t="s">
        <v>31</v>
      </c>
      <c r="K8" s="115">
        <f>SUM(E8*H8)*$J$6</f>
        <v>77500</v>
      </c>
      <c r="L8" s="116"/>
      <c r="M8" s="116"/>
      <c r="N8" s="116"/>
      <c r="O8" s="116"/>
      <c r="P8" s="116"/>
      <c r="Q8" s="116"/>
      <c r="R8" s="116"/>
      <c r="S8" s="117"/>
      <c r="T8" s="132">
        <f t="shared" si="0"/>
        <v>0.5166666666666667</v>
      </c>
      <c r="U8" s="133"/>
      <c r="V8" s="133"/>
      <c r="W8" s="113">
        <f t="shared" si="1"/>
        <v>193.75</v>
      </c>
      <c r="X8" s="141"/>
      <c r="Y8" s="141"/>
      <c r="Z8" s="113">
        <f t="shared" si="2"/>
        <v>534.4827586206897</v>
      </c>
      <c r="AA8" s="114"/>
    </row>
    <row r="9" spans="1:27" s="57" customFormat="1" ht="15" customHeight="1">
      <c r="A9" s="118" t="s">
        <v>27</v>
      </c>
      <c r="B9" s="119"/>
      <c r="C9" s="119"/>
      <c r="D9" s="119"/>
      <c r="E9" s="232">
        <v>155000</v>
      </c>
      <c r="F9" s="232"/>
      <c r="G9" s="61" t="s">
        <v>29</v>
      </c>
      <c r="H9" s="234">
        <v>0.4</v>
      </c>
      <c r="I9" s="234"/>
      <c r="J9" s="86" t="s">
        <v>32</v>
      </c>
      <c r="K9" s="115">
        <f>SUM(E9*H9)*$J$6</f>
        <v>62000</v>
      </c>
      <c r="L9" s="116"/>
      <c r="M9" s="116"/>
      <c r="N9" s="116"/>
      <c r="O9" s="116"/>
      <c r="P9" s="116"/>
      <c r="Q9" s="116"/>
      <c r="R9" s="116"/>
      <c r="S9" s="117"/>
      <c r="T9" s="132">
        <f t="shared" si="0"/>
        <v>0.41333333333333333</v>
      </c>
      <c r="U9" s="133"/>
      <c r="V9" s="133"/>
      <c r="W9" s="113">
        <f t="shared" si="1"/>
        <v>155</v>
      </c>
      <c r="X9" s="141"/>
      <c r="Y9" s="141"/>
      <c r="Z9" s="113">
        <f t="shared" si="2"/>
        <v>427.58620689655174</v>
      </c>
      <c r="AA9" s="114"/>
    </row>
    <row r="10" spans="1:27" s="57" customFormat="1" ht="15" customHeight="1">
      <c r="A10" s="118" t="s">
        <v>177</v>
      </c>
      <c r="B10" s="119"/>
      <c r="C10" s="119"/>
      <c r="D10" s="119"/>
      <c r="E10" s="119"/>
      <c r="F10" s="119"/>
      <c r="G10" s="119"/>
      <c r="H10" s="119"/>
      <c r="I10" s="119"/>
      <c r="J10" s="120"/>
      <c r="K10" s="134">
        <v>25000</v>
      </c>
      <c r="L10" s="135"/>
      <c r="M10" s="135"/>
      <c r="N10" s="135"/>
      <c r="O10" s="135"/>
      <c r="P10" s="135"/>
      <c r="Q10" s="135"/>
      <c r="R10" s="135"/>
      <c r="S10" s="136"/>
      <c r="T10" s="132">
        <f t="shared" si="0"/>
        <v>0.16666666666666666</v>
      </c>
      <c r="U10" s="133"/>
      <c r="V10" s="133"/>
      <c r="W10" s="113">
        <f t="shared" si="1"/>
        <v>62.5</v>
      </c>
      <c r="X10" s="141"/>
      <c r="Y10" s="141"/>
      <c r="Z10" s="113">
        <f t="shared" si="2"/>
        <v>172.41379310344828</v>
      </c>
      <c r="AA10" s="114"/>
    </row>
    <row r="11" spans="1:27" s="57" customFormat="1" ht="15" customHeight="1">
      <c r="A11" s="158" t="s">
        <v>33</v>
      </c>
      <c r="B11" s="125"/>
      <c r="C11" s="125"/>
      <c r="D11" s="125"/>
      <c r="E11" s="125"/>
      <c r="F11" s="125"/>
      <c r="G11" s="125"/>
      <c r="H11" s="125"/>
      <c r="I11" s="125"/>
      <c r="J11" s="159"/>
      <c r="K11" s="134">
        <v>70000</v>
      </c>
      <c r="L11" s="135"/>
      <c r="M11" s="135"/>
      <c r="N11" s="135"/>
      <c r="O11" s="135"/>
      <c r="P11" s="135"/>
      <c r="Q11" s="135"/>
      <c r="R11" s="135"/>
      <c r="S11" s="135"/>
      <c r="T11" s="132">
        <f t="shared" si="0"/>
        <v>0.4666666666666667</v>
      </c>
      <c r="U11" s="133"/>
      <c r="V11" s="133"/>
      <c r="W11" s="113">
        <f t="shared" si="1"/>
        <v>175</v>
      </c>
      <c r="X11" s="141"/>
      <c r="Y11" s="141"/>
      <c r="Z11" s="113">
        <f t="shared" si="2"/>
        <v>482.7586206896552</v>
      </c>
      <c r="AA11" s="114"/>
    </row>
    <row r="12" spans="1:27" s="57" customFormat="1" ht="15" customHeight="1">
      <c r="A12" s="128" t="s">
        <v>164</v>
      </c>
      <c r="B12" s="129"/>
      <c r="C12" s="129"/>
      <c r="D12" s="129"/>
      <c r="E12" s="130"/>
      <c r="F12" s="130"/>
      <c r="G12" s="129"/>
      <c r="H12" s="130"/>
      <c r="I12" s="130"/>
      <c r="J12" s="131"/>
      <c r="K12" s="134">
        <v>6000</v>
      </c>
      <c r="L12" s="135"/>
      <c r="M12" s="135"/>
      <c r="N12" s="135"/>
      <c r="O12" s="135"/>
      <c r="P12" s="135"/>
      <c r="Q12" s="135"/>
      <c r="R12" s="135"/>
      <c r="S12" s="135"/>
      <c r="T12" s="132">
        <f t="shared" si="0"/>
        <v>0.04</v>
      </c>
      <c r="U12" s="133"/>
      <c r="V12" s="133"/>
      <c r="W12" s="113">
        <f t="shared" si="1"/>
        <v>15</v>
      </c>
      <c r="X12" s="141"/>
      <c r="Y12" s="141"/>
      <c r="Z12" s="113">
        <f t="shared" si="2"/>
        <v>41.37931034482759</v>
      </c>
      <c r="AA12" s="114"/>
    </row>
    <row r="13" spans="1:27" s="57" customFormat="1" ht="15" customHeight="1">
      <c r="A13" s="128" t="s">
        <v>178</v>
      </c>
      <c r="B13" s="129"/>
      <c r="C13" s="129"/>
      <c r="D13" s="129"/>
      <c r="E13" s="130"/>
      <c r="F13" s="130"/>
      <c r="G13" s="129"/>
      <c r="H13" s="130"/>
      <c r="I13" s="130"/>
      <c r="J13" s="131"/>
      <c r="K13" s="134"/>
      <c r="L13" s="135"/>
      <c r="M13" s="135"/>
      <c r="N13" s="135"/>
      <c r="O13" s="135"/>
      <c r="P13" s="135"/>
      <c r="Q13" s="135"/>
      <c r="R13" s="135"/>
      <c r="S13" s="135"/>
      <c r="T13" s="132">
        <f t="shared" si="0"/>
        <v>0</v>
      </c>
      <c r="U13" s="133"/>
      <c r="V13" s="133"/>
      <c r="W13" s="113">
        <f t="shared" si="1"/>
        <v>0</v>
      </c>
      <c r="X13" s="141"/>
      <c r="Y13" s="141"/>
      <c r="Z13" s="113">
        <f t="shared" si="2"/>
        <v>0</v>
      </c>
      <c r="AA13" s="114"/>
    </row>
    <row r="14" spans="1:27" s="57" customFormat="1" ht="15" customHeight="1">
      <c r="A14" s="172" t="s">
        <v>4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5">
        <f>SUM(K7:K13)</f>
        <v>840500</v>
      </c>
      <c r="L14" s="175"/>
      <c r="M14" s="175"/>
      <c r="N14" s="175"/>
      <c r="O14" s="175"/>
      <c r="P14" s="175"/>
      <c r="Q14" s="175"/>
      <c r="R14" s="175"/>
      <c r="S14" s="175"/>
      <c r="T14" s="178">
        <f>SUM(T7:T13)</f>
        <v>5.6033333333333335</v>
      </c>
      <c r="U14" s="178"/>
      <c r="V14" s="178"/>
      <c r="W14" s="127">
        <f>SUM(W7:W13)</f>
        <v>2101.25</v>
      </c>
      <c r="X14" s="127"/>
      <c r="Y14" s="127"/>
      <c r="Z14" s="127">
        <f>SUM(Z7:Z13)</f>
        <v>5796.551724137931</v>
      </c>
      <c r="AA14" s="180"/>
    </row>
    <row r="15" spans="1:27" s="57" customFormat="1" ht="15" customHeight="1">
      <c r="A15" s="128" t="s">
        <v>163</v>
      </c>
      <c r="B15" s="129"/>
      <c r="C15" s="129"/>
      <c r="D15" s="129"/>
      <c r="E15" s="130"/>
      <c r="F15" s="130"/>
      <c r="G15" s="129"/>
      <c r="H15" s="130"/>
      <c r="I15" s="130"/>
      <c r="J15" s="131"/>
      <c r="K15" s="166">
        <v>25000</v>
      </c>
      <c r="L15" s="167"/>
      <c r="M15" s="167"/>
      <c r="N15" s="167"/>
      <c r="O15" s="167"/>
      <c r="P15" s="167"/>
      <c r="Q15" s="167"/>
      <c r="R15" s="167"/>
      <c r="S15" s="168"/>
      <c r="T15" s="160">
        <f>IF($B$3=0,"",K15/$B$3)</f>
        <v>0.16666666666666666</v>
      </c>
      <c r="U15" s="161"/>
      <c r="V15" s="162"/>
      <c r="W15" s="163">
        <f>IF($G$3=0,"",K15/$G$3)</f>
        <v>62.5</v>
      </c>
      <c r="X15" s="164"/>
      <c r="Y15" s="165"/>
      <c r="Z15" s="163">
        <f>IF($I$3=0,"",K15/$I$3)</f>
        <v>172.41379310344828</v>
      </c>
      <c r="AA15" s="165"/>
    </row>
    <row r="16" spans="1:27" s="57" customFormat="1" ht="15" customHeight="1">
      <c r="A16" s="128" t="s">
        <v>165</v>
      </c>
      <c r="B16" s="129"/>
      <c r="C16" s="129"/>
      <c r="D16" s="129"/>
      <c r="E16" s="130"/>
      <c r="F16" s="130"/>
      <c r="G16" s="129"/>
      <c r="H16" s="130"/>
      <c r="I16" s="130"/>
      <c r="J16" s="131"/>
      <c r="K16" s="169">
        <v>20000</v>
      </c>
      <c r="L16" s="170"/>
      <c r="M16" s="170"/>
      <c r="N16" s="170"/>
      <c r="O16" s="170"/>
      <c r="P16" s="170"/>
      <c r="Q16" s="170"/>
      <c r="R16" s="170"/>
      <c r="S16" s="171"/>
      <c r="T16" s="160">
        <f>IF($B$3=0,"",K16/$B$3)</f>
        <v>0.13333333333333333</v>
      </c>
      <c r="U16" s="161"/>
      <c r="V16" s="162"/>
      <c r="W16" s="163">
        <f>IF($G$3=0,"",K16/$G$3)</f>
        <v>50</v>
      </c>
      <c r="X16" s="164"/>
      <c r="Y16" s="165"/>
      <c r="Z16" s="163">
        <f>IF($I$3=0,"",K16/$I$3)</f>
        <v>137.93103448275863</v>
      </c>
      <c r="AA16" s="165"/>
    </row>
    <row r="17" spans="1:27" s="57" customFormat="1" ht="15" customHeight="1">
      <c r="A17" s="172" t="s">
        <v>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4">
        <f>SUM(K14:K16)</f>
        <v>885500</v>
      </c>
      <c r="L17" s="175"/>
      <c r="M17" s="175"/>
      <c r="N17" s="175"/>
      <c r="O17" s="175"/>
      <c r="P17" s="175"/>
      <c r="Q17" s="175"/>
      <c r="R17" s="175"/>
      <c r="S17" s="176"/>
      <c r="T17" s="177">
        <f>SUM(T14:T16)</f>
        <v>5.903333333333334</v>
      </c>
      <c r="U17" s="178"/>
      <c r="V17" s="178"/>
      <c r="W17" s="179">
        <f>SUM(W14:W16)</f>
        <v>2213.75</v>
      </c>
      <c r="X17" s="127"/>
      <c r="Y17" s="127"/>
      <c r="Z17" s="179">
        <f>SUM(Z14:Z16)</f>
        <v>6106.896551724139</v>
      </c>
      <c r="AA17" s="180"/>
    </row>
    <row r="18" spans="1:37" s="81" customFormat="1" ht="20.25" customHeight="1">
      <c r="A18" s="138" t="s">
        <v>62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27" s="57" customFormat="1" ht="15" customHeight="1">
      <c r="A19" s="181" t="s">
        <v>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2" t="s">
        <v>20</v>
      </c>
      <c r="L19" s="182"/>
      <c r="M19" s="182"/>
      <c r="N19" s="182"/>
      <c r="O19" s="182"/>
      <c r="P19" s="182"/>
      <c r="Q19" s="182"/>
      <c r="R19" s="182"/>
      <c r="S19" s="182"/>
      <c r="T19" s="182" t="s">
        <v>53</v>
      </c>
      <c r="U19" s="182"/>
      <c r="V19" s="182"/>
      <c r="W19" s="182" t="s">
        <v>22</v>
      </c>
      <c r="X19" s="182"/>
      <c r="Y19" s="182"/>
      <c r="Z19" s="182" t="s">
        <v>23</v>
      </c>
      <c r="AA19" s="182"/>
    </row>
    <row r="20" spans="1:27" s="57" customFormat="1" ht="15" customHeight="1">
      <c r="A20" s="123" t="s">
        <v>34</v>
      </c>
      <c r="B20" s="124"/>
      <c r="C20" s="124"/>
      <c r="D20" s="124"/>
      <c r="E20" s="125"/>
      <c r="F20" s="125"/>
      <c r="G20" s="124"/>
      <c r="H20" s="125"/>
      <c r="I20" s="125"/>
      <c r="J20" s="126"/>
      <c r="K20" s="134">
        <v>80000</v>
      </c>
      <c r="L20" s="135"/>
      <c r="M20" s="135"/>
      <c r="N20" s="135"/>
      <c r="O20" s="135"/>
      <c r="P20" s="135"/>
      <c r="Q20" s="135"/>
      <c r="R20" s="135"/>
      <c r="S20" s="136"/>
      <c r="T20" s="121">
        <f>IF($B$3=0,"",K20/$B$3)</f>
        <v>0.5333333333333333</v>
      </c>
      <c r="U20" s="121"/>
      <c r="V20" s="121"/>
      <c r="W20" s="122">
        <f aca="true" t="shared" si="3" ref="W20:W40">IF($G$3=0,"",K20/$G$3)</f>
        <v>200</v>
      </c>
      <c r="X20" s="122"/>
      <c r="Y20" s="122"/>
      <c r="Z20" s="122">
        <f>IF($I$3=0,"",K20/$I$3)</f>
        <v>551.7241379310345</v>
      </c>
      <c r="AA20" s="122"/>
    </row>
    <row r="21" spans="1:27" s="57" customFormat="1" ht="15" customHeight="1">
      <c r="A21" s="123" t="s">
        <v>35</v>
      </c>
      <c r="B21" s="124"/>
      <c r="C21" s="124"/>
      <c r="D21" s="124"/>
      <c r="E21" s="125"/>
      <c r="F21" s="125"/>
      <c r="G21" s="124"/>
      <c r="H21" s="125"/>
      <c r="I21" s="125"/>
      <c r="J21" s="126"/>
      <c r="K21" s="134">
        <v>30000</v>
      </c>
      <c r="L21" s="135"/>
      <c r="M21" s="135"/>
      <c r="N21" s="135"/>
      <c r="O21" s="135"/>
      <c r="P21" s="135"/>
      <c r="Q21" s="135"/>
      <c r="R21" s="135"/>
      <c r="S21" s="136"/>
      <c r="T21" s="121">
        <f aca="true" t="shared" si="4" ref="T21:T40">IF($B$3=0,"",K21/$B$3)</f>
        <v>0.2</v>
      </c>
      <c r="U21" s="121"/>
      <c r="V21" s="121"/>
      <c r="W21" s="122">
        <f t="shared" si="3"/>
        <v>75</v>
      </c>
      <c r="X21" s="122"/>
      <c r="Y21" s="122"/>
      <c r="Z21" s="122">
        <f aca="true" t="shared" si="5" ref="Z21:Z39">IF($I$3=0,"",K21/$I$3)</f>
        <v>206.89655172413794</v>
      </c>
      <c r="AA21" s="122"/>
    </row>
    <row r="22" spans="1:27" s="57" customFormat="1" ht="15" customHeight="1">
      <c r="A22" s="123" t="s">
        <v>36</v>
      </c>
      <c r="B22" s="124"/>
      <c r="C22" s="124"/>
      <c r="D22" s="124"/>
      <c r="E22" s="125"/>
      <c r="F22" s="125"/>
      <c r="G22" s="124"/>
      <c r="H22" s="125"/>
      <c r="I22" s="125"/>
      <c r="J22" s="126"/>
      <c r="K22" s="134">
        <v>20000</v>
      </c>
      <c r="L22" s="135"/>
      <c r="M22" s="135"/>
      <c r="N22" s="135"/>
      <c r="O22" s="135"/>
      <c r="P22" s="135"/>
      <c r="Q22" s="135"/>
      <c r="R22" s="135"/>
      <c r="S22" s="136"/>
      <c r="T22" s="121">
        <f t="shared" si="4"/>
        <v>0.13333333333333333</v>
      </c>
      <c r="U22" s="121"/>
      <c r="V22" s="121"/>
      <c r="W22" s="122">
        <f t="shared" si="3"/>
        <v>50</v>
      </c>
      <c r="X22" s="122"/>
      <c r="Y22" s="122"/>
      <c r="Z22" s="122">
        <f t="shared" si="5"/>
        <v>137.93103448275863</v>
      </c>
      <c r="AA22" s="122"/>
    </row>
    <row r="23" spans="1:27" s="57" customFormat="1" ht="15" customHeight="1">
      <c r="A23" s="123" t="s">
        <v>7</v>
      </c>
      <c r="B23" s="124"/>
      <c r="C23" s="124"/>
      <c r="D23" s="124"/>
      <c r="E23" s="125"/>
      <c r="F23" s="125"/>
      <c r="G23" s="124"/>
      <c r="H23" s="125"/>
      <c r="I23" s="125"/>
      <c r="J23" s="126"/>
      <c r="K23" s="134">
        <v>9000</v>
      </c>
      <c r="L23" s="135"/>
      <c r="M23" s="135"/>
      <c r="N23" s="135"/>
      <c r="O23" s="135"/>
      <c r="P23" s="135"/>
      <c r="Q23" s="135"/>
      <c r="R23" s="135"/>
      <c r="S23" s="136"/>
      <c r="T23" s="121">
        <f t="shared" si="4"/>
        <v>0.06</v>
      </c>
      <c r="U23" s="121"/>
      <c r="V23" s="121"/>
      <c r="W23" s="122">
        <f t="shared" si="3"/>
        <v>22.5</v>
      </c>
      <c r="X23" s="122"/>
      <c r="Y23" s="122"/>
      <c r="Z23" s="122">
        <f t="shared" si="5"/>
        <v>62.06896551724138</v>
      </c>
      <c r="AA23" s="122"/>
    </row>
    <row r="24" spans="1:27" s="57" customFormat="1" ht="15" customHeight="1">
      <c r="A24" s="123" t="s">
        <v>37</v>
      </c>
      <c r="B24" s="124"/>
      <c r="C24" s="124"/>
      <c r="D24" s="124"/>
      <c r="E24" s="125"/>
      <c r="F24" s="125"/>
      <c r="G24" s="124"/>
      <c r="H24" s="125"/>
      <c r="I24" s="125"/>
      <c r="J24" s="126"/>
      <c r="K24" s="134">
        <v>17500</v>
      </c>
      <c r="L24" s="135"/>
      <c r="M24" s="135"/>
      <c r="N24" s="135"/>
      <c r="O24" s="135"/>
      <c r="P24" s="135"/>
      <c r="Q24" s="135"/>
      <c r="R24" s="135"/>
      <c r="S24" s="136"/>
      <c r="T24" s="121">
        <f t="shared" si="4"/>
        <v>0.11666666666666667</v>
      </c>
      <c r="U24" s="121"/>
      <c r="V24" s="121"/>
      <c r="W24" s="122">
        <f t="shared" si="3"/>
        <v>43.75</v>
      </c>
      <c r="X24" s="122"/>
      <c r="Y24" s="122"/>
      <c r="Z24" s="122">
        <f t="shared" si="5"/>
        <v>120.6896551724138</v>
      </c>
      <c r="AA24" s="122"/>
    </row>
    <row r="25" spans="1:27" s="57" customFormat="1" ht="15" customHeight="1">
      <c r="A25" s="123" t="s">
        <v>54</v>
      </c>
      <c r="B25" s="124"/>
      <c r="C25" s="124"/>
      <c r="D25" s="124"/>
      <c r="E25" s="125"/>
      <c r="F25" s="125"/>
      <c r="G25" s="124"/>
      <c r="H25" s="125"/>
      <c r="I25" s="125"/>
      <c r="J25" s="126"/>
      <c r="K25" s="134">
        <v>100000</v>
      </c>
      <c r="L25" s="135"/>
      <c r="M25" s="135"/>
      <c r="N25" s="135"/>
      <c r="O25" s="135"/>
      <c r="P25" s="135"/>
      <c r="Q25" s="135"/>
      <c r="R25" s="135"/>
      <c r="S25" s="136"/>
      <c r="T25" s="121">
        <f t="shared" si="4"/>
        <v>0.6666666666666666</v>
      </c>
      <c r="U25" s="121"/>
      <c r="V25" s="121"/>
      <c r="W25" s="122">
        <f t="shared" si="3"/>
        <v>250</v>
      </c>
      <c r="X25" s="122"/>
      <c r="Y25" s="122"/>
      <c r="Z25" s="122">
        <f t="shared" si="5"/>
        <v>689.6551724137931</v>
      </c>
      <c r="AA25" s="122"/>
    </row>
    <row r="26" spans="1:27" s="57" customFormat="1" ht="15" customHeight="1">
      <c r="A26" s="123" t="s">
        <v>38</v>
      </c>
      <c r="B26" s="124"/>
      <c r="C26" s="124"/>
      <c r="D26" s="124"/>
      <c r="E26" s="125"/>
      <c r="F26" s="125"/>
      <c r="G26" s="124"/>
      <c r="H26" s="125"/>
      <c r="I26" s="125"/>
      <c r="J26" s="126"/>
      <c r="K26" s="134"/>
      <c r="L26" s="135"/>
      <c r="M26" s="135"/>
      <c r="N26" s="135"/>
      <c r="O26" s="135"/>
      <c r="P26" s="135"/>
      <c r="Q26" s="135"/>
      <c r="R26" s="135"/>
      <c r="S26" s="136"/>
      <c r="T26" s="121">
        <f t="shared" si="4"/>
        <v>0</v>
      </c>
      <c r="U26" s="121"/>
      <c r="V26" s="121"/>
      <c r="W26" s="122">
        <f t="shared" si="3"/>
        <v>0</v>
      </c>
      <c r="X26" s="122"/>
      <c r="Y26" s="122"/>
      <c r="Z26" s="122">
        <f t="shared" si="5"/>
        <v>0</v>
      </c>
      <c r="AA26" s="122"/>
    </row>
    <row r="27" spans="1:27" s="57" customFormat="1" ht="15" customHeight="1">
      <c r="A27" s="123" t="s">
        <v>8</v>
      </c>
      <c r="B27" s="124"/>
      <c r="C27" s="124"/>
      <c r="D27" s="124"/>
      <c r="E27" s="125"/>
      <c r="F27" s="125"/>
      <c r="G27" s="124"/>
      <c r="H27" s="125"/>
      <c r="I27" s="125"/>
      <c r="J27" s="126"/>
      <c r="K27" s="134">
        <v>40000</v>
      </c>
      <c r="L27" s="135"/>
      <c r="M27" s="135"/>
      <c r="N27" s="135"/>
      <c r="O27" s="135"/>
      <c r="P27" s="135"/>
      <c r="Q27" s="135"/>
      <c r="R27" s="135"/>
      <c r="S27" s="136"/>
      <c r="T27" s="121">
        <f t="shared" si="4"/>
        <v>0.26666666666666666</v>
      </c>
      <c r="U27" s="121"/>
      <c r="V27" s="121"/>
      <c r="W27" s="122">
        <f t="shared" si="3"/>
        <v>100</v>
      </c>
      <c r="X27" s="122"/>
      <c r="Y27" s="122"/>
      <c r="Z27" s="122">
        <f t="shared" si="5"/>
        <v>275.86206896551727</v>
      </c>
      <c r="AA27" s="122"/>
    </row>
    <row r="28" spans="1:27" s="57" customFormat="1" ht="15" customHeight="1">
      <c r="A28" s="123" t="s">
        <v>9</v>
      </c>
      <c r="B28" s="124"/>
      <c r="C28" s="124"/>
      <c r="D28" s="124"/>
      <c r="E28" s="125"/>
      <c r="F28" s="125"/>
      <c r="G28" s="124"/>
      <c r="H28" s="125"/>
      <c r="I28" s="125"/>
      <c r="J28" s="126"/>
      <c r="K28" s="134">
        <v>10000</v>
      </c>
      <c r="L28" s="135"/>
      <c r="M28" s="135"/>
      <c r="N28" s="135"/>
      <c r="O28" s="135"/>
      <c r="P28" s="135"/>
      <c r="Q28" s="135"/>
      <c r="R28" s="135"/>
      <c r="S28" s="136"/>
      <c r="T28" s="121">
        <f t="shared" si="4"/>
        <v>0.06666666666666667</v>
      </c>
      <c r="U28" s="121"/>
      <c r="V28" s="121"/>
      <c r="W28" s="122">
        <f t="shared" si="3"/>
        <v>25</v>
      </c>
      <c r="X28" s="122"/>
      <c r="Y28" s="122"/>
      <c r="Z28" s="122">
        <f t="shared" si="5"/>
        <v>68.96551724137932</v>
      </c>
      <c r="AA28" s="122"/>
    </row>
    <row r="29" spans="1:27" s="57" customFormat="1" ht="15" customHeight="1">
      <c r="A29" s="123" t="s">
        <v>200</v>
      </c>
      <c r="B29" s="124"/>
      <c r="C29" s="124"/>
      <c r="D29" s="124"/>
      <c r="E29" s="125"/>
      <c r="F29" s="125"/>
      <c r="G29" s="124"/>
      <c r="H29" s="125"/>
      <c r="I29" s="125"/>
      <c r="J29" s="126"/>
      <c r="K29" s="134">
        <v>10000</v>
      </c>
      <c r="L29" s="135"/>
      <c r="M29" s="135"/>
      <c r="N29" s="135"/>
      <c r="O29" s="135"/>
      <c r="P29" s="135"/>
      <c r="Q29" s="135"/>
      <c r="R29" s="135"/>
      <c r="S29" s="136"/>
      <c r="T29" s="121">
        <f t="shared" si="4"/>
        <v>0.06666666666666667</v>
      </c>
      <c r="U29" s="121"/>
      <c r="V29" s="121"/>
      <c r="W29" s="122">
        <f t="shared" si="3"/>
        <v>25</v>
      </c>
      <c r="X29" s="122"/>
      <c r="Y29" s="122"/>
      <c r="Z29" s="122">
        <f t="shared" si="5"/>
        <v>68.96551724137932</v>
      </c>
      <c r="AA29" s="122"/>
    </row>
    <row r="30" spans="1:27" s="57" customFormat="1" ht="15" customHeight="1">
      <c r="A30" s="123" t="s">
        <v>55</v>
      </c>
      <c r="B30" s="124"/>
      <c r="C30" s="124"/>
      <c r="D30" s="124"/>
      <c r="E30" s="125"/>
      <c r="F30" s="125"/>
      <c r="G30" s="124"/>
      <c r="H30" s="125"/>
      <c r="I30" s="125"/>
      <c r="J30" s="126"/>
      <c r="K30" s="134">
        <v>65000</v>
      </c>
      <c r="L30" s="135"/>
      <c r="M30" s="135"/>
      <c r="N30" s="135"/>
      <c r="O30" s="135"/>
      <c r="P30" s="135"/>
      <c r="Q30" s="135"/>
      <c r="R30" s="135"/>
      <c r="S30" s="136"/>
      <c r="T30" s="121">
        <f t="shared" si="4"/>
        <v>0.43333333333333335</v>
      </c>
      <c r="U30" s="121"/>
      <c r="V30" s="121"/>
      <c r="W30" s="122">
        <f t="shared" si="3"/>
        <v>162.5</v>
      </c>
      <c r="X30" s="122"/>
      <c r="Y30" s="122"/>
      <c r="Z30" s="122">
        <f t="shared" si="5"/>
        <v>448.2758620689655</v>
      </c>
      <c r="AA30" s="122"/>
    </row>
    <row r="31" spans="1:27" s="57" customFormat="1" ht="15" customHeight="1">
      <c r="A31" s="123" t="s">
        <v>10</v>
      </c>
      <c r="B31" s="124"/>
      <c r="C31" s="124"/>
      <c r="D31" s="124"/>
      <c r="E31" s="125"/>
      <c r="F31" s="125"/>
      <c r="G31" s="124"/>
      <c r="H31" s="125"/>
      <c r="I31" s="125"/>
      <c r="J31" s="126"/>
      <c r="K31" s="134">
        <v>5000</v>
      </c>
      <c r="L31" s="135"/>
      <c r="M31" s="135"/>
      <c r="N31" s="135"/>
      <c r="O31" s="135"/>
      <c r="P31" s="135"/>
      <c r="Q31" s="135"/>
      <c r="R31" s="135"/>
      <c r="S31" s="136"/>
      <c r="T31" s="121">
        <f t="shared" si="4"/>
        <v>0.03333333333333333</v>
      </c>
      <c r="U31" s="121"/>
      <c r="V31" s="121"/>
      <c r="W31" s="122">
        <f t="shared" si="3"/>
        <v>12.5</v>
      </c>
      <c r="X31" s="122"/>
      <c r="Y31" s="122"/>
      <c r="Z31" s="122">
        <f t="shared" si="5"/>
        <v>34.48275862068966</v>
      </c>
      <c r="AA31" s="122"/>
    </row>
    <row r="32" spans="1:27" s="57" customFormat="1" ht="15" customHeight="1">
      <c r="A32" s="123" t="s">
        <v>41</v>
      </c>
      <c r="B32" s="124"/>
      <c r="C32" s="124"/>
      <c r="D32" s="124"/>
      <c r="E32" s="125"/>
      <c r="F32" s="125"/>
      <c r="G32" s="124"/>
      <c r="H32" s="125"/>
      <c r="I32" s="125"/>
      <c r="J32" s="126"/>
      <c r="K32" s="134">
        <v>6000</v>
      </c>
      <c r="L32" s="135"/>
      <c r="M32" s="135"/>
      <c r="N32" s="135"/>
      <c r="O32" s="135"/>
      <c r="P32" s="135"/>
      <c r="Q32" s="135"/>
      <c r="R32" s="135"/>
      <c r="S32" s="136"/>
      <c r="T32" s="121">
        <f t="shared" si="4"/>
        <v>0.04</v>
      </c>
      <c r="U32" s="121"/>
      <c r="V32" s="121"/>
      <c r="W32" s="122">
        <f t="shared" si="3"/>
        <v>15</v>
      </c>
      <c r="X32" s="122"/>
      <c r="Y32" s="122"/>
      <c r="Z32" s="122">
        <f t="shared" si="5"/>
        <v>41.37931034482759</v>
      </c>
      <c r="AA32" s="122"/>
    </row>
    <row r="33" spans="1:27" s="57" customFormat="1" ht="15" customHeight="1">
      <c r="A33" s="123" t="s">
        <v>39</v>
      </c>
      <c r="B33" s="124"/>
      <c r="C33" s="124"/>
      <c r="D33" s="124"/>
      <c r="E33" s="125"/>
      <c r="F33" s="125"/>
      <c r="G33" s="124"/>
      <c r="H33" s="125"/>
      <c r="I33" s="125"/>
      <c r="J33" s="126"/>
      <c r="K33" s="134">
        <v>3800</v>
      </c>
      <c r="L33" s="135"/>
      <c r="M33" s="135"/>
      <c r="N33" s="135"/>
      <c r="O33" s="135"/>
      <c r="P33" s="135"/>
      <c r="Q33" s="135"/>
      <c r="R33" s="135"/>
      <c r="S33" s="136"/>
      <c r="T33" s="121">
        <f t="shared" si="4"/>
        <v>0.025333333333333333</v>
      </c>
      <c r="U33" s="121"/>
      <c r="V33" s="121"/>
      <c r="W33" s="122">
        <f t="shared" si="3"/>
        <v>9.5</v>
      </c>
      <c r="X33" s="122"/>
      <c r="Y33" s="122"/>
      <c r="Z33" s="122">
        <f t="shared" si="5"/>
        <v>26.20689655172414</v>
      </c>
      <c r="AA33" s="122"/>
    </row>
    <row r="34" spans="1:27" s="57" customFormat="1" ht="15" customHeight="1">
      <c r="A34" s="123" t="s">
        <v>40</v>
      </c>
      <c r="B34" s="124"/>
      <c r="C34" s="124"/>
      <c r="D34" s="124"/>
      <c r="E34" s="125"/>
      <c r="F34" s="125"/>
      <c r="G34" s="124"/>
      <c r="H34" s="125"/>
      <c r="I34" s="125"/>
      <c r="J34" s="126"/>
      <c r="K34" s="134">
        <v>19000</v>
      </c>
      <c r="L34" s="135"/>
      <c r="M34" s="135"/>
      <c r="N34" s="135"/>
      <c r="O34" s="135"/>
      <c r="P34" s="135"/>
      <c r="Q34" s="135"/>
      <c r="R34" s="135"/>
      <c r="S34" s="136"/>
      <c r="T34" s="121">
        <f t="shared" si="4"/>
        <v>0.12666666666666668</v>
      </c>
      <c r="U34" s="121"/>
      <c r="V34" s="121"/>
      <c r="W34" s="122">
        <f t="shared" si="3"/>
        <v>47.5</v>
      </c>
      <c r="X34" s="122"/>
      <c r="Y34" s="122"/>
      <c r="Z34" s="122">
        <f t="shared" si="5"/>
        <v>131.0344827586207</v>
      </c>
      <c r="AA34" s="122"/>
    </row>
    <row r="35" spans="1:27" s="57" customFormat="1" ht="15" customHeight="1">
      <c r="A35" s="123" t="s">
        <v>56</v>
      </c>
      <c r="B35" s="124"/>
      <c r="C35" s="124"/>
      <c r="D35" s="124"/>
      <c r="E35" s="125"/>
      <c r="F35" s="125"/>
      <c r="G35" s="124"/>
      <c r="H35" s="125"/>
      <c r="I35" s="125"/>
      <c r="J35" s="126"/>
      <c r="K35" s="134">
        <v>32000</v>
      </c>
      <c r="L35" s="135"/>
      <c r="M35" s="135"/>
      <c r="N35" s="135"/>
      <c r="O35" s="135"/>
      <c r="P35" s="135"/>
      <c r="Q35" s="135"/>
      <c r="R35" s="135"/>
      <c r="S35" s="136"/>
      <c r="T35" s="121">
        <f t="shared" si="4"/>
        <v>0.21333333333333335</v>
      </c>
      <c r="U35" s="121"/>
      <c r="V35" s="121"/>
      <c r="W35" s="122">
        <f t="shared" si="3"/>
        <v>80</v>
      </c>
      <c r="X35" s="122"/>
      <c r="Y35" s="122"/>
      <c r="Z35" s="122">
        <f t="shared" si="5"/>
        <v>220.68965517241378</v>
      </c>
      <c r="AA35" s="122"/>
    </row>
    <row r="36" spans="1:27" s="57" customFormat="1" ht="15" customHeight="1">
      <c r="A36" s="123" t="s">
        <v>42</v>
      </c>
      <c r="B36" s="124"/>
      <c r="C36" s="124"/>
      <c r="D36" s="124"/>
      <c r="E36" s="125"/>
      <c r="F36" s="125"/>
      <c r="G36" s="124"/>
      <c r="H36" s="125"/>
      <c r="I36" s="125"/>
      <c r="J36" s="126"/>
      <c r="K36" s="134">
        <v>7500</v>
      </c>
      <c r="L36" s="135"/>
      <c r="M36" s="135"/>
      <c r="N36" s="135"/>
      <c r="O36" s="135"/>
      <c r="P36" s="135"/>
      <c r="Q36" s="135"/>
      <c r="R36" s="135"/>
      <c r="S36" s="136"/>
      <c r="T36" s="121">
        <f t="shared" si="4"/>
        <v>0.05</v>
      </c>
      <c r="U36" s="121"/>
      <c r="V36" s="121"/>
      <c r="W36" s="122">
        <f t="shared" si="3"/>
        <v>18.75</v>
      </c>
      <c r="X36" s="122"/>
      <c r="Y36" s="122"/>
      <c r="Z36" s="122">
        <f t="shared" si="5"/>
        <v>51.724137931034484</v>
      </c>
      <c r="AA36" s="122"/>
    </row>
    <row r="37" spans="1:27" s="57" customFormat="1" ht="15" customHeight="1">
      <c r="A37" s="123" t="s">
        <v>57</v>
      </c>
      <c r="B37" s="124"/>
      <c r="C37" s="124"/>
      <c r="D37" s="124"/>
      <c r="E37" s="125"/>
      <c r="F37" s="125"/>
      <c r="G37" s="124"/>
      <c r="H37" s="125"/>
      <c r="I37" s="125"/>
      <c r="J37" s="126"/>
      <c r="K37" s="134">
        <v>14000</v>
      </c>
      <c r="L37" s="135"/>
      <c r="M37" s="135"/>
      <c r="N37" s="135"/>
      <c r="O37" s="135"/>
      <c r="P37" s="135"/>
      <c r="Q37" s="135"/>
      <c r="R37" s="135"/>
      <c r="S37" s="136"/>
      <c r="T37" s="121">
        <f t="shared" si="4"/>
        <v>0.09333333333333334</v>
      </c>
      <c r="U37" s="121"/>
      <c r="V37" s="121"/>
      <c r="W37" s="122">
        <f t="shared" si="3"/>
        <v>35</v>
      </c>
      <c r="X37" s="122"/>
      <c r="Y37" s="122"/>
      <c r="Z37" s="122">
        <f t="shared" si="5"/>
        <v>96.55172413793103</v>
      </c>
      <c r="AA37" s="122"/>
    </row>
    <row r="38" spans="1:27" s="57" customFormat="1" ht="15" customHeight="1">
      <c r="A38" s="123" t="s">
        <v>43</v>
      </c>
      <c r="B38" s="124"/>
      <c r="C38" s="124"/>
      <c r="D38" s="124"/>
      <c r="E38" s="125"/>
      <c r="F38" s="125"/>
      <c r="G38" s="124"/>
      <c r="H38" s="125"/>
      <c r="I38" s="125"/>
      <c r="J38" s="126"/>
      <c r="K38" s="134">
        <v>10000</v>
      </c>
      <c r="L38" s="135"/>
      <c r="M38" s="135"/>
      <c r="N38" s="135"/>
      <c r="O38" s="135"/>
      <c r="P38" s="135"/>
      <c r="Q38" s="135"/>
      <c r="R38" s="135"/>
      <c r="S38" s="136"/>
      <c r="T38" s="121">
        <f t="shared" si="4"/>
        <v>0.06666666666666667</v>
      </c>
      <c r="U38" s="121"/>
      <c r="V38" s="121"/>
      <c r="W38" s="122">
        <f t="shared" si="3"/>
        <v>25</v>
      </c>
      <c r="X38" s="122"/>
      <c r="Y38" s="122"/>
      <c r="Z38" s="122">
        <f t="shared" si="5"/>
        <v>68.96551724137932</v>
      </c>
      <c r="AA38" s="122"/>
    </row>
    <row r="39" spans="1:27" s="57" customFormat="1" ht="15" customHeight="1">
      <c r="A39" s="123" t="s">
        <v>44</v>
      </c>
      <c r="B39" s="124"/>
      <c r="C39" s="124"/>
      <c r="D39" s="124"/>
      <c r="E39" s="125"/>
      <c r="F39" s="125"/>
      <c r="G39" s="124"/>
      <c r="H39" s="125"/>
      <c r="I39" s="125"/>
      <c r="J39" s="126"/>
      <c r="K39" s="134">
        <v>3700</v>
      </c>
      <c r="L39" s="135"/>
      <c r="M39" s="135"/>
      <c r="N39" s="135"/>
      <c r="O39" s="135"/>
      <c r="P39" s="135"/>
      <c r="Q39" s="135"/>
      <c r="R39" s="135"/>
      <c r="S39" s="136"/>
      <c r="T39" s="121">
        <f t="shared" si="4"/>
        <v>0.024666666666666667</v>
      </c>
      <c r="U39" s="121"/>
      <c r="V39" s="121"/>
      <c r="W39" s="122">
        <f t="shared" si="3"/>
        <v>9.25</v>
      </c>
      <c r="X39" s="122"/>
      <c r="Y39" s="122"/>
      <c r="Z39" s="122">
        <f t="shared" si="5"/>
        <v>25.517241379310345</v>
      </c>
      <c r="AA39" s="122"/>
    </row>
    <row r="40" spans="1:27" s="57" customFormat="1" ht="15" customHeight="1">
      <c r="A40" s="123" t="s">
        <v>45</v>
      </c>
      <c r="B40" s="124"/>
      <c r="C40" s="124"/>
      <c r="D40" s="124"/>
      <c r="E40" s="125"/>
      <c r="F40" s="125"/>
      <c r="G40" s="124"/>
      <c r="H40" s="125"/>
      <c r="I40" s="125"/>
      <c r="J40" s="126"/>
      <c r="K40" s="134">
        <v>15000</v>
      </c>
      <c r="L40" s="135"/>
      <c r="M40" s="135"/>
      <c r="N40" s="135"/>
      <c r="O40" s="135"/>
      <c r="P40" s="135"/>
      <c r="Q40" s="135"/>
      <c r="R40" s="135"/>
      <c r="S40" s="136"/>
      <c r="T40" s="121">
        <f t="shared" si="4"/>
        <v>0.1</v>
      </c>
      <c r="U40" s="121"/>
      <c r="V40" s="121"/>
      <c r="W40" s="122">
        <f t="shared" si="3"/>
        <v>37.5</v>
      </c>
      <c r="X40" s="122"/>
      <c r="Y40" s="122"/>
      <c r="Z40" s="122">
        <f>IF($I$3=0,"",K40/$I$3)</f>
        <v>103.44827586206897</v>
      </c>
      <c r="AA40" s="122"/>
    </row>
    <row r="41" spans="1:27" s="57" customFormat="1" ht="15" customHeight="1">
      <c r="A41" s="183" t="s">
        <v>46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4">
        <f>SUM(K20:K40)</f>
        <v>497500</v>
      </c>
      <c r="L41" s="184"/>
      <c r="M41" s="184"/>
      <c r="N41" s="184"/>
      <c r="O41" s="184"/>
      <c r="P41" s="184"/>
      <c r="Q41" s="184"/>
      <c r="R41" s="184"/>
      <c r="S41" s="184"/>
      <c r="T41" s="185">
        <f>SUM(T20:T40)</f>
        <v>3.316666666666667</v>
      </c>
      <c r="U41" s="185"/>
      <c r="V41" s="185"/>
      <c r="W41" s="186">
        <f>SUM(W20:W40)</f>
        <v>1243.75</v>
      </c>
      <c r="X41" s="186"/>
      <c r="Y41" s="186"/>
      <c r="Z41" s="186">
        <f>SUM(Z20:Z40)</f>
        <v>3431.034482758622</v>
      </c>
      <c r="AA41" s="186"/>
    </row>
    <row r="42" spans="1:27" s="57" customFormat="1" ht="15" customHeight="1">
      <c r="A42" s="187" t="s">
        <v>58</v>
      </c>
      <c r="B42" s="187"/>
      <c r="C42" s="187"/>
      <c r="D42" s="188"/>
      <c r="E42" s="188"/>
      <c r="F42" s="188"/>
      <c r="G42" s="188"/>
      <c r="H42" s="188"/>
      <c r="I42" s="188"/>
      <c r="J42" s="188"/>
      <c r="K42" s="189"/>
      <c r="L42" s="189"/>
      <c r="M42" s="189"/>
      <c r="N42" s="189"/>
      <c r="O42" s="189"/>
      <c r="P42" s="189"/>
      <c r="Q42" s="189"/>
      <c r="R42" s="189"/>
      <c r="S42" s="189"/>
      <c r="T42" s="121">
        <f aca="true" t="shared" si="6" ref="T42:T49">IF($B$3=0,"",K42/$B$3)</f>
        <v>0</v>
      </c>
      <c r="U42" s="121"/>
      <c r="V42" s="121"/>
      <c r="W42" s="122">
        <f aca="true" t="shared" si="7" ref="W42:W49">IF($G$3=0,"",K42/$G$3)</f>
        <v>0</v>
      </c>
      <c r="X42" s="122"/>
      <c r="Y42" s="122"/>
      <c r="Z42" s="122">
        <f>IF($I$3=0,"",K42/$I$3)</f>
        <v>0</v>
      </c>
      <c r="AA42" s="122"/>
    </row>
    <row r="43" spans="1:27" s="57" customFormat="1" ht="15" customHeight="1">
      <c r="A43" s="187" t="s">
        <v>59</v>
      </c>
      <c r="B43" s="187"/>
      <c r="C43" s="187"/>
      <c r="D43" s="188"/>
      <c r="E43" s="188"/>
      <c r="F43" s="188"/>
      <c r="G43" s="188"/>
      <c r="H43" s="188"/>
      <c r="I43" s="188"/>
      <c r="J43" s="188"/>
      <c r="K43" s="189">
        <v>20000</v>
      </c>
      <c r="L43" s="189"/>
      <c r="M43" s="189"/>
      <c r="N43" s="189"/>
      <c r="O43" s="189"/>
      <c r="P43" s="189"/>
      <c r="Q43" s="189"/>
      <c r="R43" s="189"/>
      <c r="S43" s="189"/>
      <c r="T43" s="121">
        <f t="shared" si="6"/>
        <v>0.13333333333333333</v>
      </c>
      <c r="U43" s="121"/>
      <c r="V43" s="121"/>
      <c r="W43" s="122">
        <f t="shared" si="7"/>
        <v>50</v>
      </c>
      <c r="X43" s="122"/>
      <c r="Y43" s="122"/>
      <c r="Z43" s="122">
        <f aca="true" t="shared" si="8" ref="Z43:Z49">IF($I$3=0,"",K43/$I$3)</f>
        <v>137.93103448275863</v>
      </c>
      <c r="AA43" s="122"/>
    </row>
    <row r="44" spans="1:27" s="57" customFormat="1" ht="15" customHeight="1">
      <c r="A44" s="123" t="s">
        <v>47</v>
      </c>
      <c r="B44" s="124"/>
      <c r="C44" s="124"/>
      <c r="D44" s="124"/>
      <c r="E44" s="124"/>
      <c r="F44" s="124"/>
      <c r="G44" s="124"/>
      <c r="H44" s="124"/>
      <c r="I44" s="124"/>
      <c r="J44" s="126"/>
      <c r="K44" s="189">
        <v>10000</v>
      </c>
      <c r="L44" s="189"/>
      <c r="M44" s="189"/>
      <c r="N44" s="189"/>
      <c r="O44" s="189"/>
      <c r="P44" s="189"/>
      <c r="Q44" s="189"/>
      <c r="R44" s="189"/>
      <c r="S44" s="189"/>
      <c r="T44" s="121">
        <f t="shared" si="6"/>
        <v>0.06666666666666667</v>
      </c>
      <c r="U44" s="121"/>
      <c r="V44" s="121"/>
      <c r="W44" s="122">
        <f t="shared" si="7"/>
        <v>25</v>
      </c>
      <c r="X44" s="122"/>
      <c r="Y44" s="122"/>
      <c r="Z44" s="122">
        <f t="shared" si="8"/>
        <v>68.96551724137932</v>
      </c>
      <c r="AA44" s="122"/>
    </row>
    <row r="45" spans="1:27" s="57" customFormat="1" ht="15" customHeight="1">
      <c r="A45" s="187" t="s">
        <v>48</v>
      </c>
      <c r="B45" s="187"/>
      <c r="C45" s="187"/>
      <c r="D45" s="188"/>
      <c r="E45" s="188"/>
      <c r="F45" s="188"/>
      <c r="G45" s="188"/>
      <c r="H45" s="188"/>
      <c r="I45" s="188"/>
      <c r="J45" s="188"/>
      <c r="K45" s="189">
        <v>195000</v>
      </c>
      <c r="L45" s="189"/>
      <c r="M45" s="189"/>
      <c r="N45" s="189"/>
      <c r="O45" s="189"/>
      <c r="P45" s="189"/>
      <c r="Q45" s="189"/>
      <c r="R45" s="189"/>
      <c r="S45" s="189"/>
      <c r="T45" s="121">
        <f t="shared" si="6"/>
        <v>1.3</v>
      </c>
      <c r="U45" s="121"/>
      <c r="V45" s="121"/>
      <c r="W45" s="122">
        <f t="shared" si="7"/>
        <v>487.5</v>
      </c>
      <c r="X45" s="122"/>
      <c r="Y45" s="122"/>
      <c r="Z45" s="122">
        <f t="shared" si="8"/>
        <v>1344.8275862068965</v>
      </c>
      <c r="AA45" s="122"/>
    </row>
    <row r="46" spans="1:27" s="57" customFormat="1" ht="15" customHeight="1">
      <c r="A46" s="187" t="s">
        <v>49</v>
      </c>
      <c r="B46" s="187"/>
      <c r="C46" s="187"/>
      <c r="D46" s="188"/>
      <c r="E46" s="188"/>
      <c r="F46" s="188"/>
      <c r="G46" s="188"/>
      <c r="H46" s="188"/>
      <c r="I46" s="188"/>
      <c r="J46" s="188"/>
      <c r="K46" s="189"/>
      <c r="L46" s="189"/>
      <c r="M46" s="189"/>
      <c r="N46" s="189"/>
      <c r="O46" s="189"/>
      <c r="P46" s="189"/>
      <c r="Q46" s="189"/>
      <c r="R46" s="189"/>
      <c r="S46" s="189"/>
      <c r="T46" s="121">
        <f t="shared" si="6"/>
        <v>0</v>
      </c>
      <c r="U46" s="121"/>
      <c r="V46" s="121"/>
      <c r="W46" s="122">
        <f t="shared" si="7"/>
        <v>0</v>
      </c>
      <c r="X46" s="122"/>
      <c r="Y46" s="122"/>
      <c r="Z46" s="122">
        <f t="shared" si="8"/>
        <v>0</v>
      </c>
      <c r="AA46" s="122"/>
    </row>
    <row r="47" spans="1:27" s="57" customFormat="1" ht="15" customHeight="1">
      <c r="A47" s="187" t="s">
        <v>146</v>
      </c>
      <c r="B47" s="187"/>
      <c r="C47" s="187"/>
      <c r="D47" s="188"/>
      <c r="E47" s="188"/>
      <c r="F47" s="188"/>
      <c r="G47" s="188"/>
      <c r="H47" s="188"/>
      <c r="I47" s="188"/>
      <c r="J47" s="188"/>
      <c r="K47" s="189">
        <v>10000</v>
      </c>
      <c r="L47" s="189"/>
      <c r="M47" s="189"/>
      <c r="N47" s="189"/>
      <c r="O47" s="189"/>
      <c r="P47" s="189"/>
      <c r="Q47" s="189"/>
      <c r="R47" s="189"/>
      <c r="S47" s="189"/>
      <c r="T47" s="121">
        <f t="shared" si="6"/>
        <v>0.06666666666666667</v>
      </c>
      <c r="U47" s="121"/>
      <c r="V47" s="121"/>
      <c r="W47" s="122">
        <f t="shared" si="7"/>
        <v>25</v>
      </c>
      <c r="X47" s="122"/>
      <c r="Y47" s="122"/>
      <c r="Z47" s="122">
        <f t="shared" si="8"/>
        <v>68.96551724137932</v>
      </c>
      <c r="AA47" s="122"/>
    </row>
    <row r="48" spans="1:27" s="57" customFormat="1" ht="15" customHeight="1">
      <c r="A48" s="187" t="s">
        <v>50</v>
      </c>
      <c r="B48" s="187"/>
      <c r="C48" s="187"/>
      <c r="D48" s="188"/>
      <c r="E48" s="188"/>
      <c r="F48" s="188"/>
      <c r="G48" s="188"/>
      <c r="H48" s="188"/>
      <c r="I48" s="188"/>
      <c r="J48" s="188"/>
      <c r="K48" s="189">
        <v>75000</v>
      </c>
      <c r="L48" s="189"/>
      <c r="M48" s="189"/>
      <c r="N48" s="189"/>
      <c r="O48" s="189"/>
      <c r="P48" s="189"/>
      <c r="Q48" s="189"/>
      <c r="R48" s="189"/>
      <c r="S48" s="189"/>
      <c r="T48" s="121">
        <f t="shared" si="6"/>
        <v>0.5</v>
      </c>
      <c r="U48" s="121"/>
      <c r="V48" s="121"/>
      <c r="W48" s="122">
        <f t="shared" si="7"/>
        <v>187.5</v>
      </c>
      <c r="X48" s="122"/>
      <c r="Y48" s="122"/>
      <c r="Z48" s="122">
        <f t="shared" si="8"/>
        <v>517.2413793103449</v>
      </c>
      <c r="AA48" s="122"/>
    </row>
    <row r="49" spans="1:27" s="57" customFormat="1" ht="15" customHeight="1">
      <c r="A49" s="187" t="s">
        <v>60</v>
      </c>
      <c r="B49" s="187"/>
      <c r="C49" s="187"/>
      <c r="D49" s="188"/>
      <c r="E49" s="188"/>
      <c r="F49" s="188"/>
      <c r="G49" s="188"/>
      <c r="H49" s="188"/>
      <c r="I49" s="188"/>
      <c r="J49" s="188"/>
      <c r="K49" s="189"/>
      <c r="L49" s="189"/>
      <c r="M49" s="189"/>
      <c r="N49" s="189"/>
      <c r="O49" s="189"/>
      <c r="P49" s="189"/>
      <c r="Q49" s="189"/>
      <c r="R49" s="189"/>
      <c r="S49" s="189"/>
      <c r="T49" s="121">
        <f t="shared" si="6"/>
        <v>0</v>
      </c>
      <c r="U49" s="121"/>
      <c r="V49" s="121"/>
      <c r="W49" s="122">
        <f t="shared" si="7"/>
        <v>0</v>
      </c>
      <c r="X49" s="122"/>
      <c r="Y49" s="122"/>
      <c r="Z49" s="122">
        <f t="shared" si="8"/>
        <v>0</v>
      </c>
      <c r="AA49" s="122"/>
    </row>
    <row r="50" spans="1:27" s="57" customFormat="1" ht="17.25" customHeight="1">
      <c r="A50" s="190" t="s">
        <v>51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1">
        <f>SUM(K41:K49)</f>
        <v>807500</v>
      </c>
      <c r="L50" s="191"/>
      <c r="M50" s="191"/>
      <c r="N50" s="191"/>
      <c r="O50" s="191"/>
      <c r="P50" s="191"/>
      <c r="Q50" s="191"/>
      <c r="R50" s="191"/>
      <c r="S50" s="191"/>
      <c r="T50" s="185">
        <f>SUM(T41:T49)</f>
        <v>5.383333333333334</v>
      </c>
      <c r="U50" s="185"/>
      <c r="V50" s="185"/>
      <c r="W50" s="186">
        <f>SUM(W41:W49)</f>
        <v>2018.75</v>
      </c>
      <c r="X50" s="186"/>
      <c r="Y50" s="186"/>
      <c r="Z50" s="186">
        <f>SUM(Z41:Z49)</f>
        <v>5568.965517241381</v>
      </c>
      <c r="AA50" s="186"/>
    </row>
    <row r="51" spans="1:27" s="81" customFormat="1" ht="17.25" customHeight="1">
      <c r="A51" s="192" t="s">
        <v>160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</row>
    <row r="52" spans="1:27" s="57" customFormat="1" ht="26.25" customHeight="1">
      <c r="A52" s="195" t="s">
        <v>52</v>
      </c>
      <c r="B52" s="196"/>
      <c r="C52" s="196"/>
      <c r="D52" s="196"/>
      <c r="E52" s="196"/>
      <c r="F52" s="196"/>
      <c r="G52" s="196"/>
      <c r="H52" s="196"/>
      <c r="I52" s="196"/>
      <c r="J52" s="197"/>
      <c r="K52" s="198">
        <f>SUM(K17-K50)</f>
        <v>78000</v>
      </c>
      <c r="L52" s="199"/>
      <c r="M52" s="199"/>
      <c r="N52" s="199"/>
      <c r="O52" s="199"/>
      <c r="P52" s="199"/>
      <c r="Q52" s="199"/>
      <c r="R52" s="199"/>
      <c r="S52" s="200"/>
      <c r="T52" s="201">
        <f>SUM(T17-T50)</f>
        <v>0.5200000000000005</v>
      </c>
      <c r="U52" s="202"/>
      <c r="V52" s="203"/>
      <c r="W52" s="204">
        <f>SUM(W17-W50)</f>
        <v>195</v>
      </c>
      <c r="X52" s="205"/>
      <c r="Y52" s="206"/>
      <c r="Z52" s="204">
        <f>SUM(Z17-Z50)</f>
        <v>537.9310344827572</v>
      </c>
      <c r="AA52" s="205"/>
    </row>
    <row r="53" spans="1:28" s="57" customFormat="1" ht="9.7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81"/>
    </row>
    <row r="54" spans="1:27" s="57" customFormat="1" ht="15" customHeight="1">
      <c r="A54" s="137" t="s">
        <v>61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</row>
    <row r="55" spans="1:27" s="57" customFormat="1" ht="21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</row>
    <row r="56" spans="1:27" s="57" customFormat="1" ht="12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</row>
    <row r="57" spans="11:19" ht="15" customHeight="1">
      <c r="K57" s="194"/>
      <c r="L57" s="194"/>
      <c r="M57" s="194"/>
      <c r="N57" s="194"/>
      <c r="O57" s="194"/>
      <c r="P57" s="194"/>
      <c r="Q57" s="194"/>
      <c r="R57" s="194"/>
      <c r="S57" s="194"/>
    </row>
  </sheetData>
  <sheetProtection password="DBAD" sheet="1" selectLockedCells="1"/>
  <mergeCells count="252">
    <mergeCell ref="E9:F9"/>
    <mergeCell ref="A1:AA1"/>
    <mergeCell ref="Z13:AA13"/>
    <mergeCell ref="A14:J14"/>
    <mergeCell ref="K14:S14"/>
    <mergeCell ref="T14:V14"/>
    <mergeCell ref="T12:V12"/>
    <mergeCell ref="W12:Y12"/>
    <mergeCell ref="Z12:AA12"/>
    <mergeCell ref="K12:S12"/>
    <mergeCell ref="Z14:AA14"/>
    <mergeCell ref="A51:AA51"/>
    <mergeCell ref="K57:S57"/>
    <mergeCell ref="A52:J52"/>
    <mergeCell ref="K52:S52"/>
    <mergeCell ref="T52:V52"/>
    <mergeCell ref="W52:Y52"/>
    <mergeCell ref="Z52:AA52"/>
    <mergeCell ref="A49:J49"/>
    <mergeCell ref="K49:S49"/>
    <mergeCell ref="T49:V49"/>
    <mergeCell ref="W49:Y49"/>
    <mergeCell ref="Z49:AA49"/>
    <mergeCell ref="A50:J50"/>
    <mergeCell ref="K50:S50"/>
    <mergeCell ref="T50:V50"/>
    <mergeCell ref="W50:Y50"/>
    <mergeCell ref="Z50:AA50"/>
    <mergeCell ref="A47:J47"/>
    <mergeCell ref="K47:S47"/>
    <mergeCell ref="T47:V47"/>
    <mergeCell ref="W47:Y47"/>
    <mergeCell ref="Z47:AA47"/>
    <mergeCell ref="A48:J48"/>
    <mergeCell ref="K48:S48"/>
    <mergeCell ref="T48:V48"/>
    <mergeCell ref="W48:Y48"/>
    <mergeCell ref="Z48:AA48"/>
    <mergeCell ref="A45:J45"/>
    <mergeCell ref="K45:S45"/>
    <mergeCell ref="T45:V45"/>
    <mergeCell ref="W45:Y45"/>
    <mergeCell ref="Z45:AA45"/>
    <mergeCell ref="A46:J46"/>
    <mergeCell ref="K46:S46"/>
    <mergeCell ref="T46:V46"/>
    <mergeCell ref="W46:Y46"/>
    <mergeCell ref="Z46:AA46"/>
    <mergeCell ref="A43:J43"/>
    <mergeCell ref="K43:S43"/>
    <mergeCell ref="T43:V43"/>
    <mergeCell ref="W43:Y43"/>
    <mergeCell ref="Z43:AA43"/>
    <mergeCell ref="A44:J44"/>
    <mergeCell ref="K44:S44"/>
    <mergeCell ref="T44:V44"/>
    <mergeCell ref="W44:Y44"/>
    <mergeCell ref="Z44:AA44"/>
    <mergeCell ref="A41:J41"/>
    <mergeCell ref="K41:S41"/>
    <mergeCell ref="T41:V41"/>
    <mergeCell ref="W41:Y41"/>
    <mergeCell ref="Z41:AA41"/>
    <mergeCell ref="A42:J42"/>
    <mergeCell ref="K42:S42"/>
    <mergeCell ref="T42:V42"/>
    <mergeCell ref="W42:Y42"/>
    <mergeCell ref="Z42:AA42"/>
    <mergeCell ref="K39:S39"/>
    <mergeCell ref="T39:V39"/>
    <mergeCell ref="W39:Y39"/>
    <mergeCell ref="Z39:AA39"/>
    <mergeCell ref="K40:S40"/>
    <mergeCell ref="T40:V40"/>
    <mergeCell ref="W40:Y40"/>
    <mergeCell ref="Z40:AA40"/>
    <mergeCell ref="K37:S37"/>
    <mergeCell ref="T37:V37"/>
    <mergeCell ref="W37:Y37"/>
    <mergeCell ref="Z37:AA37"/>
    <mergeCell ref="K38:S38"/>
    <mergeCell ref="T38:V38"/>
    <mergeCell ref="W38:Y38"/>
    <mergeCell ref="Z38:AA38"/>
    <mergeCell ref="K35:S35"/>
    <mergeCell ref="T35:V35"/>
    <mergeCell ref="W35:Y35"/>
    <mergeCell ref="Z35:AA35"/>
    <mergeCell ref="K36:S36"/>
    <mergeCell ref="T36:V36"/>
    <mergeCell ref="W36:Y36"/>
    <mergeCell ref="Z36:AA36"/>
    <mergeCell ref="K33:S33"/>
    <mergeCell ref="T33:V33"/>
    <mergeCell ref="W33:Y33"/>
    <mergeCell ref="Z33:AA33"/>
    <mergeCell ref="K32:S32"/>
    <mergeCell ref="K34:S34"/>
    <mergeCell ref="T34:V34"/>
    <mergeCell ref="W34:Y34"/>
    <mergeCell ref="Z34:AA34"/>
    <mergeCell ref="K31:S31"/>
    <mergeCell ref="T31:V31"/>
    <mergeCell ref="W31:Y31"/>
    <mergeCell ref="Z31:AA31"/>
    <mergeCell ref="W32:Y32"/>
    <mergeCell ref="Z32:AA32"/>
    <mergeCell ref="K29:S29"/>
    <mergeCell ref="T29:V29"/>
    <mergeCell ref="W29:Y29"/>
    <mergeCell ref="Z29:AA29"/>
    <mergeCell ref="W30:Y30"/>
    <mergeCell ref="Z30:AA30"/>
    <mergeCell ref="K30:S30"/>
    <mergeCell ref="T30:V30"/>
    <mergeCell ref="W26:Y26"/>
    <mergeCell ref="Z26:AA26"/>
    <mergeCell ref="W27:Y27"/>
    <mergeCell ref="Z27:AA27"/>
    <mergeCell ref="W28:Y28"/>
    <mergeCell ref="Z28:AA28"/>
    <mergeCell ref="W25:Y25"/>
    <mergeCell ref="Z25:AA25"/>
    <mergeCell ref="K25:S25"/>
    <mergeCell ref="W23:Y23"/>
    <mergeCell ref="Z23:AA23"/>
    <mergeCell ref="K24:S24"/>
    <mergeCell ref="T24:V24"/>
    <mergeCell ref="W24:Y24"/>
    <mergeCell ref="Z24:AA24"/>
    <mergeCell ref="K23:S23"/>
    <mergeCell ref="K21:S21"/>
    <mergeCell ref="T21:V21"/>
    <mergeCell ref="W21:Y21"/>
    <mergeCell ref="Z21:AA21"/>
    <mergeCell ref="K22:S22"/>
    <mergeCell ref="T22:V22"/>
    <mergeCell ref="W22:Y22"/>
    <mergeCell ref="Z22:AA22"/>
    <mergeCell ref="A17:J17"/>
    <mergeCell ref="K17:S17"/>
    <mergeCell ref="T17:V17"/>
    <mergeCell ref="W17:Y17"/>
    <mergeCell ref="Z17:AA17"/>
    <mergeCell ref="A19:J19"/>
    <mergeCell ref="K19:S19"/>
    <mergeCell ref="T19:V19"/>
    <mergeCell ref="W19:Y19"/>
    <mergeCell ref="Z19:AA19"/>
    <mergeCell ref="T15:V15"/>
    <mergeCell ref="W15:Y15"/>
    <mergeCell ref="Z15:AA15"/>
    <mergeCell ref="K15:S15"/>
    <mergeCell ref="A16:J16"/>
    <mergeCell ref="K16:S16"/>
    <mergeCell ref="T16:V16"/>
    <mergeCell ref="W16:Y16"/>
    <mergeCell ref="Z16:AA16"/>
    <mergeCell ref="A13:J13"/>
    <mergeCell ref="K13:S13"/>
    <mergeCell ref="T13:V13"/>
    <mergeCell ref="W13:Y13"/>
    <mergeCell ref="A12:J12"/>
    <mergeCell ref="W10:Y10"/>
    <mergeCell ref="P2:S2"/>
    <mergeCell ref="Z9:AA9"/>
    <mergeCell ref="A11:J11"/>
    <mergeCell ref="K11:S11"/>
    <mergeCell ref="T11:V11"/>
    <mergeCell ref="W11:Y11"/>
    <mergeCell ref="Z11:AA11"/>
    <mergeCell ref="A9:D9"/>
    <mergeCell ref="H9:I9"/>
    <mergeCell ref="K9:S9"/>
    <mergeCell ref="W7:Y7"/>
    <mergeCell ref="B2:J2"/>
    <mergeCell ref="T2:U2"/>
    <mergeCell ref="B3:E3"/>
    <mergeCell ref="K3:M3"/>
    <mergeCell ref="N3:P3"/>
    <mergeCell ref="Q3:T3"/>
    <mergeCell ref="U3:V3"/>
    <mergeCell ref="K2:N2"/>
    <mergeCell ref="V2:Y2"/>
    <mergeCell ref="K6:S6"/>
    <mergeCell ref="E6:I6"/>
    <mergeCell ref="K20:S20"/>
    <mergeCell ref="T20:V20"/>
    <mergeCell ref="W20:Y20"/>
    <mergeCell ref="T9:V9"/>
    <mergeCell ref="W9:Y9"/>
    <mergeCell ref="E7:F7"/>
    <mergeCell ref="H7:I7"/>
    <mergeCell ref="K7:S7"/>
    <mergeCell ref="W3:Y3"/>
    <mergeCell ref="Z3:AA3"/>
    <mergeCell ref="A4:AA4"/>
    <mergeCell ref="A5:J5"/>
    <mergeCell ref="K5:S5"/>
    <mergeCell ref="T5:V5"/>
    <mergeCell ref="W5:Y5"/>
    <mergeCell ref="Z5:AA5"/>
    <mergeCell ref="Z7:AA7"/>
    <mergeCell ref="A8:D8"/>
    <mergeCell ref="E8:F8"/>
    <mergeCell ref="H8:I8"/>
    <mergeCell ref="K8:S8"/>
    <mergeCell ref="T8:V8"/>
    <mergeCell ref="W8:Y8"/>
    <mergeCell ref="Z8:AA8"/>
    <mergeCell ref="A7:D7"/>
    <mergeCell ref="T7:V7"/>
    <mergeCell ref="A39:J39"/>
    <mergeCell ref="A40:J40"/>
    <mergeCell ref="A54:AA56"/>
    <mergeCell ref="A18:AA18"/>
    <mergeCell ref="A53:AA53"/>
    <mergeCell ref="A30:J30"/>
    <mergeCell ref="A31:J31"/>
    <mergeCell ref="A32:J32"/>
    <mergeCell ref="A33:J33"/>
    <mergeCell ref="A34:J34"/>
    <mergeCell ref="A37:J37"/>
    <mergeCell ref="A38:J38"/>
    <mergeCell ref="A22:J22"/>
    <mergeCell ref="A23:J23"/>
    <mergeCell ref="A24:J24"/>
    <mergeCell ref="A25:J25"/>
    <mergeCell ref="A26:J26"/>
    <mergeCell ref="A27:J27"/>
    <mergeCell ref="A28:J28"/>
    <mergeCell ref="A35:J35"/>
    <mergeCell ref="A36:J36"/>
    <mergeCell ref="T25:V25"/>
    <mergeCell ref="K26:S26"/>
    <mergeCell ref="T26:V26"/>
    <mergeCell ref="K28:S28"/>
    <mergeCell ref="T28:V28"/>
    <mergeCell ref="K27:S27"/>
    <mergeCell ref="T27:V27"/>
    <mergeCell ref="A29:J29"/>
    <mergeCell ref="T32:V32"/>
    <mergeCell ref="Z10:AA10"/>
    <mergeCell ref="K10:S10"/>
    <mergeCell ref="A10:J10"/>
    <mergeCell ref="T23:V23"/>
    <mergeCell ref="Z20:AA20"/>
    <mergeCell ref="A20:J20"/>
    <mergeCell ref="A21:J21"/>
    <mergeCell ref="W14:Y14"/>
    <mergeCell ref="A15:J15"/>
    <mergeCell ref="T10:V10"/>
  </mergeCells>
  <conditionalFormatting sqref="Q3:T3">
    <cfRule type="cellIs" priority="10" dxfId="8" operator="greaterThan" stopIfTrue="1">
      <formula>0</formula>
    </cfRule>
    <cfRule type="cellIs" priority="11" dxfId="9" operator="equal" stopIfTrue="1">
      <formula>0</formula>
    </cfRule>
  </conditionalFormatting>
  <conditionalFormatting sqref="K3:M3 W3:Y3">
    <cfRule type="cellIs" priority="9" dxfId="8" operator="greaterThan" stopIfTrue="1">
      <formula>0</formula>
    </cfRule>
  </conditionalFormatting>
  <conditionalFormatting sqref="K52 T52:AA52">
    <cfRule type="cellIs" priority="7" dxfId="10" operator="lessThan" stopIfTrue="1">
      <formula>0</formula>
    </cfRule>
  </conditionalFormatting>
  <conditionalFormatting sqref="K41:AA42 T20:AA40 K49:AA50 T43:AA48">
    <cfRule type="cellIs" priority="6" dxfId="10" operator="lessThan" stopIfTrue="1">
      <formula>0</formula>
    </cfRule>
  </conditionalFormatting>
  <conditionalFormatting sqref="K20:S40">
    <cfRule type="cellIs" priority="2" dxfId="10" operator="lessThan" stopIfTrue="1">
      <formula>0</formula>
    </cfRule>
  </conditionalFormatting>
  <conditionalFormatting sqref="K43:S48">
    <cfRule type="cellIs" priority="1" dxfId="10" operator="lessThan" stopIfTrue="1">
      <formula>0</formula>
    </cfRule>
  </conditionalFormatting>
  <hyperlinks>
    <hyperlink ref="A18:J18" location="'Appendix - Detail Expense Sheet'!A1" display="Click here to use the Detail Expense Sheet (Appendix)"/>
    <hyperlink ref="A13:J13" location="'Helpful Tips'!B10" tooltip="Click here to view &quot;Helpful Tips&quot;" display="Other dairy income ((tax paid) e.g. farm cottage rent, rebates"/>
    <hyperlink ref="A18:AA18" location="'Appendix A - Detail Exp Sheet'!B5" display="Use the Detail Expense Worksheet in the Appendix if you prefer (note this will not update the expenses sheet below)"/>
    <hyperlink ref="A51:J51" location="'Appendix - Detail Expense Sheet'!A1" display="Click here to use the Detail Expense Sheet (Appendix)"/>
    <hyperlink ref="A51:AA51" location="'Appendix B - Graphs Worksheet'!A2" display="Click here to view a pie chart of Total Expenses"/>
    <hyperlink ref="A12:J12" location="'Helpful Tips'!B9" tooltip="Click here to view &quot;Helpful Tips&quot;" display="Other dairy income (incurring GST) e.g.colostrum"/>
    <hyperlink ref="A16:J16" location="'Helpful Tips'!B12" display="Other tax paid income e.g. off-farm salaries or wages"/>
    <hyperlink ref="A15:J15" location="'Helpful Tips'!B11" tooltip="Click here to view &quot;Helpful Tips&quot;" display="Other Income (incurring GST) e.g. contracting, non-dairy income"/>
  </hyperlinks>
  <printOptions horizontalCentered="1" verticalCentered="1"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3" r:id="rId4"/>
  <ignoredErrors>
    <ignoredError sqref="T14 W14 Z14 T41 Z41 W41" formula="1"/>
    <ignoredError sqref="T42 T50 W50 Z50 K3 Q3 W3" emptyCellReferenc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zoomScale="90" zoomScaleNormal="90" zoomScalePageLayoutView="0" workbookViewId="0" topLeftCell="A1">
      <selection activeCell="I7" sqref="I7"/>
    </sheetView>
  </sheetViews>
  <sheetFormatPr defaultColWidth="9.140625" defaultRowHeight="15"/>
  <cols>
    <col min="1" max="1" width="13.421875" style="4" customWidth="1"/>
    <col min="2" max="2" width="8.7109375" style="4" bestFit="1" customWidth="1"/>
    <col min="3" max="9" width="15.57421875" style="4" bestFit="1" customWidth="1"/>
    <col min="10" max="10" width="18.140625" style="4" bestFit="1" customWidth="1"/>
    <col min="11" max="11" width="18.140625" style="4" customWidth="1"/>
    <col min="12" max="13" width="9.140625" style="1" hidden="1" customWidth="1"/>
    <col min="14" max="14" width="32.8515625" style="28" hidden="1" customWidth="1"/>
    <col min="15" max="23" width="11.57421875" style="28" hidden="1" customWidth="1"/>
    <col min="24" max="24" width="9.140625" style="1" customWidth="1"/>
    <col min="25" max="16384" width="9.140625" style="1" customWidth="1"/>
  </cols>
  <sheetData>
    <row r="1" spans="1:28" s="4" customFormat="1" ht="57.75" customHeight="1">
      <c r="A1" s="210" t="s">
        <v>138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8"/>
      <c r="M1" s="28"/>
      <c r="N1" s="28"/>
      <c r="O1" s="28"/>
      <c r="P1" s="28"/>
      <c r="Q1" s="56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4" customFormat="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45" customFormat="1" ht="30" customHeight="1">
      <c r="A3" s="29"/>
      <c r="B3" s="29"/>
      <c r="C3" s="213" t="s">
        <v>139</v>
      </c>
      <c r="D3" s="213"/>
      <c r="E3" s="213"/>
      <c r="F3" s="213"/>
      <c r="G3" s="213"/>
      <c r="H3" s="213"/>
      <c r="I3" s="213"/>
      <c r="J3" s="213"/>
      <c r="K3" s="213"/>
      <c r="L3" s="42"/>
      <c r="M3" s="42"/>
      <c r="N3" s="43" t="s">
        <v>142</v>
      </c>
      <c r="O3" s="44"/>
      <c r="P3" s="44"/>
      <c r="Q3" s="44"/>
      <c r="R3" s="44"/>
      <c r="S3" s="44"/>
      <c r="T3" s="44"/>
      <c r="U3" s="44"/>
      <c r="V3" s="44"/>
      <c r="W3" s="44"/>
      <c r="X3" s="42"/>
      <c r="Y3" s="42"/>
      <c r="Z3" s="42"/>
      <c r="AA3" s="42"/>
      <c r="AB3" s="42"/>
    </row>
    <row r="4" spans="1:28" s="45" customFormat="1" ht="30" customHeight="1">
      <c r="A4" s="1"/>
      <c r="B4" s="30"/>
      <c r="C4" s="31">
        <v>-2</v>
      </c>
      <c r="D4" s="31">
        <v>-1.5</v>
      </c>
      <c r="E4" s="32">
        <v>-1</v>
      </c>
      <c r="F4" s="31">
        <v>-0.5</v>
      </c>
      <c r="G4" s="33">
        <v>0</v>
      </c>
      <c r="H4" s="34">
        <v>0.5</v>
      </c>
      <c r="I4" s="34">
        <v>1</v>
      </c>
      <c r="J4" s="34">
        <v>1.5</v>
      </c>
      <c r="K4" s="34">
        <v>2</v>
      </c>
      <c r="L4" s="42"/>
      <c r="M4" s="42"/>
      <c r="N4" s="44"/>
      <c r="O4" s="46">
        <v>-2</v>
      </c>
      <c r="P4" s="46">
        <v>-1.5</v>
      </c>
      <c r="Q4" s="46">
        <v>-1</v>
      </c>
      <c r="R4" s="46">
        <v>-0.5</v>
      </c>
      <c r="S4" s="46">
        <v>0</v>
      </c>
      <c r="T4" s="46">
        <v>0.5</v>
      </c>
      <c r="U4" s="46">
        <v>1</v>
      </c>
      <c r="V4" s="46">
        <v>1.5</v>
      </c>
      <c r="W4" s="46">
        <v>2</v>
      </c>
      <c r="X4" s="42"/>
      <c r="Y4" s="42"/>
      <c r="Z4" s="42"/>
      <c r="AA4" s="42"/>
      <c r="AB4" s="42"/>
    </row>
    <row r="5" spans="1:28" s="45" customFormat="1" ht="30" customHeight="1">
      <c r="A5" s="214" t="s">
        <v>136</v>
      </c>
      <c r="B5" s="35">
        <v>0.1</v>
      </c>
      <c r="C5" s="36">
        <f>ROUND(O15,-2)</f>
        <v>-192000</v>
      </c>
      <c r="D5" s="36">
        <f aca="true" t="shared" si="0" ref="D5:K9">ROUND(P15,-2)</f>
        <v>-109500</v>
      </c>
      <c r="E5" s="36">
        <f t="shared" si="0"/>
        <v>-27000</v>
      </c>
      <c r="F5" s="36">
        <f t="shared" si="0"/>
        <v>55500</v>
      </c>
      <c r="G5" s="36">
        <f t="shared" si="0"/>
        <v>138000</v>
      </c>
      <c r="H5" s="36">
        <f t="shared" si="0"/>
        <v>220500</v>
      </c>
      <c r="I5" s="36">
        <f t="shared" si="0"/>
        <v>303000</v>
      </c>
      <c r="J5" s="36">
        <f t="shared" si="0"/>
        <v>385500</v>
      </c>
      <c r="K5" s="36">
        <f t="shared" si="0"/>
        <v>468000</v>
      </c>
      <c r="L5" s="47"/>
      <c r="M5" s="42"/>
      <c r="N5" s="48">
        <v>1.1</v>
      </c>
      <c r="O5" s="49">
        <f>(('Step 1 - Annual Cash Budget'!$E$7*$N$5)*(('Step 1 - Annual Cash Budget'!$H$7+'Step 2 - Sensitivity Table'!C4)*'Step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615500</v>
      </c>
      <c r="P5" s="49">
        <f>(('Step 1 - Annual Cash Budget'!$E$7*$N$5)*(('Step 1 - Annual Cash Budget'!$H$7+'Step 2 - Sensitivity Table'!D4)*'Step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698000</v>
      </c>
      <c r="Q5" s="49">
        <f>(('Step 1 - Annual Cash Budget'!$E$7*$N$5)*(('Step 1 - Annual Cash Budget'!$H$7+'Step 2 - Sensitivity Table'!E4)*'Step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780500</v>
      </c>
      <c r="R5" s="49">
        <f>(('Step 1 - Annual Cash Budget'!$E$7*$N$5)*(('Step 1 - Annual Cash Budget'!$H$7+'Step 2 - Sensitivity Table'!F4)*'Step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863000</v>
      </c>
      <c r="S5" s="49">
        <f>(('Step 1 - Annual Cash Budget'!$E$7*$N$5)*(('Step 1 - Annual Cash Budget'!$H$7+'Step 2 - Sensitivity Table'!G4)*'Step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945500</v>
      </c>
      <c r="T5" s="49">
        <f>(('Step 1 - Annual Cash Budget'!$E$7*$N$5)*(('Step 1 - Annual Cash Budget'!$H$7+'Step 2 - Sensitivity Table'!H4)*'Step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1028000</v>
      </c>
      <c r="U5" s="49">
        <f>(('Step 1 - Annual Cash Budget'!$E$7*$N$5)*(('Step 1 - Annual Cash Budget'!$H$7+'Step 2 - Sensitivity Table'!I4)*'Step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1110500</v>
      </c>
      <c r="V5" s="49">
        <f>(('Step 1 - Annual Cash Budget'!$E$7*$N$5)*(('Step 1 - Annual Cash Budget'!$H$7+'Step 2 - Sensitivity Table'!J4)*'Step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1193000</v>
      </c>
      <c r="W5" s="49">
        <f>(('Step 1 - Annual Cash Budget'!$E$7*$N$5)*(('Step 1 - Annual Cash Budget'!$H$7+'Step 2 - Sensitivity Table'!K4)*'Step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1275500</v>
      </c>
      <c r="X5" s="42"/>
      <c r="Y5" s="42"/>
      <c r="Z5" s="42"/>
      <c r="AA5" s="42"/>
      <c r="AB5" s="42"/>
    </row>
    <row r="6" spans="1:28" s="45" customFormat="1" ht="30" customHeight="1">
      <c r="A6" s="214"/>
      <c r="B6" s="35">
        <v>0.05</v>
      </c>
      <c r="C6" s="36">
        <f>ROUND(O16,-2)</f>
        <v>-207000</v>
      </c>
      <c r="D6" s="36">
        <f t="shared" si="0"/>
        <v>-128300</v>
      </c>
      <c r="E6" s="36">
        <f t="shared" si="0"/>
        <v>-49500</v>
      </c>
      <c r="F6" s="36">
        <f t="shared" si="0"/>
        <v>29300</v>
      </c>
      <c r="G6" s="36">
        <f t="shared" si="0"/>
        <v>108000</v>
      </c>
      <c r="H6" s="36">
        <f t="shared" si="0"/>
        <v>186800</v>
      </c>
      <c r="I6" s="36">
        <f t="shared" si="0"/>
        <v>265500</v>
      </c>
      <c r="J6" s="36">
        <f t="shared" si="0"/>
        <v>344300</v>
      </c>
      <c r="K6" s="36">
        <f t="shared" si="0"/>
        <v>423000</v>
      </c>
      <c r="L6" s="47"/>
      <c r="M6" s="42"/>
      <c r="N6" s="48">
        <v>1.05</v>
      </c>
      <c r="O6" s="49">
        <f>(('Step 1 - Annual Cash Budget'!$E$7*$N$6)*(('Step 1 - Annual Cash Budget'!$H$7+'Step 2 - Sensitivity Table'!C4)*'Step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600500</v>
      </c>
      <c r="P6" s="49">
        <f>(('Step 1 - Annual Cash Budget'!$E$7*$N$6)*(('Step 1 - Annual Cash Budget'!$H$7+'Step 2 - Sensitivity Table'!D4)*'Step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679250</v>
      </c>
      <c r="Q6" s="49">
        <f>(('Step 1 - Annual Cash Budget'!$E$7*$N$6)*(('Step 1 - Annual Cash Budget'!$H$7+'Step 2 - Sensitivity Table'!E4)*'Step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758000</v>
      </c>
      <c r="R6" s="49">
        <f>(('Step 1 - Annual Cash Budget'!$E$7*$N$6)*(('Step 1 - Annual Cash Budget'!$H$7+'Step 2 - Sensitivity Table'!F4)*'Step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836750</v>
      </c>
      <c r="S6" s="49">
        <f>(('Step 1 - Annual Cash Budget'!$E$7*$N$6)*(('Step 1 - Annual Cash Budget'!$H$7+'Step 2 - Sensitivity Table'!G4)*'Step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915500</v>
      </c>
      <c r="T6" s="49">
        <f>(('Step 1 - Annual Cash Budget'!$E$7*$N$6)*(('Step 1 - Annual Cash Budget'!$H$7+'Step 2 - Sensitivity Table'!H4)*'Step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994250</v>
      </c>
      <c r="U6" s="49">
        <f>(('Step 1 - Annual Cash Budget'!$E$7*$N$6)*(('Step 1 - Annual Cash Budget'!$H$7+'Step 2 - Sensitivity Table'!I4)*'Step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1073000</v>
      </c>
      <c r="V6" s="49">
        <f>(('Step 1 - Annual Cash Budget'!$E$7*$N$6)*(('Step 1 - Annual Cash Budget'!$H$7+'Step 2 - Sensitivity Table'!J4)*'Step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1151750</v>
      </c>
      <c r="W6" s="49">
        <f>(('Step 1 - Annual Cash Budget'!$E$7*$N$6)*(('Step 1 - Annual Cash Budget'!$H$7+'Step 2 - Sensitivity Table'!K4)*'Step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1230500</v>
      </c>
      <c r="X6" s="42"/>
      <c r="Y6" s="42"/>
      <c r="Z6" s="42"/>
      <c r="AA6" s="42"/>
      <c r="AB6" s="42"/>
    </row>
    <row r="7" spans="1:28" s="45" customFormat="1" ht="30" customHeight="1">
      <c r="A7" s="214"/>
      <c r="B7" s="37">
        <v>0</v>
      </c>
      <c r="C7" s="36">
        <f>ROUND(O17,-2)</f>
        <v>-222000</v>
      </c>
      <c r="D7" s="36">
        <f t="shared" si="0"/>
        <v>-147000</v>
      </c>
      <c r="E7" s="36">
        <f t="shared" si="0"/>
        <v>-72000</v>
      </c>
      <c r="F7" s="36">
        <f t="shared" si="0"/>
        <v>3000</v>
      </c>
      <c r="G7" s="38">
        <f>'Step 1 - Annual Cash Budget'!K52</f>
        <v>78000</v>
      </c>
      <c r="H7" s="36">
        <f t="shared" si="0"/>
        <v>153000</v>
      </c>
      <c r="I7" s="36">
        <f t="shared" si="0"/>
        <v>228000</v>
      </c>
      <c r="J7" s="36">
        <f t="shared" si="0"/>
        <v>303000</v>
      </c>
      <c r="K7" s="36">
        <f t="shared" si="0"/>
        <v>378000</v>
      </c>
      <c r="L7" s="47"/>
      <c r="M7" s="42"/>
      <c r="N7" s="50">
        <v>0</v>
      </c>
      <c r="O7" s="49">
        <f>('Step 1 - Annual Cash Budget'!$E$7*(('Step 1 - Annual Cash Budget'!$H$7+'Step 2 - Sensitivity Table'!C4)*'Step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585500</v>
      </c>
      <c r="P7" s="49">
        <f>('Step 1 - Annual Cash Budget'!$E$7*(('Step 1 - Annual Cash Budget'!$H$7+'Step 2 - Sensitivity Table'!D4)*'Step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660500</v>
      </c>
      <c r="Q7" s="49">
        <f>('Step 1 - Annual Cash Budget'!$E$7*(('Step 1 - Annual Cash Budget'!$H$7+'Step 2 - Sensitivity Table'!E4)*'Step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735500</v>
      </c>
      <c r="R7" s="49">
        <f>('Step 1 - Annual Cash Budget'!$E$7*(('Step 1 - Annual Cash Budget'!$H$7+'Step 2 - Sensitivity Table'!F4)*'Step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810500</v>
      </c>
      <c r="S7" s="49">
        <f>('Step 1 - Annual Cash Budget'!$E$7*(('Step 1 - Annual Cash Budget'!$H$7+'Step 2 - Sensitivity Table'!G4)*'Step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885500</v>
      </c>
      <c r="T7" s="49">
        <f>('Step 1 - Annual Cash Budget'!$E$7*(('Step 1 - Annual Cash Budget'!$H$7+'Step 2 - Sensitivity Table'!H4)*'Step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960500</v>
      </c>
      <c r="U7" s="49">
        <f>('Step 1 - Annual Cash Budget'!$E$7*(('Step 1 - Annual Cash Budget'!$H$7+'Step 2 - Sensitivity Table'!I4)*'Step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1035500</v>
      </c>
      <c r="V7" s="49">
        <f>('Step 1 - Annual Cash Budget'!$E$7*(('Step 1 - Annual Cash Budget'!$H$7+'Step 2 - Sensitivity Table'!J4)*'Step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1110500</v>
      </c>
      <c r="W7" s="49">
        <f>('Step 1 - Annual Cash Budget'!$E$7*(('Step 1 - Annual Cash Budget'!$H$7+'Step 2 - Sensitivity Table'!K4)*'Step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1185500</v>
      </c>
      <c r="X7" s="42"/>
      <c r="Y7" s="42"/>
      <c r="Z7" s="42"/>
      <c r="AA7" s="42"/>
      <c r="AB7" s="42"/>
    </row>
    <row r="8" spans="1:28" s="45" customFormat="1" ht="30" customHeight="1">
      <c r="A8" s="214"/>
      <c r="B8" s="35">
        <v>-0.05</v>
      </c>
      <c r="C8" s="36">
        <f>ROUND(O18,-2)</f>
        <v>-237000</v>
      </c>
      <c r="D8" s="36">
        <f t="shared" si="0"/>
        <v>-165800</v>
      </c>
      <c r="E8" s="36">
        <f t="shared" si="0"/>
        <v>-94500</v>
      </c>
      <c r="F8" s="36">
        <f t="shared" si="0"/>
        <v>-23300</v>
      </c>
      <c r="G8" s="36">
        <f>ROUND(S18,-2)</f>
        <v>48000</v>
      </c>
      <c r="H8" s="36">
        <f t="shared" si="0"/>
        <v>119300</v>
      </c>
      <c r="I8" s="36">
        <f t="shared" si="0"/>
        <v>190500</v>
      </c>
      <c r="J8" s="36">
        <f t="shared" si="0"/>
        <v>261800</v>
      </c>
      <c r="K8" s="36">
        <f t="shared" si="0"/>
        <v>333000</v>
      </c>
      <c r="L8" s="47"/>
      <c r="M8" s="42"/>
      <c r="N8" s="48">
        <v>0.95</v>
      </c>
      <c r="O8" s="49">
        <f>(('Step 1 - Annual Cash Budget'!$E$7*$N$8)*(('Step 1 - Annual Cash Budget'!$H$7+'Step 2 - Sensitivity Table'!C4)*'Step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570500</v>
      </c>
      <c r="P8" s="49">
        <f>(('Step 1 - Annual Cash Budget'!$E$7*$N$8)*(('Step 1 - Annual Cash Budget'!$H$7+'Step 2 - Sensitivity Table'!D4)*'Step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641750</v>
      </c>
      <c r="Q8" s="49">
        <f>(('Step 1 - Annual Cash Budget'!$E$7*$N$8)*(('Step 1 - Annual Cash Budget'!$H$7+'Step 2 - Sensitivity Table'!E4)*'Step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713000</v>
      </c>
      <c r="R8" s="49">
        <f>(('Step 1 - Annual Cash Budget'!$E$7*$N$8)*(('Step 1 - Annual Cash Budget'!$H$7+'Step 2 - Sensitivity Table'!F4)*'Step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784250</v>
      </c>
      <c r="S8" s="49">
        <f>(('Step 1 - Annual Cash Budget'!$E$7*$N$8)*(('Step 1 - Annual Cash Budget'!$H$7+'Step 2 - Sensitivity Table'!G4)*'Step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855500</v>
      </c>
      <c r="T8" s="49">
        <f>(('Step 1 - Annual Cash Budget'!$E$7*$N$8)*(('Step 1 - Annual Cash Budget'!$H$7+'Step 2 - Sensitivity Table'!H4)*'Step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926750</v>
      </c>
      <c r="U8" s="49">
        <f>(('Step 1 - Annual Cash Budget'!$E$7*$N$8)*(('Step 1 - Annual Cash Budget'!$H$7+'Step 2 - Sensitivity Table'!I4)*'Step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998000</v>
      </c>
      <c r="V8" s="49">
        <f>(('Step 1 - Annual Cash Budget'!$E$7*$N$8)*(('Step 1 - Annual Cash Budget'!$H$7+'Step 2 - Sensitivity Table'!J4)*'Step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1069250</v>
      </c>
      <c r="W8" s="49">
        <f>(('Step 1 - Annual Cash Budget'!$E$7*$N$8)*(('Step 1 - Annual Cash Budget'!$H$7+'Step 2 - Sensitivity Table'!K4)*'Step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1140500</v>
      </c>
      <c r="X8" s="42"/>
      <c r="Y8" s="42"/>
      <c r="Z8" s="42"/>
      <c r="AA8" s="42"/>
      <c r="AB8" s="42"/>
    </row>
    <row r="9" spans="1:28" s="45" customFormat="1" ht="30" customHeight="1">
      <c r="A9" s="214"/>
      <c r="B9" s="39">
        <v>-0.1</v>
      </c>
      <c r="C9" s="36">
        <f>ROUND(O19,-2)</f>
        <v>-252000</v>
      </c>
      <c r="D9" s="36">
        <f t="shared" si="0"/>
        <v>-184500</v>
      </c>
      <c r="E9" s="36">
        <f t="shared" si="0"/>
        <v>-117000</v>
      </c>
      <c r="F9" s="36">
        <f t="shared" si="0"/>
        <v>-49500</v>
      </c>
      <c r="G9" s="36">
        <f>ROUND(S19,-2)</f>
        <v>18000</v>
      </c>
      <c r="H9" s="36">
        <f t="shared" si="0"/>
        <v>85500</v>
      </c>
      <c r="I9" s="36">
        <f t="shared" si="0"/>
        <v>153000</v>
      </c>
      <c r="J9" s="36">
        <f t="shared" si="0"/>
        <v>220500</v>
      </c>
      <c r="K9" s="36">
        <f t="shared" si="0"/>
        <v>288000</v>
      </c>
      <c r="L9" s="47"/>
      <c r="M9" s="42"/>
      <c r="N9" s="48">
        <v>0.9</v>
      </c>
      <c r="O9" s="49">
        <f>(('Step 1 - Annual Cash Budget'!$E$7*$N$9)*(('Step 1 - Annual Cash Budget'!$H$7+'Step 2 - Sensitivity Table'!C4)*'Step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555500</v>
      </c>
      <c r="P9" s="49">
        <f>(('Step 1 - Annual Cash Budget'!$E$7*$N$9)*(('Step 1 - Annual Cash Budget'!$H$7+'Step 2 - Sensitivity Table'!D4)*'Step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623000</v>
      </c>
      <c r="Q9" s="49">
        <f>(('Step 1 - Annual Cash Budget'!$E$7*$N$9)*(('Step 1 - Annual Cash Budget'!$H$7+'Step 2 - Sensitivity Table'!E4)*'Step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690500</v>
      </c>
      <c r="R9" s="49">
        <f>(('Step 1 - Annual Cash Budget'!$E$7*$N$9)*(('Step 1 - Annual Cash Budget'!$H$7+'Step 2 - Sensitivity Table'!F4)*'Step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758000</v>
      </c>
      <c r="S9" s="49">
        <f>(('Step 1 - Annual Cash Budget'!$E$7*$N$9)*(('Step 1 - Annual Cash Budget'!$H$7+'Step 2 - Sensitivity Table'!G4)*'Step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825500</v>
      </c>
      <c r="T9" s="49">
        <f>(('Step 1 - Annual Cash Budget'!$E$7*$N$9)*(('Step 1 - Annual Cash Budget'!$H$7+'Step 2 - Sensitivity Table'!H4)*'Step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893000</v>
      </c>
      <c r="U9" s="49">
        <f>(('Step 1 - Annual Cash Budget'!$E$7*$N$9)*(('Step 1 - Annual Cash Budget'!$H$7+'Step 2 - Sensitivity Table'!I4)*'Step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960500</v>
      </c>
      <c r="V9" s="49">
        <f>(('Step 1 - Annual Cash Budget'!$E$7*$N$9)*(('Step 1 - Annual Cash Budget'!$H$7+'Step 2 - Sensitivity Table'!J4)*'Step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1028000</v>
      </c>
      <c r="W9" s="49">
        <f>(('Step 1 - Annual Cash Budget'!$E$7*$N$9)*(('Step 1 - Annual Cash Budget'!$H$7+'Step 2 - Sensitivity Table'!K4)*'Step 1 - Annual Cash Budget'!$J$6))+'Step 1 - Annual Cash Budget'!$K$8+'Step 1 - Annual Cash Budget'!$K$9+'Step 1 - Annual Cash Budget'!$K$10+'Step 1 - Annual Cash Budget'!$K$11+'Step 1 - Annual Cash Budget'!$K$12+'Step 1 - Annual Cash Budget'!$K$13+'Step 1 - Annual Cash Budget'!$K$15+'Step 1 - Annual Cash Budget'!$K$16</f>
        <v>1095500</v>
      </c>
      <c r="X9" s="42"/>
      <c r="Y9" s="42"/>
      <c r="Z9" s="42"/>
      <c r="AA9" s="42"/>
      <c r="AB9" s="42"/>
    </row>
    <row r="10" spans="1:28" s="4" customFormat="1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28"/>
      <c r="Y10" s="28"/>
      <c r="Z10" s="28"/>
      <c r="AA10" s="28"/>
      <c r="AB10" s="28"/>
    </row>
    <row r="11" spans="1:28" s="4" customFormat="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1" t="s">
        <v>143</v>
      </c>
      <c r="O11" s="49">
        <f>'Step 1 - Annual Cash Budget'!K50</f>
        <v>807500</v>
      </c>
      <c r="P11" s="51"/>
      <c r="Q11" s="51"/>
      <c r="R11" s="51"/>
      <c r="S11" s="51"/>
      <c r="T11" s="51"/>
      <c r="U11" s="51"/>
      <c r="V11" s="51"/>
      <c r="W11" s="51"/>
      <c r="X11" s="28"/>
      <c r="Y11" s="28"/>
      <c r="Z11" s="28"/>
      <c r="AA11" s="28"/>
      <c r="AB11" s="28"/>
    </row>
    <row r="12" spans="2:28" s="4" customFormat="1" ht="15">
      <c r="B12" s="40" t="s">
        <v>140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28"/>
      <c r="Y12" s="28"/>
      <c r="Z12" s="28"/>
      <c r="AA12" s="28"/>
      <c r="AB12" s="28"/>
    </row>
    <row r="13" spans="1:28" s="4" customFormat="1" ht="15">
      <c r="A13" s="28"/>
      <c r="B13" s="28"/>
      <c r="C13" s="28"/>
      <c r="D13" s="28"/>
      <c r="E13" s="41"/>
      <c r="F13" s="41"/>
      <c r="G13" s="28"/>
      <c r="H13" s="28"/>
      <c r="I13" s="28"/>
      <c r="J13" s="28"/>
      <c r="K13" s="28"/>
      <c r="L13" s="28"/>
      <c r="M13" s="28"/>
      <c r="N13" s="51" t="s">
        <v>144</v>
      </c>
      <c r="O13" s="51"/>
      <c r="P13" s="51"/>
      <c r="Q13" s="51"/>
      <c r="R13" s="51"/>
      <c r="S13" s="51"/>
      <c r="T13" s="51"/>
      <c r="U13" s="51"/>
      <c r="V13" s="51"/>
      <c r="W13" s="51"/>
      <c r="X13" s="28"/>
      <c r="Y13" s="28"/>
      <c r="Z13" s="28"/>
      <c r="AA13" s="28"/>
      <c r="AB13" s="28"/>
    </row>
    <row r="14" spans="1:28" s="4" customFormat="1" ht="1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1"/>
      <c r="O14" s="52">
        <v>-2</v>
      </c>
      <c r="P14" s="52">
        <v>-1.5</v>
      </c>
      <c r="Q14" s="52">
        <v>-1</v>
      </c>
      <c r="R14" s="52">
        <v>-0.5</v>
      </c>
      <c r="S14" s="52">
        <v>0</v>
      </c>
      <c r="T14" s="52">
        <v>0.5</v>
      </c>
      <c r="U14" s="52">
        <v>1</v>
      </c>
      <c r="V14" s="52">
        <v>1.5</v>
      </c>
      <c r="W14" s="52">
        <v>2</v>
      </c>
      <c r="X14" s="28"/>
      <c r="Y14" s="28"/>
      <c r="Z14" s="28"/>
      <c r="AA14" s="28"/>
      <c r="AB14" s="28"/>
    </row>
    <row r="15" spans="1:28" s="4" customFormat="1" ht="30" customHeight="1">
      <c r="A15" s="29"/>
      <c r="B15" s="29"/>
      <c r="C15" s="213" t="s">
        <v>139</v>
      </c>
      <c r="D15" s="213"/>
      <c r="E15" s="213"/>
      <c r="F15" s="213"/>
      <c r="G15" s="213"/>
      <c r="H15" s="213"/>
      <c r="I15" s="213"/>
      <c r="J15" s="213"/>
      <c r="K15" s="213"/>
      <c r="L15" s="28"/>
      <c r="M15" s="28"/>
      <c r="N15" s="48">
        <v>0.1</v>
      </c>
      <c r="O15" s="53">
        <f>O5-$O$11</f>
        <v>-192000</v>
      </c>
      <c r="P15" s="53">
        <f aca="true" t="shared" si="1" ref="P15:W15">P5-$O$11</f>
        <v>-109500</v>
      </c>
      <c r="Q15" s="53">
        <f t="shared" si="1"/>
        <v>-27000</v>
      </c>
      <c r="R15" s="53">
        <f t="shared" si="1"/>
        <v>55500</v>
      </c>
      <c r="S15" s="53">
        <f t="shared" si="1"/>
        <v>138000</v>
      </c>
      <c r="T15" s="53">
        <f t="shared" si="1"/>
        <v>220500</v>
      </c>
      <c r="U15" s="53">
        <f t="shared" si="1"/>
        <v>303000</v>
      </c>
      <c r="V15" s="53">
        <f t="shared" si="1"/>
        <v>385500</v>
      </c>
      <c r="W15" s="53">
        <f t="shared" si="1"/>
        <v>468000</v>
      </c>
      <c r="X15" s="28"/>
      <c r="Y15" s="28"/>
      <c r="Z15" s="28"/>
      <c r="AA15" s="28"/>
      <c r="AB15" s="28"/>
    </row>
    <row r="16" spans="1:28" s="4" customFormat="1" ht="30" customHeight="1">
      <c r="A16" s="1"/>
      <c r="B16" s="30"/>
      <c r="C16" s="31">
        <v>-2</v>
      </c>
      <c r="D16" s="31">
        <v>-1.5</v>
      </c>
      <c r="E16" s="32">
        <v>-1</v>
      </c>
      <c r="F16" s="31">
        <v>-0.5</v>
      </c>
      <c r="G16" s="33">
        <v>0</v>
      </c>
      <c r="H16" s="34">
        <v>0.5</v>
      </c>
      <c r="I16" s="34">
        <v>1</v>
      </c>
      <c r="J16" s="34">
        <v>1.5</v>
      </c>
      <c r="K16" s="34">
        <v>2</v>
      </c>
      <c r="L16" s="28"/>
      <c r="M16" s="28"/>
      <c r="N16" s="48">
        <v>0.05</v>
      </c>
      <c r="O16" s="53">
        <f aca="true" t="shared" si="2" ref="O16:W19">O6-$O$11</f>
        <v>-207000</v>
      </c>
      <c r="P16" s="53">
        <f t="shared" si="2"/>
        <v>-128250</v>
      </c>
      <c r="Q16" s="53">
        <f t="shared" si="2"/>
        <v>-49500</v>
      </c>
      <c r="R16" s="53">
        <f t="shared" si="2"/>
        <v>29250</v>
      </c>
      <c r="S16" s="53">
        <f t="shared" si="2"/>
        <v>108000</v>
      </c>
      <c r="T16" s="53">
        <f t="shared" si="2"/>
        <v>186750</v>
      </c>
      <c r="U16" s="53">
        <f t="shared" si="2"/>
        <v>265500</v>
      </c>
      <c r="V16" s="53">
        <f t="shared" si="2"/>
        <v>344250</v>
      </c>
      <c r="W16" s="53">
        <f t="shared" si="2"/>
        <v>423000</v>
      </c>
      <c r="X16" s="28"/>
      <c r="Y16" s="28"/>
      <c r="Z16" s="28"/>
      <c r="AA16" s="28"/>
      <c r="AB16" s="28"/>
    </row>
    <row r="17" spans="1:28" s="4" customFormat="1" ht="30" customHeight="1">
      <c r="A17" s="215" t="s">
        <v>137</v>
      </c>
      <c r="B17" s="35">
        <v>-0.1</v>
      </c>
      <c r="C17" s="36">
        <f>ROUND(O37,-2)</f>
        <v>-172300</v>
      </c>
      <c r="D17" s="36">
        <f>ROUND(P37,-2)</f>
        <v>-97300</v>
      </c>
      <c r="E17" s="36">
        <f>ROUND(Q37,-2)</f>
        <v>-22300</v>
      </c>
      <c r="F17" s="36">
        <f>ROUND(R37,-2)</f>
        <v>52800</v>
      </c>
      <c r="G17" s="36">
        <f>ROUND(S37,-2)</f>
        <v>127800</v>
      </c>
      <c r="H17" s="36">
        <f>ROUND(T37,-2)</f>
        <v>202800</v>
      </c>
      <c r="I17" s="36">
        <f>ROUND(U37,-2)</f>
        <v>277800</v>
      </c>
      <c r="J17" s="36">
        <f>ROUND(V37,-2)</f>
        <v>352800</v>
      </c>
      <c r="K17" s="36">
        <f>ROUND(W37,-2)</f>
        <v>427800</v>
      </c>
      <c r="L17" s="28"/>
      <c r="M17" s="28"/>
      <c r="N17" s="50">
        <v>0</v>
      </c>
      <c r="O17" s="53">
        <f t="shared" si="2"/>
        <v>-222000</v>
      </c>
      <c r="P17" s="53">
        <f t="shared" si="2"/>
        <v>-147000</v>
      </c>
      <c r="Q17" s="53">
        <f t="shared" si="2"/>
        <v>-72000</v>
      </c>
      <c r="R17" s="53">
        <f t="shared" si="2"/>
        <v>3000</v>
      </c>
      <c r="S17" s="53">
        <f t="shared" si="2"/>
        <v>78000</v>
      </c>
      <c r="T17" s="53">
        <f t="shared" si="2"/>
        <v>153000</v>
      </c>
      <c r="U17" s="53">
        <f t="shared" si="2"/>
        <v>228000</v>
      </c>
      <c r="V17" s="53">
        <f t="shared" si="2"/>
        <v>303000</v>
      </c>
      <c r="W17" s="53">
        <f t="shared" si="2"/>
        <v>378000</v>
      </c>
      <c r="X17" s="28"/>
      <c r="Y17" s="28"/>
      <c r="Z17" s="28"/>
      <c r="AA17" s="28"/>
      <c r="AB17" s="28"/>
    </row>
    <row r="18" spans="1:28" s="4" customFormat="1" ht="30" customHeight="1">
      <c r="A18" s="215"/>
      <c r="B18" s="35">
        <v>-0.05</v>
      </c>
      <c r="C18" s="36">
        <f>ROUND(O38,-2)</f>
        <v>-197100</v>
      </c>
      <c r="D18" s="36">
        <f>ROUND(P38,-2)</f>
        <v>-122100</v>
      </c>
      <c r="E18" s="36">
        <f>ROUND(Q38,-2)</f>
        <v>-47100</v>
      </c>
      <c r="F18" s="36">
        <f>ROUND(R38,-2)</f>
        <v>27900</v>
      </c>
      <c r="G18" s="36">
        <f>ROUND(S38,-2)</f>
        <v>102900</v>
      </c>
      <c r="H18" s="36">
        <f>ROUND(T38,-2)</f>
        <v>177900</v>
      </c>
      <c r="I18" s="36">
        <f>ROUND(U38,-2)</f>
        <v>252900</v>
      </c>
      <c r="J18" s="36">
        <f>ROUND(V38,-2)</f>
        <v>327900</v>
      </c>
      <c r="K18" s="36">
        <f>ROUND(W38,-2)</f>
        <v>402900</v>
      </c>
      <c r="L18" s="28"/>
      <c r="M18" s="28"/>
      <c r="N18" s="48">
        <v>-0.05</v>
      </c>
      <c r="O18" s="53">
        <f t="shared" si="2"/>
        <v>-237000</v>
      </c>
      <c r="P18" s="53">
        <f t="shared" si="2"/>
        <v>-165750</v>
      </c>
      <c r="Q18" s="53">
        <f t="shared" si="2"/>
        <v>-94500</v>
      </c>
      <c r="R18" s="53">
        <f t="shared" si="2"/>
        <v>-23250</v>
      </c>
      <c r="S18" s="53">
        <f t="shared" si="2"/>
        <v>48000</v>
      </c>
      <c r="T18" s="53">
        <f t="shared" si="2"/>
        <v>119250</v>
      </c>
      <c r="U18" s="53">
        <f t="shared" si="2"/>
        <v>190500</v>
      </c>
      <c r="V18" s="53">
        <f t="shared" si="2"/>
        <v>261750</v>
      </c>
      <c r="W18" s="53">
        <f t="shared" si="2"/>
        <v>333000</v>
      </c>
      <c r="X18" s="28"/>
      <c r="Y18" s="28"/>
      <c r="Z18" s="28"/>
      <c r="AA18" s="28"/>
      <c r="AB18" s="28"/>
    </row>
    <row r="19" spans="1:28" s="4" customFormat="1" ht="30" customHeight="1">
      <c r="A19" s="215"/>
      <c r="B19" s="37">
        <v>0</v>
      </c>
      <c r="C19" s="36">
        <f>ROUND(O39,-2)</f>
        <v>-222000</v>
      </c>
      <c r="D19" s="36">
        <f>ROUND(P39,-2)</f>
        <v>-147000</v>
      </c>
      <c r="E19" s="36">
        <f>ROUND(Q39,-2)</f>
        <v>-72000</v>
      </c>
      <c r="F19" s="36">
        <f>ROUND(R39,-2)</f>
        <v>3000</v>
      </c>
      <c r="G19" s="38">
        <f>'Step 1 - Annual Cash Budget'!K52</f>
        <v>78000</v>
      </c>
      <c r="H19" s="36">
        <f>ROUND(T39,-2)</f>
        <v>153000</v>
      </c>
      <c r="I19" s="36">
        <f>ROUND(U39,-2)</f>
        <v>228000</v>
      </c>
      <c r="J19" s="36">
        <f>ROUND(V39,-2)</f>
        <v>303000</v>
      </c>
      <c r="K19" s="36">
        <f>ROUND(W39,-2)</f>
        <v>378000</v>
      </c>
      <c r="L19" s="28"/>
      <c r="M19" s="28"/>
      <c r="N19" s="48">
        <v>-0.1</v>
      </c>
      <c r="O19" s="53">
        <f t="shared" si="2"/>
        <v>-252000</v>
      </c>
      <c r="P19" s="53">
        <f t="shared" si="2"/>
        <v>-184500</v>
      </c>
      <c r="Q19" s="53">
        <f t="shared" si="2"/>
        <v>-117000</v>
      </c>
      <c r="R19" s="53">
        <f t="shared" si="2"/>
        <v>-49500</v>
      </c>
      <c r="S19" s="53">
        <f t="shared" si="2"/>
        <v>18000</v>
      </c>
      <c r="T19" s="53">
        <f t="shared" si="2"/>
        <v>85500</v>
      </c>
      <c r="U19" s="53">
        <f t="shared" si="2"/>
        <v>153000</v>
      </c>
      <c r="V19" s="53">
        <f t="shared" si="2"/>
        <v>220500</v>
      </c>
      <c r="W19" s="53">
        <f t="shared" si="2"/>
        <v>288000</v>
      </c>
      <c r="X19" s="28"/>
      <c r="Y19" s="28"/>
      <c r="Z19" s="28"/>
      <c r="AA19" s="28"/>
      <c r="AB19" s="28"/>
    </row>
    <row r="20" spans="1:28" s="4" customFormat="1" ht="30" customHeight="1">
      <c r="A20" s="215"/>
      <c r="B20" s="35">
        <v>0.05</v>
      </c>
      <c r="C20" s="36">
        <f>ROUND(O40,-2)</f>
        <v>-246900</v>
      </c>
      <c r="D20" s="36">
        <f>ROUND(P40,-2)</f>
        <v>-171900</v>
      </c>
      <c r="E20" s="36">
        <f>ROUND(Q40,-2)</f>
        <v>-96900</v>
      </c>
      <c r="F20" s="36">
        <f>ROUND(R40,-2)</f>
        <v>-21900</v>
      </c>
      <c r="G20" s="36">
        <f>ROUND(S40,-2)</f>
        <v>53100</v>
      </c>
      <c r="H20" s="36">
        <f>ROUND(T40,-2)</f>
        <v>128100</v>
      </c>
      <c r="I20" s="36">
        <f>ROUND(U40,-2)</f>
        <v>203100</v>
      </c>
      <c r="J20" s="36">
        <f>ROUND(V40,-2)</f>
        <v>278100</v>
      </c>
      <c r="K20" s="36">
        <f>ROUND(W40,-2)</f>
        <v>353100</v>
      </c>
      <c r="L20" s="28"/>
      <c r="M20" s="28"/>
      <c r="N20" s="5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s="4" customFormat="1" ht="30" customHeight="1">
      <c r="A21" s="215"/>
      <c r="B21" s="39">
        <v>0.1</v>
      </c>
      <c r="C21" s="36">
        <f>ROUND(O41,-2)</f>
        <v>-271800</v>
      </c>
      <c r="D21" s="36">
        <f>ROUND(P41,-2)</f>
        <v>-196800</v>
      </c>
      <c r="E21" s="36">
        <f>ROUND(Q41,-2)</f>
        <v>-121800</v>
      </c>
      <c r="F21" s="36">
        <f>ROUND(R41,-2)</f>
        <v>-46800</v>
      </c>
      <c r="G21" s="36">
        <f>ROUND(S41,-2)</f>
        <v>28300</v>
      </c>
      <c r="H21" s="36">
        <f>ROUND(T41,-2)</f>
        <v>103300</v>
      </c>
      <c r="I21" s="36">
        <f>ROUND(U41,-2)</f>
        <v>178300</v>
      </c>
      <c r="J21" s="36">
        <f>ROUND(V41,-2)</f>
        <v>253300</v>
      </c>
      <c r="K21" s="36">
        <f>ROUND(W41,-2)</f>
        <v>328300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4" customFormat="1" ht="1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s="4" customFormat="1" ht="1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2:28" s="4" customFormat="1" ht="15">
      <c r="B24" s="40" t="s">
        <v>141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s="4" customFormat="1" ht="15">
      <c r="A25" s="28"/>
      <c r="B25" s="28"/>
      <c r="C25" s="28"/>
      <c r="D25" s="28"/>
      <c r="E25" s="41"/>
      <c r="F25" s="41"/>
      <c r="G25" s="28"/>
      <c r="H25" s="28"/>
      <c r="I25" s="28"/>
      <c r="J25" s="28"/>
      <c r="K25" s="28"/>
      <c r="L25" s="28"/>
      <c r="M25" s="28"/>
      <c r="N25" s="43" t="s">
        <v>198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s="4" customFormat="1" ht="50.25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8"/>
      <c r="M26" s="28"/>
      <c r="N26" s="28" t="s">
        <v>145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5:23" ht="15">
      <c r="O27" s="52">
        <v>-2</v>
      </c>
      <c r="P27" s="52">
        <v>-1.5</v>
      </c>
      <c r="Q27" s="52">
        <v>-1</v>
      </c>
      <c r="R27" s="52">
        <v>-0.5</v>
      </c>
      <c r="S27" s="52">
        <v>0</v>
      </c>
      <c r="T27" s="52">
        <v>0.5</v>
      </c>
      <c r="U27" s="52">
        <v>1</v>
      </c>
      <c r="V27" s="52">
        <v>1.5</v>
      </c>
      <c r="W27" s="52">
        <v>2</v>
      </c>
    </row>
    <row r="28" spans="14:23" ht="15">
      <c r="N28" s="54">
        <v>0.9</v>
      </c>
      <c r="O28" s="53">
        <f>('Step 1 - Annual Cash Budget'!$K$41*$N28)+SUM('Step 1 - Annual Cash Budget'!$K$42:$K$49)</f>
        <v>757750</v>
      </c>
      <c r="P28" s="53">
        <f>('Step 1 - Annual Cash Budget'!$K$41*$N28)+SUM('Step 1 - Annual Cash Budget'!$K$42:$K$49)</f>
        <v>757750</v>
      </c>
      <c r="Q28" s="53">
        <f>('Step 1 - Annual Cash Budget'!$K$41*$N28)+SUM('Step 1 - Annual Cash Budget'!$K$42:$K$49)</f>
        <v>757750</v>
      </c>
      <c r="R28" s="53">
        <f>('Step 1 - Annual Cash Budget'!$K$41*$N28)+SUM('Step 1 - Annual Cash Budget'!$K$42:$K$49)</f>
        <v>757750</v>
      </c>
      <c r="S28" s="53">
        <f>('Step 1 - Annual Cash Budget'!$K$41*$N28)+SUM('Step 1 - Annual Cash Budget'!$K$42:$K$49)</f>
        <v>757750</v>
      </c>
      <c r="T28" s="53">
        <f>('Step 1 - Annual Cash Budget'!$K$41*$N28)+SUM('Step 1 - Annual Cash Budget'!$K$42:$K$49)</f>
        <v>757750</v>
      </c>
      <c r="U28" s="53">
        <f>('Step 1 - Annual Cash Budget'!$K$41*$N28)+SUM('Step 1 - Annual Cash Budget'!$K$42:$K$49)</f>
        <v>757750</v>
      </c>
      <c r="V28" s="53">
        <f>('Step 1 - Annual Cash Budget'!$K$41*$N28)+SUM('Step 1 - Annual Cash Budget'!$K$42:$K$49)</f>
        <v>757750</v>
      </c>
      <c r="W28" s="53">
        <f>('Step 1 - Annual Cash Budget'!$K$41*$N28)+SUM('Step 1 - Annual Cash Budget'!$K$42:$K$49)</f>
        <v>757750</v>
      </c>
    </row>
    <row r="29" spans="14:23" ht="15">
      <c r="N29" s="54">
        <v>0.95</v>
      </c>
      <c r="O29" s="53">
        <f>('Step 1 - Annual Cash Budget'!$K$41*$N29)+SUM('Step 1 - Annual Cash Budget'!$K$42:$K$49)</f>
        <v>782625</v>
      </c>
      <c r="P29" s="53">
        <f>('Step 1 - Annual Cash Budget'!$K$41*$N29)+SUM('Step 1 - Annual Cash Budget'!$K$42:$K$49)</f>
        <v>782625</v>
      </c>
      <c r="Q29" s="53">
        <f>('Step 1 - Annual Cash Budget'!$K$41*$N29)+SUM('Step 1 - Annual Cash Budget'!$K$42:$K$49)</f>
        <v>782625</v>
      </c>
      <c r="R29" s="53">
        <f>('Step 1 - Annual Cash Budget'!$K$41*$N29)+SUM('Step 1 - Annual Cash Budget'!$K$42:$K$49)</f>
        <v>782625</v>
      </c>
      <c r="S29" s="53">
        <f>('Step 1 - Annual Cash Budget'!$K$41*$N29)+SUM('Step 1 - Annual Cash Budget'!$K$42:$K$49)</f>
        <v>782625</v>
      </c>
      <c r="T29" s="53">
        <f>('Step 1 - Annual Cash Budget'!$K$41*$N29)+SUM('Step 1 - Annual Cash Budget'!$K$42:$K$49)</f>
        <v>782625</v>
      </c>
      <c r="U29" s="53">
        <f>('Step 1 - Annual Cash Budget'!$K$41*$N29)+SUM('Step 1 - Annual Cash Budget'!$K$42:$K$49)</f>
        <v>782625</v>
      </c>
      <c r="V29" s="53">
        <f>('Step 1 - Annual Cash Budget'!$K$41*$N29)+SUM('Step 1 - Annual Cash Budget'!$K$42:$K$49)</f>
        <v>782625</v>
      </c>
      <c r="W29" s="53">
        <f>('Step 1 - Annual Cash Budget'!$K$41*$N29)+SUM('Step 1 - Annual Cash Budget'!$K$42:$K$49)</f>
        <v>782625</v>
      </c>
    </row>
    <row r="30" spans="14:23" ht="15">
      <c r="N30" s="55">
        <v>0</v>
      </c>
      <c r="O30" s="53">
        <f>'Step 1 - Annual Cash Budget'!$K$50</f>
        <v>807500</v>
      </c>
      <c r="P30" s="53">
        <f>'Step 1 - Annual Cash Budget'!$K$50</f>
        <v>807500</v>
      </c>
      <c r="Q30" s="53">
        <f>'Step 1 - Annual Cash Budget'!$K$50</f>
        <v>807500</v>
      </c>
      <c r="R30" s="53">
        <f>'Step 1 - Annual Cash Budget'!$K$50</f>
        <v>807500</v>
      </c>
      <c r="S30" s="53">
        <f>'Step 1 - Annual Cash Budget'!$K$50</f>
        <v>807500</v>
      </c>
      <c r="T30" s="53">
        <f>'Step 1 - Annual Cash Budget'!$K$50</f>
        <v>807500</v>
      </c>
      <c r="U30" s="53">
        <f>'Step 1 - Annual Cash Budget'!$K$50</f>
        <v>807500</v>
      </c>
      <c r="V30" s="53">
        <f>'Step 1 - Annual Cash Budget'!$K$50</f>
        <v>807500</v>
      </c>
      <c r="W30" s="53">
        <f>'Step 1 - Annual Cash Budget'!$K$50</f>
        <v>807500</v>
      </c>
    </row>
    <row r="31" spans="14:23" ht="15">
      <c r="N31" s="54">
        <v>1.05</v>
      </c>
      <c r="O31" s="53">
        <f>('Step 1 - Annual Cash Budget'!$K$41*$N31)+SUM('Step 1 - Annual Cash Budget'!$K$42:$K$49)</f>
        <v>832375</v>
      </c>
      <c r="P31" s="53">
        <f>('Step 1 - Annual Cash Budget'!$K$41*$N31)+SUM('Step 1 - Annual Cash Budget'!$K$42:$K$49)</f>
        <v>832375</v>
      </c>
      <c r="Q31" s="53">
        <f>('Step 1 - Annual Cash Budget'!$K$41*$N31)+SUM('Step 1 - Annual Cash Budget'!$K$42:$K$49)</f>
        <v>832375</v>
      </c>
      <c r="R31" s="53">
        <f>('Step 1 - Annual Cash Budget'!$K$41*$N31)+SUM('Step 1 - Annual Cash Budget'!$K$42:$K$49)</f>
        <v>832375</v>
      </c>
      <c r="S31" s="53">
        <f>('Step 1 - Annual Cash Budget'!$K$41*$N31)+SUM('Step 1 - Annual Cash Budget'!$K$42:$K$49)</f>
        <v>832375</v>
      </c>
      <c r="T31" s="53">
        <f>('Step 1 - Annual Cash Budget'!$K$41*$N31)+SUM('Step 1 - Annual Cash Budget'!$K$42:$K$49)</f>
        <v>832375</v>
      </c>
      <c r="U31" s="53">
        <f>('Step 1 - Annual Cash Budget'!$K$41*$N31)+SUM('Step 1 - Annual Cash Budget'!$K$42:$K$49)</f>
        <v>832375</v>
      </c>
      <c r="V31" s="53">
        <f>('Step 1 - Annual Cash Budget'!$K$41*$N31)+SUM('Step 1 - Annual Cash Budget'!$K$42:$K$49)</f>
        <v>832375</v>
      </c>
      <c r="W31" s="53">
        <f>('Step 1 - Annual Cash Budget'!$K$41*$N31)+SUM('Step 1 - Annual Cash Budget'!$K$42:$K$49)</f>
        <v>832375</v>
      </c>
    </row>
    <row r="32" spans="14:23" ht="15">
      <c r="N32" s="54">
        <v>1.1</v>
      </c>
      <c r="O32" s="53">
        <f>('Step 1 - Annual Cash Budget'!$K$41*$N32)+SUM('Step 1 - Annual Cash Budget'!$K$42:$K$49)</f>
        <v>857250</v>
      </c>
      <c r="P32" s="53">
        <f>('Step 1 - Annual Cash Budget'!$K$41*$N32)+SUM('Step 1 - Annual Cash Budget'!$K$42:$K$49)</f>
        <v>857250</v>
      </c>
      <c r="Q32" s="53">
        <f>('Step 1 - Annual Cash Budget'!$K$41*$N32)+SUM('Step 1 - Annual Cash Budget'!$K$42:$K$49)</f>
        <v>857250</v>
      </c>
      <c r="R32" s="53">
        <f>('Step 1 - Annual Cash Budget'!$K$41*$N32)+SUM('Step 1 - Annual Cash Budget'!$K$42:$K$49)</f>
        <v>857250</v>
      </c>
      <c r="S32" s="53">
        <f>('Step 1 - Annual Cash Budget'!$K$41*$N32)+SUM('Step 1 - Annual Cash Budget'!$K$42:$K$49)</f>
        <v>857250</v>
      </c>
      <c r="T32" s="53">
        <f>('Step 1 - Annual Cash Budget'!$K$41*$N32)+SUM('Step 1 - Annual Cash Budget'!$K$42:$K$49)</f>
        <v>857250</v>
      </c>
      <c r="U32" s="53">
        <f>('Step 1 - Annual Cash Budget'!$K$41*$N32)+SUM('Step 1 - Annual Cash Budget'!$K$42:$K$49)</f>
        <v>857250</v>
      </c>
      <c r="V32" s="53">
        <f>('Step 1 - Annual Cash Budget'!$K$41*$N32)+SUM('Step 1 - Annual Cash Budget'!$K$42:$K$49)</f>
        <v>857250</v>
      </c>
      <c r="W32" s="53">
        <f>('Step 1 - Annual Cash Budget'!$K$41*$N32)+SUM('Step 1 - Annual Cash Budget'!$K$42:$K$49)</f>
        <v>857250</v>
      </c>
    </row>
    <row r="33" spans="14:15" ht="15">
      <c r="N33" s="51"/>
      <c r="O33" s="49"/>
    </row>
    <row r="35" ht="15">
      <c r="N35" s="51" t="s">
        <v>144</v>
      </c>
    </row>
    <row r="36" spans="15:23" ht="15">
      <c r="O36" s="52">
        <v>-2</v>
      </c>
      <c r="P36" s="52">
        <v>-1.5</v>
      </c>
      <c r="Q36" s="52">
        <v>-1</v>
      </c>
      <c r="R36" s="52">
        <v>-0.5</v>
      </c>
      <c r="S36" s="52">
        <v>0</v>
      </c>
      <c r="T36" s="52">
        <v>0.5</v>
      </c>
      <c r="U36" s="52">
        <v>1</v>
      </c>
      <c r="V36" s="52">
        <v>1.5</v>
      </c>
      <c r="W36" s="52">
        <v>2</v>
      </c>
    </row>
    <row r="37" spans="14:23" ht="15">
      <c r="N37" s="54" t="s">
        <v>193</v>
      </c>
      <c r="O37" s="53">
        <f>$O$7-O28</f>
        <v>-172250</v>
      </c>
      <c r="P37" s="53">
        <f>$P$7-P28</f>
        <v>-97250</v>
      </c>
      <c r="Q37" s="53">
        <f>$Q$7-Q28</f>
        <v>-22250</v>
      </c>
      <c r="R37" s="53">
        <f>$R$7-R28</f>
        <v>52750</v>
      </c>
      <c r="S37" s="53">
        <f>$S$7-S28</f>
        <v>127750</v>
      </c>
      <c r="T37" s="53">
        <f>$T$7-T28</f>
        <v>202750</v>
      </c>
      <c r="U37" s="53">
        <f>$U$7-U28</f>
        <v>277750</v>
      </c>
      <c r="V37" s="53">
        <f>$V$7-V28</f>
        <v>352750</v>
      </c>
      <c r="W37" s="53">
        <f>$W$7-W28</f>
        <v>427750</v>
      </c>
    </row>
    <row r="38" spans="14:23" ht="15">
      <c r="N38" s="54" t="s">
        <v>194</v>
      </c>
      <c r="O38" s="53">
        <f>$O$7-O29</f>
        <v>-197125</v>
      </c>
      <c r="P38" s="53">
        <f>$P$7-P29</f>
        <v>-122125</v>
      </c>
      <c r="Q38" s="53">
        <f>$Q$7-Q29</f>
        <v>-47125</v>
      </c>
      <c r="R38" s="53">
        <f>$R$7-R29</f>
        <v>27875</v>
      </c>
      <c r="S38" s="53">
        <f>$S$7-S29</f>
        <v>102875</v>
      </c>
      <c r="T38" s="53">
        <f>$T$7-T29</f>
        <v>177875</v>
      </c>
      <c r="U38" s="53">
        <f>$U$7-U29</f>
        <v>252875</v>
      </c>
      <c r="V38" s="53">
        <f>$V$7-V29</f>
        <v>327875</v>
      </c>
      <c r="W38" s="53">
        <f>$W$7-W29</f>
        <v>402875</v>
      </c>
    </row>
    <row r="39" spans="14:23" ht="15">
      <c r="N39" s="55" t="s">
        <v>195</v>
      </c>
      <c r="O39" s="53">
        <f>$O$7-O30</f>
        <v>-222000</v>
      </c>
      <c r="P39" s="53">
        <f>$P$7-P30</f>
        <v>-147000</v>
      </c>
      <c r="Q39" s="53">
        <f>$Q$7-Q30</f>
        <v>-72000</v>
      </c>
      <c r="R39" s="53">
        <f>$R$7-R30</f>
        <v>3000</v>
      </c>
      <c r="S39" s="53">
        <f>$S$7-S30</f>
        <v>78000</v>
      </c>
      <c r="T39" s="53">
        <f>$T$7-T30</f>
        <v>153000</v>
      </c>
      <c r="U39" s="53">
        <f>$U$7-U30</f>
        <v>228000</v>
      </c>
      <c r="V39" s="53">
        <f>$V$7-V30</f>
        <v>303000</v>
      </c>
      <c r="W39" s="53">
        <f>$W$7-W30</f>
        <v>378000</v>
      </c>
    </row>
    <row r="40" spans="14:23" ht="15">
      <c r="N40" s="54" t="s">
        <v>196</v>
      </c>
      <c r="O40" s="53">
        <f>$O$7-O31</f>
        <v>-246875</v>
      </c>
      <c r="P40" s="53">
        <f>$P$7-P31</f>
        <v>-171875</v>
      </c>
      <c r="Q40" s="53">
        <f>$Q$7-Q31</f>
        <v>-96875</v>
      </c>
      <c r="R40" s="53">
        <f>$R$7-R31</f>
        <v>-21875</v>
      </c>
      <c r="S40" s="53">
        <f>$S$7-S31</f>
        <v>53125</v>
      </c>
      <c r="T40" s="53">
        <f>$T$7-T31</f>
        <v>128125</v>
      </c>
      <c r="U40" s="53">
        <f>$U$7-U31</f>
        <v>203125</v>
      </c>
      <c r="V40" s="53">
        <f>$V$7-V31</f>
        <v>278125</v>
      </c>
      <c r="W40" s="53">
        <f>$W$7-W31</f>
        <v>353125</v>
      </c>
    </row>
    <row r="41" spans="14:23" ht="15">
      <c r="N41" s="54" t="s">
        <v>197</v>
      </c>
      <c r="O41" s="53">
        <f>$O$7-O32</f>
        <v>-271750</v>
      </c>
      <c r="P41" s="53">
        <f>$P$7-P32</f>
        <v>-196750</v>
      </c>
      <c r="Q41" s="53">
        <f>$Q$7-Q32</f>
        <v>-121750</v>
      </c>
      <c r="R41" s="53">
        <f>$R$7-R32</f>
        <v>-46750</v>
      </c>
      <c r="S41" s="53">
        <f>$S$7-S32</f>
        <v>28250</v>
      </c>
      <c r="T41" s="53">
        <f>$T$7-T32</f>
        <v>103250</v>
      </c>
      <c r="U41" s="53">
        <f>$U$7-U32</f>
        <v>178250</v>
      </c>
      <c r="V41" s="53">
        <f>$V$7-V32</f>
        <v>253250</v>
      </c>
      <c r="W41" s="53">
        <f>$W$7-W32</f>
        <v>328250</v>
      </c>
    </row>
    <row r="49" spans="15:23" ht="15">
      <c r="O49" s="53"/>
      <c r="P49" s="53"/>
      <c r="Q49" s="53"/>
      <c r="R49" s="53"/>
      <c r="S49" s="53"/>
      <c r="T49" s="53"/>
      <c r="U49" s="53"/>
      <c r="V49" s="53"/>
      <c r="W49" s="53"/>
    </row>
  </sheetData>
  <sheetProtection password="DBAD" sheet="1" selectLockedCells="1"/>
  <mergeCells count="6">
    <mergeCell ref="A1:K1"/>
    <mergeCell ref="A26:K26"/>
    <mergeCell ref="C3:K3"/>
    <mergeCell ref="A5:A9"/>
    <mergeCell ref="C15:K15"/>
    <mergeCell ref="A17:A2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showGridLines="0" showZeros="0" zoomScale="120" zoomScaleNormal="120" zoomScaleSheetLayoutView="130" workbookViewId="0" topLeftCell="A1">
      <selection activeCell="B5" sqref="B5"/>
    </sheetView>
  </sheetViews>
  <sheetFormatPr defaultColWidth="9.140625" defaultRowHeight="15"/>
  <cols>
    <col min="1" max="1" width="45.7109375" style="2" customWidth="1"/>
    <col min="2" max="4" width="11.7109375" style="2" customWidth="1"/>
    <col min="5" max="5" width="30.7109375" style="2" customWidth="1"/>
    <col min="6" max="16384" width="9.140625" style="2" customWidth="1"/>
  </cols>
  <sheetData>
    <row r="1" spans="1:5" s="4" customFormat="1" ht="33.75" customHeight="1">
      <c r="A1" s="226" t="s">
        <v>63</v>
      </c>
      <c r="B1" s="227"/>
      <c r="C1" s="227"/>
      <c r="D1" s="227"/>
      <c r="E1" s="228"/>
    </row>
    <row r="2" spans="1:5" ht="12">
      <c r="A2" s="229" t="s">
        <v>174</v>
      </c>
      <c r="B2" s="229"/>
      <c r="C2" s="229"/>
      <c r="D2" s="229"/>
      <c r="E2" s="229"/>
    </row>
    <row r="3" spans="1:5" ht="15" customHeight="1">
      <c r="A3" s="18" t="s">
        <v>6</v>
      </c>
      <c r="B3" s="218" t="s">
        <v>64</v>
      </c>
      <c r="C3" s="219"/>
      <c r="D3" s="222" t="s">
        <v>20</v>
      </c>
      <c r="E3" s="220" t="s">
        <v>65</v>
      </c>
    </row>
    <row r="4" spans="1:5" ht="15" customHeight="1">
      <c r="A4" s="22" t="s">
        <v>34</v>
      </c>
      <c r="B4" s="23" t="s">
        <v>66</v>
      </c>
      <c r="C4" s="24" t="s">
        <v>67</v>
      </c>
      <c r="D4" s="223"/>
      <c r="E4" s="221"/>
    </row>
    <row r="5" spans="1:5" ht="15" customHeight="1">
      <c r="A5" s="19" t="s">
        <v>68</v>
      </c>
      <c r="B5" s="20"/>
      <c r="C5" s="12"/>
      <c r="D5" s="17">
        <f>B5*C5</f>
        <v>0</v>
      </c>
      <c r="E5" s="25"/>
    </row>
    <row r="6" spans="1:5" ht="15" customHeight="1">
      <c r="A6" s="6" t="s">
        <v>69</v>
      </c>
      <c r="B6" s="13"/>
      <c r="C6" s="14"/>
      <c r="D6" s="17">
        <f aca="true" t="shared" si="0" ref="D6:D15">B6*C6</f>
        <v>0</v>
      </c>
      <c r="E6" s="26"/>
    </row>
    <row r="7" spans="1:5" ht="15" customHeight="1">
      <c r="A7" s="6" t="s">
        <v>70</v>
      </c>
      <c r="B7" s="13"/>
      <c r="C7" s="14"/>
      <c r="D7" s="17">
        <f t="shared" si="0"/>
        <v>0</v>
      </c>
      <c r="E7" s="26"/>
    </row>
    <row r="8" spans="1:5" ht="15" customHeight="1">
      <c r="A8" s="6"/>
      <c r="B8" s="13"/>
      <c r="C8" s="14">
        <v>0</v>
      </c>
      <c r="D8" s="17">
        <f t="shared" si="0"/>
        <v>0</v>
      </c>
      <c r="E8" s="26"/>
    </row>
    <row r="9" spans="1:5" ht="15" customHeight="1">
      <c r="A9" s="6"/>
      <c r="B9" s="13"/>
      <c r="C9" s="14"/>
      <c r="D9" s="17">
        <f t="shared" si="0"/>
        <v>0</v>
      </c>
      <c r="E9" s="26"/>
    </row>
    <row r="10" spans="1:5" ht="15" customHeight="1">
      <c r="A10" s="6"/>
      <c r="B10" s="13"/>
      <c r="C10" s="14"/>
      <c r="D10" s="17">
        <f t="shared" si="0"/>
        <v>0</v>
      </c>
      <c r="E10" s="26"/>
    </row>
    <row r="11" spans="1:5" ht="15" customHeight="1">
      <c r="A11" s="6"/>
      <c r="B11" s="13"/>
      <c r="C11" s="14"/>
      <c r="D11" s="17">
        <f t="shared" si="0"/>
        <v>0</v>
      </c>
      <c r="E11" s="26"/>
    </row>
    <row r="12" spans="1:5" ht="15" customHeight="1">
      <c r="A12" s="6"/>
      <c r="B12" s="13"/>
      <c r="C12" s="14"/>
      <c r="D12" s="17">
        <f t="shared" si="0"/>
        <v>0</v>
      </c>
      <c r="E12" s="26"/>
    </row>
    <row r="13" spans="1:5" ht="15" customHeight="1">
      <c r="A13" s="6"/>
      <c r="B13" s="13"/>
      <c r="C13" s="14"/>
      <c r="D13" s="17">
        <f t="shared" si="0"/>
        <v>0</v>
      </c>
      <c r="E13" s="26"/>
    </row>
    <row r="14" spans="1:5" ht="15" customHeight="1">
      <c r="A14" s="6"/>
      <c r="B14" s="13"/>
      <c r="C14" s="14"/>
      <c r="D14" s="17">
        <f t="shared" si="0"/>
        <v>0</v>
      </c>
      <c r="E14" s="26"/>
    </row>
    <row r="15" spans="1:5" ht="15" customHeight="1">
      <c r="A15" s="6"/>
      <c r="B15" s="21"/>
      <c r="C15" s="16"/>
      <c r="D15" s="17">
        <f t="shared" si="0"/>
        <v>0</v>
      </c>
      <c r="E15" s="26"/>
    </row>
    <row r="16" spans="1:5" ht="15" customHeight="1">
      <c r="A16" s="22" t="s">
        <v>35</v>
      </c>
      <c r="B16" s="23" t="s">
        <v>71</v>
      </c>
      <c r="C16" s="24" t="s">
        <v>87</v>
      </c>
      <c r="D16" s="10"/>
      <c r="E16" s="26"/>
    </row>
    <row r="17" spans="1:5" ht="15" customHeight="1">
      <c r="A17" s="7" t="s">
        <v>72</v>
      </c>
      <c r="B17" s="20"/>
      <c r="C17" s="12"/>
      <c r="D17" s="17">
        <f>B17*C17</f>
        <v>0</v>
      </c>
      <c r="E17" s="26"/>
    </row>
    <row r="18" spans="1:5" ht="15" customHeight="1">
      <c r="A18" s="8" t="s">
        <v>73</v>
      </c>
      <c r="B18" s="13"/>
      <c r="C18" s="14"/>
      <c r="D18" s="17">
        <f aca="true" t="shared" si="1" ref="D18:D30">B18*C18</f>
        <v>0</v>
      </c>
      <c r="E18" s="26"/>
    </row>
    <row r="19" spans="1:5" ht="15" customHeight="1">
      <c r="A19" s="8" t="s">
        <v>74</v>
      </c>
      <c r="B19" s="13"/>
      <c r="C19" s="14"/>
      <c r="D19" s="17">
        <f t="shared" si="1"/>
        <v>0</v>
      </c>
      <c r="E19" s="26"/>
    </row>
    <row r="20" spans="1:5" ht="15" customHeight="1">
      <c r="A20" s="8" t="s">
        <v>75</v>
      </c>
      <c r="B20" s="13"/>
      <c r="C20" s="14"/>
      <c r="D20" s="17">
        <f t="shared" si="1"/>
        <v>0</v>
      </c>
      <c r="E20" s="26"/>
    </row>
    <row r="21" spans="1:5" ht="15" customHeight="1">
      <c r="A21" s="8" t="s">
        <v>76</v>
      </c>
      <c r="B21" s="13"/>
      <c r="C21" s="14"/>
      <c r="D21" s="17">
        <f t="shared" si="1"/>
        <v>0</v>
      </c>
      <c r="E21" s="26"/>
    </row>
    <row r="22" spans="1:5" ht="15" customHeight="1">
      <c r="A22" s="8" t="s">
        <v>77</v>
      </c>
      <c r="B22" s="13"/>
      <c r="C22" s="14"/>
      <c r="D22" s="17">
        <f t="shared" si="1"/>
        <v>0</v>
      </c>
      <c r="E22" s="26"/>
    </row>
    <row r="23" spans="1:5" ht="15" customHeight="1">
      <c r="A23" s="8" t="s">
        <v>78</v>
      </c>
      <c r="B23" s="13"/>
      <c r="C23" s="14"/>
      <c r="D23" s="17">
        <f t="shared" si="1"/>
        <v>0</v>
      </c>
      <c r="E23" s="26"/>
    </row>
    <row r="24" spans="1:5" ht="15" customHeight="1">
      <c r="A24" s="8" t="s">
        <v>79</v>
      </c>
      <c r="B24" s="13"/>
      <c r="C24" s="14"/>
      <c r="D24" s="17">
        <f t="shared" si="1"/>
        <v>0</v>
      </c>
      <c r="E24" s="26"/>
    </row>
    <row r="25" spans="1:5" ht="15" customHeight="1">
      <c r="A25" s="8" t="s">
        <v>80</v>
      </c>
      <c r="B25" s="13"/>
      <c r="C25" s="14"/>
      <c r="D25" s="17">
        <f t="shared" si="1"/>
        <v>0</v>
      </c>
      <c r="E25" s="26"/>
    </row>
    <row r="26" spans="1:5" ht="15" customHeight="1">
      <c r="A26" s="8" t="s">
        <v>81</v>
      </c>
      <c r="B26" s="13"/>
      <c r="C26" s="14"/>
      <c r="D26" s="17">
        <f t="shared" si="1"/>
        <v>0</v>
      </c>
      <c r="E26" s="26"/>
    </row>
    <row r="27" spans="1:5" ht="15" customHeight="1">
      <c r="A27" s="8"/>
      <c r="B27" s="13"/>
      <c r="C27" s="14"/>
      <c r="D27" s="17">
        <f t="shared" si="1"/>
        <v>0</v>
      </c>
      <c r="E27" s="26"/>
    </row>
    <row r="28" spans="1:5" ht="15" customHeight="1">
      <c r="A28" s="8"/>
      <c r="B28" s="13"/>
      <c r="C28" s="14"/>
      <c r="D28" s="17">
        <f t="shared" si="1"/>
        <v>0</v>
      </c>
      <c r="E28" s="26"/>
    </row>
    <row r="29" spans="1:5" ht="15" customHeight="1">
      <c r="A29" s="8"/>
      <c r="B29" s="13"/>
      <c r="C29" s="14"/>
      <c r="D29" s="17">
        <f t="shared" si="1"/>
        <v>0</v>
      </c>
      <c r="E29" s="26"/>
    </row>
    <row r="30" spans="1:5" ht="15" customHeight="1">
      <c r="A30" s="8"/>
      <c r="B30" s="13"/>
      <c r="C30" s="16"/>
      <c r="D30" s="17">
        <f t="shared" si="1"/>
        <v>0</v>
      </c>
      <c r="E30" s="26"/>
    </row>
    <row r="31" spans="1:5" ht="15" customHeight="1">
      <c r="A31" s="22" t="s">
        <v>82</v>
      </c>
      <c r="B31" s="23" t="s">
        <v>71</v>
      </c>
      <c r="C31" s="24" t="s">
        <v>87</v>
      </c>
      <c r="D31" s="9"/>
      <c r="E31" s="26"/>
    </row>
    <row r="32" spans="1:5" ht="15" customHeight="1">
      <c r="A32" s="7" t="s">
        <v>83</v>
      </c>
      <c r="B32" s="11"/>
      <c r="C32" s="15"/>
      <c r="D32" s="17">
        <f>B32*C32</f>
        <v>0</v>
      </c>
      <c r="E32" s="26"/>
    </row>
    <row r="33" spans="1:5" ht="15" customHeight="1">
      <c r="A33" s="8" t="s">
        <v>84</v>
      </c>
      <c r="B33" s="13"/>
      <c r="C33" s="14"/>
      <c r="D33" s="17">
        <f aca="true" t="shared" si="2" ref="D33:D58">B33*C33</f>
        <v>0</v>
      </c>
      <c r="E33" s="26"/>
    </row>
    <row r="34" spans="1:5" ht="15" customHeight="1">
      <c r="A34" s="8" t="s">
        <v>85</v>
      </c>
      <c r="B34" s="13"/>
      <c r="C34" s="14"/>
      <c r="D34" s="17">
        <f t="shared" si="2"/>
        <v>0</v>
      </c>
      <c r="E34" s="26"/>
    </row>
    <row r="35" spans="1:5" ht="15" customHeight="1">
      <c r="A35" s="8" t="s">
        <v>86</v>
      </c>
      <c r="B35" s="13"/>
      <c r="C35" s="14"/>
      <c r="D35" s="17">
        <f t="shared" si="2"/>
        <v>0</v>
      </c>
      <c r="E35" s="26"/>
    </row>
    <row r="36" spans="1:5" ht="15" customHeight="1">
      <c r="A36" s="8"/>
      <c r="B36" s="13"/>
      <c r="C36" s="14"/>
      <c r="D36" s="17">
        <f t="shared" si="2"/>
        <v>0</v>
      </c>
      <c r="E36" s="26"/>
    </row>
    <row r="37" spans="1:5" ht="15" customHeight="1">
      <c r="A37" s="8"/>
      <c r="B37" s="13"/>
      <c r="C37" s="14"/>
      <c r="D37" s="17">
        <f t="shared" si="2"/>
        <v>0</v>
      </c>
      <c r="E37" s="26"/>
    </row>
    <row r="38" spans="1:5" ht="15" customHeight="1">
      <c r="A38" s="22" t="s">
        <v>88</v>
      </c>
      <c r="B38" s="23" t="s">
        <v>89</v>
      </c>
      <c r="C38" s="24" t="s">
        <v>96</v>
      </c>
      <c r="D38" s="9"/>
      <c r="E38" s="26"/>
    </row>
    <row r="39" spans="1:5" ht="15" customHeight="1">
      <c r="A39" s="7" t="s">
        <v>90</v>
      </c>
      <c r="B39" s="11"/>
      <c r="C39" s="15"/>
      <c r="D39" s="17">
        <f t="shared" si="2"/>
        <v>0</v>
      </c>
      <c r="E39" s="26"/>
    </row>
    <row r="40" spans="1:5" ht="15" customHeight="1">
      <c r="A40" s="8" t="s">
        <v>91</v>
      </c>
      <c r="B40" s="13"/>
      <c r="C40" s="14"/>
      <c r="D40" s="17">
        <f t="shared" si="2"/>
        <v>0</v>
      </c>
      <c r="E40" s="26"/>
    </row>
    <row r="41" spans="1:5" ht="15" customHeight="1">
      <c r="A41" s="8" t="s">
        <v>92</v>
      </c>
      <c r="B41" s="13"/>
      <c r="C41" s="14"/>
      <c r="D41" s="17">
        <f t="shared" si="2"/>
        <v>0</v>
      </c>
      <c r="E41" s="26"/>
    </row>
    <row r="42" spans="1:5" ht="15" customHeight="1">
      <c r="A42" s="8"/>
      <c r="B42" s="13"/>
      <c r="C42" s="14"/>
      <c r="D42" s="17">
        <f t="shared" si="2"/>
        <v>0</v>
      </c>
      <c r="E42" s="26"/>
    </row>
    <row r="43" spans="1:5" ht="15" customHeight="1">
      <c r="A43" s="8"/>
      <c r="B43" s="13"/>
      <c r="C43" s="14"/>
      <c r="D43" s="17">
        <f t="shared" si="2"/>
        <v>0</v>
      </c>
      <c r="E43" s="26"/>
    </row>
    <row r="44" spans="1:5" ht="15" customHeight="1">
      <c r="A44" s="8"/>
      <c r="B44" s="13"/>
      <c r="C44" s="14"/>
      <c r="D44" s="17">
        <f t="shared" si="2"/>
        <v>0</v>
      </c>
      <c r="E44" s="26"/>
    </row>
    <row r="45" spans="1:5" ht="15" customHeight="1">
      <c r="A45" s="8"/>
      <c r="B45" s="13"/>
      <c r="C45" s="14"/>
      <c r="D45" s="17">
        <f t="shared" si="2"/>
        <v>0</v>
      </c>
      <c r="E45" s="26"/>
    </row>
    <row r="46" spans="1:5" ht="15" customHeight="1">
      <c r="A46" s="8"/>
      <c r="B46" s="13"/>
      <c r="C46" s="14"/>
      <c r="D46" s="17">
        <f t="shared" si="2"/>
        <v>0</v>
      </c>
      <c r="E46" s="26"/>
    </row>
    <row r="47" spans="1:5" ht="15" customHeight="1">
      <c r="A47" s="22" t="s">
        <v>38</v>
      </c>
      <c r="B47" s="23" t="s">
        <v>89</v>
      </c>
      <c r="C47" s="24" t="s">
        <v>96</v>
      </c>
      <c r="D47" s="9"/>
      <c r="E47" s="26"/>
    </row>
    <row r="48" spans="1:5" ht="15" customHeight="1">
      <c r="A48" s="7" t="s">
        <v>93</v>
      </c>
      <c r="B48" s="11"/>
      <c r="C48" s="15"/>
      <c r="D48" s="17">
        <f t="shared" si="2"/>
        <v>0</v>
      </c>
      <c r="E48" s="26"/>
    </row>
    <row r="49" spans="1:5" ht="15" customHeight="1">
      <c r="A49" s="8" t="s">
        <v>94</v>
      </c>
      <c r="B49" s="13"/>
      <c r="C49" s="14"/>
      <c r="D49" s="17">
        <f t="shared" si="2"/>
        <v>0</v>
      </c>
      <c r="E49" s="26"/>
    </row>
    <row r="50" spans="1:5" ht="15" customHeight="1">
      <c r="A50" s="8" t="s">
        <v>95</v>
      </c>
      <c r="B50" s="13"/>
      <c r="C50" s="14"/>
      <c r="D50" s="17">
        <f t="shared" si="2"/>
        <v>0</v>
      </c>
      <c r="E50" s="26"/>
    </row>
    <row r="51" spans="1:5" ht="15" customHeight="1">
      <c r="A51" s="8"/>
      <c r="B51" s="13"/>
      <c r="C51" s="14"/>
      <c r="D51" s="17">
        <f t="shared" si="2"/>
        <v>0</v>
      </c>
      <c r="E51" s="26"/>
    </row>
    <row r="52" spans="1:5" ht="15" customHeight="1">
      <c r="A52" s="8"/>
      <c r="B52" s="13"/>
      <c r="C52" s="14"/>
      <c r="D52" s="17">
        <f t="shared" si="2"/>
        <v>0</v>
      </c>
      <c r="E52" s="26"/>
    </row>
    <row r="53" spans="1:5" ht="15" customHeight="1">
      <c r="A53" s="8"/>
      <c r="B53" s="13"/>
      <c r="C53" s="14"/>
      <c r="D53" s="17">
        <f t="shared" si="2"/>
        <v>0</v>
      </c>
      <c r="E53" s="26"/>
    </row>
    <row r="54" spans="1:5" ht="15" customHeight="1">
      <c r="A54" s="8"/>
      <c r="B54" s="13"/>
      <c r="C54" s="14"/>
      <c r="D54" s="17">
        <f t="shared" si="2"/>
        <v>0</v>
      </c>
      <c r="E54" s="26"/>
    </row>
    <row r="55" spans="1:5" ht="15" customHeight="1">
      <c r="A55" s="8"/>
      <c r="B55" s="13"/>
      <c r="C55" s="14"/>
      <c r="D55" s="17">
        <f t="shared" si="2"/>
        <v>0</v>
      </c>
      <c r="E55" s="26"/>
    </row>
    <row r="56" spans="1:5" ht="15" customHeight="1">
      <c r="A56" s="8"/>
      <c r="B56" s="13"/>
      <c r="C56" s="14"/>
      <c r="D56" s="17">
        <f t="shared" si="2"/>
        <v>0</v>
      </c>
      <c r="E56" s="26"/>
    </row>
    <row r="57" spans="1:5" ht="15" customHeight="1">
      <c r="A57" s="8"/>
      <c r="B57" s="13"/>
      <c r="C57" s="14"/>
      <c r="D57" s="17">
        <f t="shared" si="2"/>
        <v>0</v>
      </c>
      <c r="E57" s="26"/>
    </row>
    <row r="58" spans="1:5" ht="15" customHeight="1">
      <c r="A58" s="8"/>
      <c r="B58" s="13"/>
      <c r="C58" s="14"/>
      <c r="D58" s="17">
        <f t="shared" si="2"/>
        <v>0</v>
      </c>
      <c r="E58" s="27"/>
    </row>
    <row r="59" spans="1:5" ht="15" customHeight="1">
      <c r="A59" s="18" t="s">
        <v>6</v>
      </c>
      <c r="B59" s="218" t="s">
        <v>64</v>
      </c>
      <c r="C59" s="219"/>
      <c r="D59" s="222" t="s">
        <v>20</v>
      </c>
      <c r="E59" s="224" t="s">
        <v>65</v>
      </c>
    </row>
    <row r="60" spans="1:5" ht="15" customHeight="1">
      <c r="A60" s="22" t="s">
        <v>97</v>
      </c>
      <c r="B60" s="23" t="s">
        <v>98</v>
      </c>
      <c r="C60" s="24" t="s">
        <v>99</v>
      </c>
      <c r="D60" s="223"/>
      <c r="E60" s="225"/>
    </row>
    <row r="61" spans="1:5" ht="15" customHeight="1">
      <c r="A61" s="7" t="s">
        <v>100</v>
      </c>
      <c r="B61" s="11"/>
      <c r="C61" s="14"/>
      <c r="D61" s="17">
        <f aca="true" t="shared" si="3" ref="D61:D113">B61*C61</f>
        <v>0</v>
      </c>
      <c r="E61" s="26"/>
    </row>
    <row r="62" spans="1:5" ht="15" customHeight="1">
      <c r="A62" s="8" t="s">
        <v>101</v>
      </c>
      <c r="B62" s="13"/>
      <c r="C62" s="14"/>
      <c r="D62" s="17">
        <f t="shared" si="3"/>
        <v>0</v>
      </c>
      <c r="E62" s="26"/>
    </row>
    <row r="63" spans="1:5" ht="15" customHeight="1">
      <c r="A63" s="8" t="s">
        <v>102</v>
      </c>
      <c r="B63" s="13"/>
      <c r="C63" s="14"/>
      <c r="D63" s="17">
        <f t="shared" si="3"/>
        <v>0</v>
      </c>
      <c r="E63" s="26"/>
    </row>
    <row r="64" spans="1:5" ht="15" customHeight="1">
      <c r="A64" s="8" t="s">
        <v>103</v>
      </c>
      <c r="B64" s="13"/>
      <c r="C64" s="14"/>
      <c r="D64" s="17">
        <f t="shared" si="3"/>
        <v>0</v>
      </c>
      <c r="E64" s="26"/>
    </row>
    <row r="65" spans="1:5" ht="15" customHeight="1">
      <c r="A65" s="8" t="s">
        <v>104</v>
      </c>
      <c r="B65" s="13"/>
      <c r="C65" s="14"/>
      <c r="D65" s="17">
        <f t="shared" si="3"/>
        <v>0</v>
      </c>
      <c r="E65" s="26"/>
    </row>
    <row r="66" spans="1:5" ht="15" customHeight="1">
      <c r="A66" s="8"/>
      <c r="B66" s="13"/>
      <c r="C66" s="14"/>
      <c r="D66" s="17">
        <f t="shared" si="3"/>
        <v>0</v>
      </c>
      <c r="E66" s="26"/>
    </row>
    <row r="67" spans="1:5" ht="15" customHeight="1">
      <c r="A67" s="8"/>
      <c r="B67" s="13"/>
      <c r="C67" s="14"/>
      <c r="D67" s="17">
        <f t="shared" si="3"/>
        <v>0</v>
      </c>
      <c r="E67" s="26"/>
    </row>
    <row r="68" spans="1:5" ht="15" customHeight="1">
      <c r="A68" s="22" t="s">
        <v>105</v>
      </c>
      <c r="B68" s="23" t="s">
        <v>108</v>
      </c>
      <c r="C68" s="24" t="s">
        <v>109</v>
      </c>
      <c r="D68" s="9"/>
      <c r="E68" s="26"/>
    </row>
    <row r="69" spans="1:5" ht="15" customHeight="1">
      <c r="A69" s="8" t="s">
        <v>106</v>
      </c>
      <c r="B69" s="11"/>
      <c r="C69" s="14"/>
      <c r="D69" s="17">
        <f t="shared" si="3"/>
        <v>0</v>
      </c>
      <c r="E69" s="26"/>
    </row>
    <row r="70" spans="1:5" ht="15" customHeight="1">
      <c r="A70" s="8" t="s">
        <v>107</v>
      </c>
      <c r="B70" s="13"/>
      <c r="C70" s="14"/>
      <c r="D70" s="17">
        <f t="shared" si="3"/>
        <v>0</v>
      </c>
      <c r="E70" s="26"/>
    </row>
    <row r="71" spans="1:5" ht="15" customHeight="1">
      <c r="A71" s="8"/>
      <c r="B71" s="13"/>
      <c r="C71" s="14"/>
      <c r="D71" s="17">
        <f t="shared" si="3"/>
        <v>0</v>
      </c>
      <c r="E71" s="27"/>
    </row>
    <row r="72" spans="1:5" ht="15" customHeight="1">
      <c r="A72" s="8"/>
      <c r="B72" s="13"/>
      <c r="C72" s="14"/>
      <c r="D72" s="17">
        <f t="shared" si="3"/>
        <v>0</v>
      </c>
      <c r="E72" s="27"/>
    </row>
    <row r="73" spans="1:5" ht="15" customHeight="1">
      <c r="A73" s="8"/>
      <c r="B73" s="13"/>
      <c r="C73" s="14"/>
      <c r="D73" s="17">
        <f t="shared" si="3"/>
        <v>0</v>
      </c>
      <c r="E73" s="26"/>
    </row>
    <row r="74" spans="1:5" ht="15" customHeight="1">
      <c r="A74" s="8"/>
      <c r="B74" s="13"/>
      <c r="C74" s="14"/>
      <c r="D74" s="17">
        <f t="shared" si="3"/>
        <v>0</v>
      </c>
      <c r="E74" s="26"/>
    </row>
    <row r="75" spans="1:5" ht="15" customHeight="1">
      <c r="A75" s="22" t="s">
        <v>110</v>
      </c>
      <c r="B75" s="216" t="s">
        <v>111</v>
      </c>
      <c r="C75" s="217"/>
      <c r="D75" s="9"/>
      <c r="E75" s="26"/>
    </row>
    <row r="76" spans="1:5" ht="15" customHeight="1">
      <c r="A76" s="7" t="s">
        <v>112</v>
      </c>
      <c r="B76" s="11"/>
      <c r="C76" s="14"/>
      <c r="D76" s="17">
        <f t="shared" si="3"/>
        <v>0</v>
      </c>
      <c r="E76" s="26"/>
    </row>
    <row r="77" spans="1:5" ht="15" customHeight="1">
      <c r="A77" s="8" t="s">
        <v>113</v>
      </c>
      <c r="B77" s="13"/>
      <c r="C77" s="14"/>
      <c r="D77" s="17">
        <f t="shared" si="3"/>
        <v>0</v>
      </c>
      <c r="E77" s="26"/>
    </row>
    <row r="78" spans="1:5" ht="15" customHeight="1">
      <c r="A78" s="8" t="s">
        <v>114</v>
      </c>
      <c r="B78" s="13"/>
      <c r="C78" s="14"/>
      <c r="D78" s="17">
        <f t="shared" si="3"/>
        <v>0</v>
      </c>
      <c r="E78" s="26"/>
    </row>
    <row r="79" spans="1:5" ht="15" customHeight="1">
      <c r="A79" s="8" t="s">
        <v>115</v>
      </c>
      <c r="B79" s="13"/>
      <c r="C79" s="14"/>
      <c r="D79" s="17">
        <f t="shared" si="3"/>
        <v>0</v>
      </c>
      <c r="E79" s="26"/>
    </row>
    <row r="80" spans="1:5" ht="15" customHeight="1">
      <c r="A80" s="8" t="s">
        <v>116</v>
      </c>
      <c r="B80" s="13"/>
      <c r="C80" s="14"/>
      <c r="D80" s="17">
        <f t="shared" si="3"/>
        <v>0</v>
      </c>
      <c r="E80" s="26"/>
    </row>
    <row r="81" spans="1:5" ht="15" customHeight="1">
      <c r="A81" s="8" t="s">
        <v>117</v>
      </c>
      <c r="B81" s="13"/>
      <c r="C81" s="14"/>
      <c r="D81" s="17">
        <f t="shared" si="3"/>
        <v>0</v>
      </c>
      <c r="E81" s="26"/>
    </row>
    <row r="82" spans="1:5" ht="15" customHeight="1">
      <c r="A82" s="8"/>
      <c r="B82" s="13"/>
      <c r="C82" s="14"/>
      <c r="D82" s="17">
        <f t="shared" si="3"/>
        <v>0</v>
      </c>
      <c r="E82" s="26"/>
    </row>
    <row r="83" spans="1:5" ht="15" customHeight="1">
      <c r="A83" s="22" t="s">
        <v>118</v>
      </c>
      <c r="B83" s="216" t="s">
        <v>111</v>
      </c>
      <c r="C83" s="217"/>
      <c r="D83" s="9"/>
      <c r="E83" s="26"/>
    </row>
    <row r="84" spans="1:5" ht="15" customHeight="1">
      <c r="A84" s="7" t="s">
        <v>119</v>
      </c>
      <c r="B84" s="11"/>
      <c r="C84" s="14"/>
      <c r="D84" s="17">
        <f t="shared" si="3"/>
        <v>0</v>
      </c>
      <c r="E84" s="26"/>
    </row>
    <row r="85" spans="1:5" ht="15" customHeight="1">
      <c r="A85" s="8" t="s">
        <v>120</v>
      </c>
      <c r="B85" s="13"/>
      <c r="C85" s="14"/>
      <c r="D85" s="17">
        <f t="shared" si="3"/>
        <v>0</v>
      </c>
      <c r="E85" s="26"/>
    </row>
    <row r="86" spans="1:5" ht="15" customHeight="1">
      <c r="A86" s="8" t="s">
        <v>121</v>
      </c>
      <c r="B86" s="13"/>
      <c r="C86" s="14"/>
      <c r="D86" s="17">
        <f t="shared" si="3"/>
        <v>0</v>
      </c>
      <c r="E86" s="26"/>
    </row>
    <row r="87" spans="1:5" ht="15" customHeight="1">
      <c r="A87" s="8" t="s">
        <v>122</v>
      </c>
      <c r="B87" s="13"/>
      <c r="C87" s="14"/>
      <c r="D87" s="17">
        <f t="shared" si="3"/>
        <v>0</v>
      </c>
      <c r="E87" s="26"/>
    </row>
    <row r="88" spans="1:5" ht="15" customHeight="1">
      <c r="A88" s="8" t="s">
        <v>123</v>
      </c>
      <c r="B88" s="13"/>
      <c r="C88" s="14"/>
      <c r="D88" s="17">
        <f t="shared" si="3"/>
        <v>0</v>
      </c>
      <c r="E88" s="26"/>
    </row>
    <row r="89" spans="1:5" ht="15" customHeight="1">
      <c r="A89" s="8" t="s">
        <v>124</v>
      </c>
      <c r="B89" s="13"/>
      <c r="C89" s="14"/>
      <c r="D89" s="17">
        <f t="shared" si="3"/>
        <v>0</v>
      </c>
      <c r="E89" s="27"/>
    </row>
    <row r="90" spans="1:5" ht="15" customHeight="1">
      <c r="A90" s="8"/>
      <c r="B90" s="13"/>
      <c r="C90" s="14"/>
      <c r="D90" s="17">
        <f t="shared" si="3"/>
        <v>0</v>
      </c>
      <c r="E90" s="27"/>
    </row>
    <row r="91" spans="1:5" ht="15" customHeight="1">
      <c r="A91" s="8"/>
      <c r="B91" s="13"/>
      <c r="C91" s="14"/>
      <c r="D91" s="17">
        <f t="shared" si="3"/>
        <v>0</v>
      </c>
      <c r="E91" s="27"/>
    </row>
    <row r="92" spans="1:5" ht="15" customHeight="1">
      <c r="A92" s="8"/>
      <c r="B92" s="13"/>
      <c r="C92" s="14"/>
      <c r="D92" s="17">
        <f t="shared" si="3"/>
        <v>0</v>
      </c>
      <c r="E92" s="27"/>
    </row>
    <row r="93" spans="1:5" ht="15" customHeight="1">
      <c r="A93" s="8"/>
      <c r="B93" s="13"/>
      <c r="C93" s="14"/>
      <c r="D93" s="17">
        <f t="shared" si="3"/>
        <v>0</v>
      </c>
      <c r="E93" s="26"/>
    </row>
    <row r="94" spans="1:5" ht="15" customHeight="1">
      <c r="A94" s="8"/>
      <c r="B94" s="13"/>
      <c r="C94" s="14"/>
      <c r="D94" s="17">
        <f t="shared" si="3"/>
        <v>0</v>
      </c>
      <c r="E94" s="26"/>
    </row>
    <row r="95" spans="1:5" ht="15" customHeight="1">
      <c r="A95" s="22" t="s">
        <v>42</v>
      </c>
      <c r="B95" s="216" t="s">
        <v>111</v>
      </c>
      <c r="C95" s="217"/>
      <c r="D95" s="9"/>
      <c r="E95" s="26"/>
    </row>
    <row r="96" spans="1:5" ht="15" customHeight="1">
      <c r="A96" s="7" t="s">
        <v>126</v>
      </c>
      <c r="B96" s="11"/>
      <c r="C96" s="14"/>
      <c r="D96" s="17">
        <f t="shared" si="3"/>
        <v>0</v>
      </c>
      <c r="E96" s="26"/>
    </row>
    <row r="97" spans="1:5" ht="15" customHeight="1">
      <c r="A97" s="8" t="s">
        <v>127</v>
      </c>
      <c r="B97" s="13"/>
      <c r="C97" s="14"/>
      <c r="D97" s="17">
        <f t="shared" si="3"/>
        <v>0</v>
      </c>
      <c r="E97" s="26"/>
    </row>
    <row r="98" spans="1:5" ht="15" customHeight="1">
      <c r="A98" s="8" t="s">
        <v>128</v>
      </c>
      <c r="B98" s="13"/>
      <c r="C98" s="14"/>
      <c r="D98" s="17">
        <f t="shared" si="3"/>
        <v>0</v>
      </c>
      <c r="E98" s="26"/>
    </row>
    <row r="99" spans="1:5" ht="15" customHeight="1">
      <c r="A99" s="8"/>
      <c r="B99" s="13"/>
      <c r="C99" s="14"/>
      <c r="D99" s="17">
        <f t="shared" si="3"/>
        <v>0</v>
      </c>
      <c r="E99" s="26"/>
    </row>
    <row r="100" spans="1:5" ht="15" customHeight="1">
      <c r="A100" s="8"/>
      <c r="B100" s="13"/>
      <c r="C100" s="14"/>
      <c r="D100" s="17">
        <f t="shared" si="3"/>
        <v>0</v>
      </c>
      <c r="E100" s="26"/>
    </row>
    <row r="101" spans="1:5" ht="15" customHeight="1">
      <c r="A101" s="8"/>
      <c r="B101" s="13"/>
      <c r="C101" s="14"/>
      <c r="D101" s="17">
        <f t="shared" si="3"/>
        <v>0</v>
      </c>
      <c r="E101" s="26"/>
    </row>
    <row r="102" spans="1:5" ht="15" customHeight="1">
      <c r="A102" s="8"/>
      <c r="B102" s="13"/>
      <c r="C102" s="14"/>
      <c r="D102" s="17">
        <f t="shared" si="3"/>
        <v>0</v>
      </c>
      <c r="E102" s="26"/>
    </row>
    <row r="103" spans="1:5" ht="15" customHeight="1">
      <c r="A103" s="22" t="s">
        <v>125</v>
      </c>
      <c r="B103" s="216" t="s">
        <v>111</v>
      </c>
      <c r="C103" s="217"/>
      <c r="D103" s="9"/>
      <c r="E103" s="26"/>
    </row>
    <row r="104" spans="1:5" ht="15" customHeight="1">
      <c r="A104" s="7" t="s">
        <v>129</v>
      </c>
      <c r="B104" s="11"/>
      <c r="C104" s="14"/>
      <c r="D104" s="17">
        <f t="shared" si="3"/>
        <v>0</v>
      </c>
      <c r="E104" s="26"/>
    </row>
    <row r="105" spans="1:5" ht="15" customHeight="1">
      <c r="A105" s="8" t="s">
        <v>130</v>
      </c>
      <c r="B105" s="13"/>
      <c r="C105" s="14"/>
      <c r="D105" s="17">
        <f t="shared" si="3"/>
        <v>0</v>
      </c>
      <c r="E105" s="26"/>
    </row>
    <row r="106" spans="1:5" ht="15" customHeight="1">
      <c r="A106" s="8" t="s">
        <v>131</v>
      </c>
      <c r="B106" s="13"/>
      <c r="C106" s="14"/>
      <c r="D106" s="17">
        <f t="shared" si="3"/>
        <v>0</v>
      </c>
      <c r="E106" s="26"/>
    </row>
    <row r="107" spans="1:5" ht="15" customHeight="1">
      <c r="A107" s="8" t="s">
        <v>132</v>
      </c>
      <c r="B107" s="13"/>
      <c r="C107" s="14"/>
      <c r="D107" s="17">
        <f t="shared" si="3"/>
        <v>0</v>
      </c>
      <c r="E107" s="26"/>
    </row>
    <row r="108" spans="1:5" ht="15" customHeight="1">
      <c r="A108" s="8" t="s">
        <v>133</v>
      </c>
      <c r="B108" s="13"/>
      <c r="C108" s="14"/>
      <c r="D108" s="17">
        <f t="shared" si="3"/>
        <v>0</v>
      </c>
      <c r="E108" s="26"/>
    </row>
    <row r="109" spans="1:5" ht="15" customHeight="1">
      <c r="A109" s="8" t="s">
        <v>134</v>
      </c>
      <c r="B109" s="13"/>
      <c r="C109" s="14"/>
      <c r="D109" s="17">
        <f t="shared" si="3"/>
        <v>0</v>
      </c>
      <c r="E109" s="26"/>
    </row>
    <row r="110" spans="1:5" ht="15" customHeight="1">
      <c r="A110" s="8" t="s">
        <v>135</v>
      </c>
      <c r="B110" s="13"/>
      <c r="C110" s="14"/>
      <c r="D110" s="17">
        <f t="shared" si="3"/>
        <v>0</v>
      </c>
      <c r="E110" s="26"/>
    </row>
    <row r="111" spans="1:5" ht="15" customHeight="1">
      <c r="A111" s="8"/>
      <c r="B111" s="13"/>
      <c r="C111" s="14"/>
      <c r="D111" s="17">
        <f t="shared" si="3"/>
        <v>0</v>
      </c>
      <c r="E111" s="26"/>
    </row>
    <row r="112" spans="1:5" ht="15" customHeight="1">
      <c r="A112" s="8"/>
      <c r="B112" s="13"/>
      <c r="C112" s="14"/>
      <c r="D112" s="17">
        <f t="shared" si="3"/>
        <v>0</v>
      </c>
      <c r="E112" s="26"/>
    </row>
    <row r="113" spans="1:5" ht="15" customHeight="1">
      <c r="A113" s="8"/>
      <c r="B113" s="13"/>
      <c r="C113" s="14"/>
      <c r="D113" s="17">
        <f t="shared" si="3"/>
        <v>0</v>
      </c>
      <c r="E113" s="26"/>
    </row>
    <row r="114" spans="1:5" s="4" customFormat="1" ht="15" customHeight="1">
      <c r="A114" s="5"/>
      <c r="B114" s="5"/>
      <c r="C114" s="5"/>
      <c r="D114" s="5"/>
      <c r="E114" s="5"/>
    </row>
    <row r="115" spans="1:5" s="4" customFormat="1" ht="21" customHeight="1">
      <c r="A115" s="5"/>
      <c r="B115" s="5"/>
      <c r="C115" s="5"/>
      <c r="D115" s="5"/>
      <c r="E115" s="5"/>
    </row>
    <row r="116" spans="1:5" s="4" customFormat="1" ht="12" customHeight="1">
      <c r="A116" s="5"/>
      <c r="B116" s="5"/>
      <c r="C116" s="5"/>
      <c r="D116" s="5"/>
      <c r="E116" s="5"/>
    </row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 password="DBAD" sheet="1" objects="1" scenarios="1" selectLockedCells="1"/>
  <mergeCells count="12">
    <mergeCell ref="A1:E1"/>
    <mergeCell ref="B95:C95"/>
    <mergeCell ref="A2:E2"/>
    <mergeCell ref="B3:C3"/>
    <mergeCell ref="D3:D4"/>
    <mergeCell ref="B103:C103"/>
    <mergeCell ref="B59:C59"/>
    <mergeCell ref="E3:E4"/>
    <mergeCell ref="D59:D60"/>
    <mergeCell ref="E59:E60"/>
    <mergeCell ref="B75:C75"/>
    <mergeCell ref="B83:C83"/>
  </mergeCells>
  <conditionalFormatting sqref="B5:D15 D16 B17:D30 D31 B32:D37 D38 B39:D46 D47 B48:D58 B61:D67 D68 B69:D74 D75 B76:D82 D83 B84:D94 D95 B96:D102 D103 B104:D113">
    <cfRule type="cellIs" priority="2" dxfId="11" operator="lessThan" stopIfTrue="1">
      <formula>0</formula>
    </cfRule>
  </conditionalFormatting>
  <dataValidations count="1">
    <dataValidation type="decimal" allowBlank="1" showErrorMessage="1" errorTitle="Invalid number of weeks" error="Please enter a value between 1 and 52" sqref="C5:C15">
      <formula1>0</formula1>
      <formula2>52</formula2>
    </dataValidation>
  </dataValidations>
  <printOptions horizontalCentered="1" verticalCentered="1"/>
  <pageMargins left="0" right="0" top="0.03937007874015748" bottom="0" header="0.31496062992125984" footer="0.31496062992125984"/>
  <pageSetup fitToHeight="2" horizontalDpi="600" verticalDpi="600" orientation="portrait" paperSize="9" scale="90" r:id="rId4"/>
  <rowBreaks count="1" manualBreakCount="1">
    <brk id="5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43" sqref="A43"/>
    </sheetView>
  </sheetViews>
  <sheetFormatPr defaultColWidth="9.140625" defaultRowHeight="15"/>
  <cols>
    <col min="1" max="1" width="45.7109375" style="74" customWidth="1"/>
    <col min="2" max="4" width="11.7109375" style="74" customWidth="1"/>
    <col min="5" max="5" width="30.7109375" style="74" customWidth="1"/>
    <col min="6" max="6" width="53.57421875" style="74" customWidth="1"/>
    <col min="7" max="7" width="20.28125" style="76" customWidth="1"/>
    <col min="8" max="9" width="9.140625" style="76" customWidth="1"/>
    <col min="10" max="16384" width="9.140625" style="74" customWidth="1"/>
  </cols>
  <sheetData>
    <row r="1" spans="1:5" s="4" customFormat="1" ht="33.75" customHeight="1">
      <c r="A1" s="226" t="s">
        <v>192</v>
      </c>
      <c r="B1" s="227"/>
      <c r="C1" s="227"/>
      <c r="D1" s="227"/>
      <c r="E1" s="228"/>
    </row>
    <row r="2" spans="1:5" ht="15" customHeight="1">
      <c r="A2" s="78"/>
      <c r="B2" s="75"/>
      <c r="C2" s="75"/>
      <c r="D2" s="75"/>
      <c r="E2" s="75"/>
    </row>
    <row r="3" spans="1:8" ht="15" customHeight="1">
      <c r="A3" s="75"/>
      <c r="B3" s="75"/>
      <c r="C3" s="75"/>
      <c r="D3" s="75"/>
      <c r="E3" s="75"/>
      <c r="G3" s="76" t="s">
        <v>161</v>
      </c>
      <c r="H3" s="76" t="s">
        <v>162</v>
      </c>
    </row>
    <row r="4" spans="1:8" ht="15" customHeight="1">
      <c r="A4" s="75"/>
      <c r="B4" s="75"/>
      <c r="C4" s="75"/>
      <c r="D4" s="75"/>
      <c r="E4" s="75"/>
      <c r="G4" s="76" t="str">
        <f>IF(H4=0,"","Wages")</f>
        <v>Wages</v>
      </c>
      <c r="H4" s="76">
        <f>SUM('Step 1 - Annual Cash Budget'!K20:K20)</f>
        <v>80000</v>
      </c>
    </row>
    <row r="5" spans="1:8" ht="15" customHeight="1">
      <c r="A5" s="75"/>
      <c r="B5" s="75"/>
      <c r="C5" s="75"/>
      <c r="D5" s="75"/>
      <c r="E5" s="75"/>
      <c r="G5" s="76" t="str">
        <f>IF(H5=0,"","AH &amp; Breeding")</f>
        <v>AH &amp; Breeding</v>
      </c>
      <c r="H5" s="76">
        <f>SUM('Step 1 - Annual Cash Budget'!K21:K22)</f>
        <v>50000</v>
      </c>
    </row>
    <row r="6" spans="1:8" ht="15" customHeight="1">
      <c r="A6" s="75"/>
      <c r="B6" s="75"/>
      <c r="C6" s="75"/>
      <c r="D6" s="75"/>
      <c r="E6" s="75"/>
      <c r="G6" s="76" t="str">
        <f>IF(H6=0,"","Maintenance &amp; Running")</f>
        <v>Maintenance &amp; Running</v>
      </c>
      <c r="H6" s="76">
        <f>SUM('Step 1 - Annual Cash Budget'!K23:K24,'Step 1 - Annual Cash Budget'!K31:K31,'Step 1 - Annual Cash Budget'!K34:K34,'Step 1 - Annual Cash Budget'!K35:K35,'Step 1 - Annual Cash Budget'!K36:K36)</f>
        <v>90000</v>
      </c>
    </row>
    <row r="7" spans="1:8" ht="15" customHeight="1">
      <c r="A7" s="75"/>
      <c r="B7" s="75"/>
      <c r="C7" s="75"/>
      <c r="D7" s="75"/>
      <c r="E7" s="75"/>
      <c r="G7" s="76" t="str">
        <f>IF(H7=0,"","Feed")</f>
        <v>Feed</v>
      </c>
      <c r="H7" s="76">
        <f>SUM('Step 1 - Annual Cash Budget'!K25:K29,'Step 1 - Annual Cash Budget'!K32:K33)</f>
        <v>169800</v>
      </c>
    </row>
    <row r="8" spans="1:8" ht="15" customHeight="1">
      <c r="A8" s="75"/>
      <c r="B8" s="75"/>
      <c r="C8" s="75"/>
      <c r="D8" s="75"/>
      <c r="E8" s="75"/>
      <c r="G8" s="76" t="str">
        <f>IF(H8=0,"","Fertiliser")</f>
        <v>Fertiliser</v>
      </c>
      <c r="H8" s="76">
        <f>SUM('Step 1 - Annual Cash Budget'!K30:K30)</f>
        <v>65000</v>
      </c>
    </row>
    <row r="9" spans="1:8" ht="15" customHeight="1">
      <c r="A9" s="75"/>
      <c r="B9" s="75"/>
      <c r="C9" s="75"/>
      <c r="D9" s="75"/>
      <c r="E9" s="75"/>
      <c r="G9" s="76" t="str">
        <f>IF(H9=0,"","Overheads")</f>
        <v>Overheads</v>
      </c>
      <c r="H9" s="76">
        <f>SUM('Step 1 - Annual Cash Budget'!K37:K40)</f>
        <v>42700</v>
      </c>
    </row>
    <row r="10" spans="1:8" ht="15" customHeight="1">
      <c r="A10" s="75"/>
      <c r="B10" s="75"/>
      <c r="C10" s="75"/>
      <c r="D10" s="75"/>
      <c r="E10" s="75"/>
      <c r="G10" s="76" t="str">
        <f>IF(H10=0,"","Rent")</f>
        <v>Rent</v>
      </c>
      <c r="H10" s="76">
        <f>SUM('Step 1 - Annual Cash Budget'!K43:K43)</f>
        <v>20000</v>
      </c>
    </row>
    <row r="11" spans="1:8" ht="15" customHeight="1">
      <c r="A11" s="75"/>
      <c r="B11" s="75"/>
      <c r="C11" s="75"/>
      <c r="D11" s="75"/>
      <c r="E11" s="75"/>
      <c r="G11" s="76" t="str">
        <f>IF(H11=0,"","Interest")</f>
        <v>Interest</v>
      </c>
      <c r="H11" s="76">
        <f>SUM('Step 1 - Annual Cash Budget'!K44:K46)</f>
        <v>205000</v>
      </c>
    </row>
    <row r="12" spans="1:8" ht="15" customHeight="1">
      <c r="A12" s="75"/>
      <c r="B12" s="75"/>
      <c r="C12" s="75"/>
      <c r="D12" s="75"/>
      <c r="E12" s="75"/>
      <c r="G12" s="76" t="str">
        <f>IF(H12=0,"","Tax")</f>
        <v>Tax</v>
      </c>
      <c r="H12" s="76">
        <f>SUM('Step 1 - Annual Cash Budget'!K47:K47)</f>
        <v>10000</v>
      </c>
    </row>
    <row r="13" spans="1:8" ht="15" customHeight="1">
      <c r="A13" s="75"/>
      <c r="B13" s="75"/>
      <c r="C13" s="75"/>
      <c r="D13" s="75"/>
      <c r="E13" s="75"/>
      <c r="G13" s="76" t="str">
        <f>IF(H13=0,"","Drawings")</f>
        <v>Drawings</v>
      </c>
      <c r="H13" s="76">
        <f>SUM('Step 1 - Annual Cash Budget'!K48:K48)</f>
        <v>75000</v>
      </c>
    </row>
    <row r="14" spans="1:8" ht="15" customHeight="1">
      <c r="A14" s="75"/>
      <c r="B14" s="75"/>
      <c r="C14" s="75"/>
      <c r="D14" s="75"/>
      <c r="E14" s="75"/>
      <c r="G14" s="76">
        <f>IF(H14=0,"","CapEx")</f>
      </c>
      <c r="H14" s="76">
        <f>SUM('Step 1 - Annual Cash Budget'!K49:K49)</f>
        <v>0</v>
      </c>
    </row>
    <row r="15" spans="1:8" ht="15" customHeight="1">
      <c r="A15" s="75"/>
      <c r="B15" s="75"/>
      <c r="C15" s="75"/>
      <c r="D15" s="75"/>
      <c r="E15" s="75"/>
      <c r="G15" s="76">
        <f>IF(H15=0,"","Other")</f>
      </c>
      <c r="H15" s="76">
        <f>SUM('Step 1 - Annual Cash Budget'!K42:K42)</f>
        <v>0</v>
      </c>
    </row>
    <row r="16" spans="1:8" ht="15" customHeight="1">
      <c r="A16" s="75"/>
      <c r="B16" s="75"/>
      <c r="C16" s="75"/>
      <c r="D16" s="75"/>
      <c r="E16" s="75"/>
      <c r="G16" s="76" t="s">
        <v>159</v>
      </c>
      <c r="H16" s="76">
        <f>SUM(H4:H15)</f>
        <v>807500</v>
      </c>
    </row>
    <row r="17" spans="1:5" ht="15" customHeight="1">
      <c r="A17" s="75"/>
      <c r="B17" s="75"/>
      <c r="C17" s="75"/>
      <c r="D17" s="75"/>
      <c r="E17" s="75"/>
    </row>
    <row r="18" spans="1:5" ht="15" customHeight="1">
      <c r="A18" s="75"/>
      <c r="B18" s="75"/>
      <c r="C18" s="75"/>
      <c r="D18" s="75"/>
      <c r="E18" s="75"/>
    </row>
    <row r="19" spans="1:5" ht="15" customHeight="1">
      <c r="A19" s="75"/>
      <c r="B19" s="75"/>
      <c r="C19" s="75"/>
      <c r="D19" s="75"/>
      <c r="E19" s="75"/>
    </row>
    <row r="20" spans="1:5" ht="15" customHeight="1">
      <c r="A20" s="75"/>
      <c r="B20" s="75"/>
      <c r="C20" s="75"/>
      <c r="D20" s="75"/>
      <c r="E20" s="75"/>
    </row>
    <row r="21" spans="1:5" ht="15" customHeight="1">
      <c r="A21" s="75"/>
      <c r="B21" s="75"/>
      <c r="C21" s="75"/>
      <c r="D21" s="75"/>
      <c r="E21" s="75"/>
    </row>
    <row r="22" spans="1:5" ht="15" customHeight="1">
      <c r="A22" s="75"/>
      <c r="B22" s="75"/>
      <c r="C22" s="75"/>
      <c r="D22" s="75"/>
      <c r="E22" s="75"/>
    </row>
    <row r="23" spans="1:5" ht="23.25" customHeight="1">
      <c r="A23" s="230"/>
      <c r="B23" s="230"/>
      <c r="C23" s="230"/>
      <c r="D23" s="230"/>
      <c r="E23" s="230"/>
    </row>
    <row r="24" spans="1:5" ht="23.25" customHeight="1">
      <c r="A24" s="230"/>
      <c r="B24" s="230"/>
      <c r="C24" s="230"/>
      <c r="D24" s="230"/>
      <c r="E24" s="230"/>
    </row>
    <row r="25" spans="1:5" ht="15" customHeight="1">
      <c r="A25" s="75"/>
      <c r="B25" s="75"/>
      <c r="C25" s="75"/>
      <c r="D25" s="75"/>
      <c r="E25" s="75"/>
    </row>
    <row r="26" spans="1:5" ht="15" customHeight="1">
      <c r="A26" s="75"/>
      <c r="B26" s="75"/>
      <c r="C26" s="75"/>
      <c r="D26" s="75"/>
      <c r="E26" s="75"/>
    </row>
    <row r="27" spans="1:5" ht="15" customHeight="1">
      <c r="A27" s="75"/>
      <c r="B27" s="75"/>
      <c r="C27" s="75"/>
      <c r="D27" s="75"/>
      <c r="E27" s="75"/>
    </row>
    <row r="28" spans="1:5" ht="15" customHeight="1">
      <c r="A28" s="75"/>
      <c r="B28" s="75"/>
      <c r="C28" s="75"/>
      <c r="D28" s="75"/>
      <c r="E28" s="75"/>
    </row>
    <row r="29" spans="1:5" ht="15" customHeight="1">
      <c r="A29" s="75"/>
      <c r="B29" s="75"/>
      <c r="C29" s="75"/>
      <c r="D29" s="75"/>
      <c r="E29" s="75"/>
    </row>
    <row r="30" spans="1:5" ht="15" customHeight="1">
      <c r="A30" s="75"/>
      <c r="B30" s="75"/>
      <c r="C30" s="75"/>
      <c r="D30" s="75"/>
      <c r="E30" s="75"/>
    </row>
    <row r="31" ht="15" customHeight="1"/>
    <row r="32" ht="15" customHeight="1"/>
    <row r="33" spans="1:5" ht="15" customHeight="1">
      <c r="A33" s="75"/>
      <c r="B33" s="75"/>
      <c r="C33" s="75"/>
      <c r="D33" s="75"/>
      <c r="E33" s="75"/>
    </row>
    <row r="34" spans="1:5" ht="15" customHeight="1">
      <c r="A34" s="75"/>
      <c r="B34" s="75"/>
      <c r="C34" s="75"/>
      <c r="D34" s="75"/>
      <c r="E34" s="75"/>
    </row>
    <row r="35" spans="1:5" ht="15" customHeight="1">
      <c r="A35" s="75"/>
      <c r="B35" s="75"/>
      <c r="C35" s="75"/>
      <c r="D35" s="75"/>
      <c r="E35" s="75"/>
    </row>
    <row r="36" spans="1:5" ht="15" customHeight="1">
      <c r="A36" s="75"/>
      <c r="B36" s="75"/>
      <c r="C36" s="75"/>
      <c r="D36" s="75"/>
      <c r="E36" s="75"/>
    </row>
    <row r="37" spans="1:5" ht="15" customHeight="1">
      <c r="A37" s="75"/>
      <c r="B37" s="75"/>
      <c r="C37" s="75"/>
      <c r="D37" s="75"/>
      <c r="E37" s="75"/>
    </row>
    <row r="38" spans="1:5" ht="15" customHeight="1">
      <c r="A38" s="75"/>
      <c r="B38" s="75"/>
      <c r="C38" s="75"/>
      <c r="D38" s="75"/>
      <c r="E38" s="75"/>
    </row>
    <row r="39" spans="1:5" ht="15" customHeight="1">
      <c r="A39" s="75"/>
      <c r="B39" s="75"/>
      <c r="C39" s="75"/>
      <c r="D39" s="75"/>
      <c r="E39" s="75"/>
    </row>
    <row r="40" spans="1:5" ht="15" customHeight="1">
      <c r="A40" s="75"/>
      <c r="B40" s="75"/>
      <c r="C40" s="75"/>
      <c r="D40" s="75"/>
      <c r="E40" s="75"/>
    </row>
    <row r="41" spans="1:5" ht="15" customHeight="1">
      <c r="A41" s="75"/>
      <c r="B41" s="75"/>
      <c r="C41" s="75"/>
      <c r="D41" s="75"/>
      <c r="E41" s="75"/>
    </row>
    <row r="42" spans="1:5" ht="15" customHeight="1">
      <c r="A42" s="75"/>
      <c r="B42" s="75"/>
      <c r="C42" s="75"/>
      <c r="D42" s="75"/>
      <c r="E42" s="75"/>
    </row>
    <row r="43" spans="1:5" ht="15" customHeight="1">
      <c r="A43" s="78"/>
      <c r="B43" s="75"/>
      <c r="C43" s="75"/>
      <c r="D43" s="75"/>
      <c r="E43" s="75"/>
    </row>
    <row r="44" spans="1:5" ht="15" customHeight="1">
      <c r="A44" s="75"/>
      <c r="B44" s="75"/>
      <c r="C44" s="75"/>
      <c r="D44" s="75"/>
      <c r="E44" s="75"/>
    </row>
    <row r="45" spans="1:5" ht="15" customHeight="1">
      <c r="A45" s="77"/>
      <c r="B45" s="75"/>
      <c r="C45" s="75"/>
      <c r="D45" s="75"/>
      <c r="E45" s="75"/>
    </row>
    <row r="46" ht="15" customHeight="1"/>
    <row r="47" ht="15" customHeight="1"/>
    <row r="48" spans="1:5" ht="15" customHeight="1">
      <c r="A48" s="75"/>
      <c r="B48" s="75"/>
      <c r="C48" s="75"/>
      <c r="D48" s="75"/>
      <c r="E48" s="75"/>
    </row>
    <row r="49" spans="1:5" ht="15" customHeight="1">
      <c r="A49" s="75"/>
      <c r="B49" s="75"/>
      <c r="C49" s="75"/>
      <c r="D49" s="75"/>
      <c r="E49" s="75"/>
    </row>
    <row r="50" spans="1:5" ht="15" customHeight="1">
      <c r="A50" s="75"/>
      <c r="B50" s="75"/>
      <c r="C50" s="75"/>
      <c r="D50" s="75"/>
      <c r="E50" s="75"/>
    </row>
    <row r="51" spans="1:5" ht="15" customHeight="1">
      <c r="A51" s="75"/>
      <c r="B51" s="75"/>
      <c r="C51" s="75"/>
      <c r="D51" s="75"/>
      <c r="E51" s="75"/>
    </row>
    <row r="52" spans="1:5" ht="15" customHeight="1">
      <c r="A52" s="75"/>
      <c r="B52" s="75"/>
      <c r="C52" s="75"/>
      <c r="D52" s="75"/>
      <c r="E52" s="75"/>
    </row>
    <row r="53" spans="1:5" ht="12">
      <c r="A53" s="75"/>
      <c r="B53" s="75"/>
      <c r="C53" s="75"/>
      <c r="D53" s="75"/>
      <c r="E53" s="75"/>
    </row>
    <row r="54" spans="1:5" ht="12">
      <c r="A54" s="75"/>
      <c r="B54" s="75"/>
      <c r="C54" s="75"/>
      <c r="D54" s="75"/>
      <c r="E54" s="75"/>
    </row>
    <row r="55" spans="1:5" ht="12">
      <c r="A55" s="75"/>
      <c r="B55" s="75"/>
      <c r="C55" s="75"/>
      <c r="D55" s="75"/>
      <c r="E55" s="75"/>
    </row>
    <row r="56" spans="1:5" ht="12">
      <c r="A56" s="75"/>
      <c r="B56" s="75"/>
      <c r="C56" s="75"/>
      <c r="D56" s="75"/>
      <c r="E56" s="75"/>
    </row>
    <row r="57" spans="1:5" ht="12">
      <c r="A57" s="75"/>
      <c r="B57" s="75"/>
      <c r="C57" s="75"/>
      <c r="D57" s="75"/>
      <c r="E57" s="75"/>
    </row>
    <row r="58" spans="1:5" ht="12">
      <c r="A58" s="75"/>
      <c r="B58" s="75"/>
      <c r="C58" s="75"/>
      <c r="D58" s="75"/>
      <c r="E58" s="75"/>
    </row>
    <row r="59" spans="1:5" ht="12">
      <c r="A59" s="75"/>
      <c r="B59" s="75"/>
      <c r="C59" s="75"/>
      <c r="D59" s="75"/>
      <c r="E59" s="75"/>
    </row>
    <row r="60" spans="1:5" ht="12">
      <c r="A60" s="75"/>
      <c r="B60" s="75"/>
      <c r="C60" s="75"/>
      <c r="D60" s="75"/>
      <c r="E60" s="75"/>
    </row>
    <row r="61" spans="1:5" ht="12">
      <c r="A61" s="75"/>
      <c r="B61" s="75"/>
      <c r="C61" s="75"/>
      <c r="D61" s="75"/>
      <c r="E61" s="75"/>
    </row>
    <row r="62" spans="1:5" ht="12">
      <c r="A62" s="75"/>
      <c r="B62" s="75"/>
      <c r="C62" s="75"/>
      <c r="D62" s="75"/>
      <c r="E62" s="75"/>
    </row>
    <row r="63" spans="1:5" ht="12">
      <c r="A63" s="75"/>
      <c r="B63" s="75"/>
      <c r="C63" s="75"/>
      <c r="D63" s="75"/>
      <c r="E63" s="75"/>
    </row>
    <row r="64" spans="1:5" ht="12">
      <c r="A64" s="75"/>
      <c r="B64" s="75"/>
      <c r="C64" s="75"/>
      <c r="D64" s="75"/>
      <c r="E64" s="75"/>
    </row>
    <row r="65" spans="1:5" ht="12">
      <c r="A65" s="75"/>
      <c r="B65" s="75"/>
      <c r="C65" s="75"/>
      <c r="D65" s="75"/>
      <c r="E65" s="75"/>
    </row>
    <row r="66" spans="1:5" ht="12">
      <c r="A66" s="75"/>
      <c r="B66" s="75"/>
      <c r="C66" s="75"/>
      <c r="D66" s="75"/>
      <c r="E66" s="75"/>
    </row>
    <row r="67" spans="1:5" ht="12">
      <c r="A67" s="78"/>
      <c r="B67" s="75"/>
      <c r="C67" s="75"/>
      <c r="D67" s="75"/>
      <c r="E67" s="75"/>
    </row>
    <row r="68" s="4" customFormat="1" ht="36.75" customHeight="1"/>
    <row r="69" spans="6:7" s="4" customFormat="1" ht="15">
      <c r="F69" s="28"/>
      <c r="G69" s="28"/>
    </row>
  </sheetData>
  <sheetProtection password="DBAD" sheet="1" selectLockedCells="1"/>
  <mergeCells count="2">
    <mergeCell ref="A1:E1"/>
    <mergeCell ref="A23:E24"/>
  </mergeCells>
  <printOptions horizontalCentered="1" vertic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="120" zoomScaleNormal="120" zoomScalePageLayoutView="0" workbookViewId="0" topLeftCell="A1">
      <selection activeCell="C24" sqref="C24"/>
    </sheetView>
  </sheetViews>
  <sheetFormatPr defaultColWidth="9.140625" defaultRowHeight="15"/>
  <cols>
    <col min="1" max="1" width="2.8515625" style="4" customWidth="1"/>
    <col min="2" max="2" width="19.7109375" style="4" customWidth="1"/>
    <col min="3" max="3" width="29.7109375" style="4" customWidth="1"/>
    <col min="4" max="4" width="3.28125" style="4" customWidth="1"/>
    <col min="5" max="5" width="28.7109375" style="4" customWidth="1"/>
    <col min="6" max="6" width="27.140625" style="4" customWidth="1"/>
    <col min="7" max="7" width="2.8515625" style="4" customWidth="1"/>
    <col min="8" max="16384" width="9.140625" style="4" customWidth="1"/>
  </cols>
  <sheetData>
    <row r="1" spans="1:8" ht="48.75" customHeight="1">
      <c r="A1" s="62"/>
      <c r="B1" s="63" t="s">
        <v>147</v>
      </c>
      <c r="C1" s="64"/>
      <c r="D1" s="65"/>
      <c r="E1" s="65"/>
      <c r="F1" s="65"/>
      <c r="G1" s="65"/>
      <c r="H1" s="66"/>
    </row>
    <row r="2" spans="1:8" ht="15">
      <c r="A2" s="67" t="s">
        <v>148</v>
      </c>
      <c r="B2" s="67"/>
      <c r="C2" s="67"/>
      <c r="D2" s="67"/>
      <c r="E2" s="67"/>
      <c r="F2" s="67"/>
      <c r="G2" s="67"/>
      <c r="H2" s="28"/>
    </row>
    <row r="3" spans="1:8" ht="15">
      <c r="A3" s="67"/>
      <c r="B3" s="68" t="s">
        <v>149</v>
      </c>
      <c r="C3" s="69"/>
      <c r="D3" s="70"/>
      <c r="E3" s="70"/>
      <c r="F3" s="70"/>
      <c r="G3" s="70"/>
      <c r="H3" s="28"/>
    </row>
    <row r="4" spans="1:8" ht="15">
      <c r="A4" s="67"/>
      <c r="B4" s="69"/>
      <c r="C4" s="69"/>
      <c r="D4" s="70"/>
      <c r="E4" s="70"/>
      <c r="F4" s="70"/>
      <c r="G4" s="70"/>
      <c r="H4" s="28"/>
    </row>
    <row r="5" spans="1:8" ht="15.75">
      <c r="A5" s="67"/>
      <c r="B5" s="79" t="s">
        <v>175</v>
      </c>
      <c r="C5" s="70"/>
      <c r="D5" s="70"/>
      <c r="E5" s="70"/>
      <c r="F5" s="70"/>
      <c r="G5" s="70"/>
      <c r="H5" s="28"/>
    </row>
    <row r="6" spans="1:8" ht="15">
      <c r="A6" s="67"/>
      <c r="B6" s="69" t="s">
        <v>171</v>
      </c>
      <c r="C6" s="70"/>
      <c r="D6" s="70"/>
      <c r="E6" s="70"/>
      <c r="F6" s="70"/>
      <c r="G6" s="70"/>
      <c r="H6" s="28"/>
    </row>
    <row r="7" spans="1:8" ht="15.75">
      <c r="A7" s="67"/>
      <c r="B7" s="70" t="s">
        <v>166</v>
      </c>
      <c r="C7" s="70"/>
      <c r="D7" s="70"/>
      <c r="E7" s="70"/>
      <c r="F7" s="70"/>
      <c r="G7" s="70"/>
      <c r="H7" s="28"/>
    </row>
    <row r="8" spans="1:8" ht="15.75">
      <c r="A8" s="67"/>
      <c r="B8" s="70" t="s">
        <v>167</v>
      </c>
      <c r="C8" s="70"/>
      <c r="D8" s="70"/>
      <c r="E8" s="70"/>
      <c r="F8" s="70"/>
      <c r="G8" s="70"/>
      <c r="H8" s="28"/>
    </row>
    <row r="9" spans="1:8" ht="15.75">
      <c r="A9" s="67"/>
      <c r="B9" s="70" t="s">
        <v>168</v>
      </c>
      <c r="C9" s="70"/>
      <c r="D9" s="70"/>
      <c r="E9" s="70"/>
      <c r="F9" s="70"/>
      <c r="G9" s="70"/>
      <c r="H9" s="28"/>
    </row>
    <row r="10" spans="1:8" ht="15.75">
      <c r="A10" s="67"/>
      <c r="B10" s="79" t="s">
        <v>176</v>
      </c>
      <c r="C10" s="70"/>
      <c r="D10" s="70"/>
      <c r="E10" s="70"/>
      <c r="F10" s="70"/>
      <c r="G10" s="70"/>
      <c r="H10" s="28"/>
    </row>
    <row r="11" spans="1:8" ht="15.75">
      <c r="A11" s="67"/>
      <c r="B11" s="70" t="s">
        <v>170</v>
      </c>
      <c r="C11" s="70"/>
      <c r="D11" s="70"/>
      <c r="E11" s="70"/>
      <c r="F11" s="70"/>
      <c r="G11" s="70"/>
      <c r="H11" s="28"/>
    </row>
    <row r="12" spans="1:8" ht="15.75">
      <c r="A12" s="67"/>
      <c r="B12" s="70" t="s">
        <v>169</v>
      </c>
      <c r="C12" s="70"/>
      <c r="D12" s="70"/>
      <c r="E12" s="70"/>
      <c r="F12" s="70"/>
      <c r="G12" s="70"/>
      <c r="H12" s="28"/>
    </row>
    <row r="13" spans="1:8" ht="15">
      <c r="A13" s="67"/>
      <c r="B13" s="69" t="s">
        <v>172</v>
      </c>
      <c r="C13" s="70"/>
      <c r="D13" s="70"/>
      <c r="E13" s="70"/>
      <c r="F13" s="70"/>
      <c r="G13" s="70"/>
      <c r="H13" s="28"/>
    </row>
    <row r="14" spans="1:8" ht="15.75">
      <c r="A14" s="67"/>
      <c r="B14" s="70" t="s">
        <v>150</v>
      </c>
      <c r="C14" s="70"/>
      <c r="D14" s="70"/>
      <c r="E14" s="70"/>
      <c r="F14" s="70"/>
      <c r="G14" s="70"/>
      <c r="H14" s="28"/>
    </row>
    <row r="15" spans="1:8" ht="15.75">
      <c r="A15" s="67"/>
      <c r="B15" s="70" t="s">
        <v>151</v>
      </c>
      <c r="C15" s="71"/>
      <c r="D15" s="70"/>
      <c r="E15" s="70"/>
      <c r="F15" s="70"/>
      <c r="G15" s="70"/>
      <c r="H15" s="28"/>
    </row>
    <row r="16" spans="1:8" ht="15">
      <c r="A16" s="67"/>
      <c r="B16" s="70"/>
      <c r="C16" s="72"/>
      <c r="D16" s="72"/>
      <c r="E16" s="72"/>
      <c r="F16" s="72"/>
      <c r="G16" s="70"/>
      <c r="H16" s="28"/>
    </row>
    <row r="17" spans="1:8" ht="15">
      <c r="A17" s="67"/>
      <c r="B17" s="73"/>
      <c r="C17" s="67"/>
      <c r="D17" s="67"/>
      <c r="E17" s="67"/>
      <c r="F17" s="67"/>
      <c r="G17" s="67"/>
      <c r="H17" s="28"/>
    </row>
  </sheetData>
  <sheetProtection password="DBAD" sheet="1"/>
  <printOptions horizontalCentered="1" verticalCentered="1"/>
  <pageMargins left="0.03937007874015748" right="0.03937007874015748" top="0.03937007874015748" bottom="0.03937007874015748" header="0.31496062992125984" footer="0.31496062992125984"/>
  <pageSetup fitToHeight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Bird</dc:creator>
  <cp:keywords/>
  <dc:description/>
  <cp:lastModifiedBy>Angie Fisher</cp:lastModifiedBy>
  <cp:lastPrinted>2016-07-13T22:48:13Z</cp:lastPrinted>
  <dcterms:created xsi:type="dcterms:W3CDTF">2013-10-13T23:23:31Z</dcterms:created>
  <dcterms:modified xsi:type="dcterms:W3CDTF">2016-07-13T23:23:37Z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