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9E01" lockStructure="1"/>
  <bookViews>
    <workbookView xWindow="360" yWindow="45" windowWidth="18150" windowHeight="11760"/>
  </bookViews>
  <sheets>
    <sheet name="FDE Spreading Calculator" sheetId="3" r:id="rId1"/>
  </sheets>
  <definedNames>
    <definedName name="_xlnm.Print_Area" localSheetId="0">'FDE Spreading Calculator'!$A$1:$AJ$62</definedName>
  </definedNames>
  <calcPr calcId="145621"/>
</workbook>
</file>

<file path=xl/calcChain.xml><?xml version="1.0" encoding="utf-8"?>
<calcChain xmlns="http://schemas.openxmlformats.org/spreadsheetml/2006/main">
  <c r="B22" i="3" l="1"/>
  <c r="AA18" i="3" l="1"/>
  <c r="K22" i="3" l="1"/>
  <c r="K21" i="3"/>
  <c r="G23" i="3"/>
  <c r="AC19" i="3" l="1"/>
  <c r="Z19" i="3"/>
  <c r="W19" i="3"/>
  <c r="AD18" i="3"/>
  <c r="X18" i="3"/>
  <c r="J23" i="3"/>
  <c r="I22" i="3"/>
  <c r="I21" i="3"/>
  <c r="H23" i="3"/>
  <c r="I23" i="3"/>
  <c r="G22" i="3"/>
  <c r="K10" i="3" l="1"/>
  <c r="N10" i="3"/>
  <c r="M10" i="3"/>
  <c r="L10" i="3"/>
  <c r="I26" i="3" l="1"/>
  <c r="D54" i="3"/>
  <c r="J54" i="3" s="1"/>
  <c r="C54" i="3"/>
  <c r="D53" i="3"/>
  <c r="J53" i="3" s="1"/>
  <c r="C53" i="3"/>
  <c r="D52" i="3"/>
  <c r="F52" i="3" s="1"/>
  <c r="C52" i="3"/>
  <c r="D51" i="3"/>
  <c r="J51" i="3" s="1"/>
  <c r="C51" i="3"/>
  <c r="D50" i="3"/>
  <c r="F50" i="3" s="1"/>
  <c r="C50" i="3"/>
  <c r="D49" i="3"/>
  <c r="J49" i="3" s="1"/>
  <c r="C49" i="3"/>
  <c r="D48" i="3"/>
  <c r="J48" i="3" s="1"/>
  <c r="C48" i="3"/>
  <c r="D47" i="3"/>
  <c r="J47" i="3" s="1"/>
  <c r="C47" i="3"/>
  <c r="D46" i="3"/>
  <c r="F46" i="3" s="1"/>
  <c r="L46" i="3" s="1"/>
  <c r="C46" i="3"/>
  <c r="D45" i="3"/>
  <c r="J45" i="3" s="1"/>
  <c r="C45" i="3"/>
  <c r="D44" i="3"/>
  <c r="F44" i="3" s="1"/>
  <c r="C44" i="3"/>
  <c r="D43" i="3"/>
  <c r="J43" i="3" s="1"/>
  <c r="C43" i="3"/>
  <c r="D42" i="3"/>
  <c r="F42" i="3" s="1"/>
  <c r="C42" i="3"/>
  <c r="D41" i="3"/>
  <c r="J41" i="3" s="1"/>
  <c r="C41" i="3"/>
  <c r="M40" i="3"/>
  <c r="D40" i="3"/>
  <c r="J40" i="3" s="1"/>
  <c r="C40" i="3"/>
  <c r="J52" i="3" l="1"/>
  <c r="G26" i="3"/>
  <c r="F48" i="3"/>
  <c r="L48" i="3" s="1"/>
  <c r="E46" i="3"/>
  <c r="G46" i="3" s="1"/>
  <c r="J46" i="3"/>
  <c r="E54" i="3"/>
  <c r="G54" i="3" s="1"/>
  <c r="E44" i="3"/>
  <c r="G44" i="3" s="1"/>
  <c r="E45" i="3"/>
  <c r="G45" i="3" s="1"/>
  <c r="E47" i="3"/>
  <c r="G47" i="3" s="1"/>
  <c r="E52" i="3"/>
  <c r="G52" i="3" s="1"/>
  <c r="E53" i="3"/>
  <c r="G53" i="3" s="1"/>
  <c r="F54" i="3"/>
  <c r="I54" i="3" s="1"/>
  <c r="J44" i="3"/>
  <c r="L44" i="3"/>
  <c r="I44" i="3"/>
  <c r="K44" i="3"/>
  <c r="L50" i="3"/>
  <c r="I50" i="3"/>
  <c r="K50" i="3"/>
  <c r="L52" i="3"/>
  <c r="I52" i="3"/>
  <c r="K52" i="3"/>
  <c r="L42" i="3"/>
  <c r="K42" i="3"/>
  <c r="I42" i="3"/>
  <c r="E42" i="3"/>
  <c r="G42" i="3" s="1"/>
  <c r="J42" i="3"/>
  <c r="E43" i="3"/>
  <c r="G43" i="3" s="1"/>
  <c r="E50" i="3"/>
  <c r="G50" i="3" s="1"/>
  <c r="J50" i="3"/>
  <c r="E51" i="3"/>
  <c r="G51" i="3" s="1"/>
  <c r="K46" i="3"/>
  <c r="E41" i="3"/>
  <c r="G41" i="3" s="1"/>
  <c r="I46" i="3"/>
  <c r="E48" i="3"/>
  <c r="G48" i="3" s="1"/>
  <c r="E49" i="3"/>
  <c r="G49" i="3" s="1"/>
  <c r="K54" i="3"/>
  <c r="E40" i="3"/>
  <c r="G40" i="3" s="1"/>
  <c r="F41" i="3"/>
  <c r="H42" i="3"/>
  <c r="F43" i="3"/>
  <c r="H44" i="3"/>
  <c r="F45" i="3"/>
  <c r="H46" i="3"/>
  <c r="F47" i="3"/>
  <c r="F49" i="3"/>
  <c r="H50" i="3"/>
  <c r="F51" i="3"/>
  <c r="H52" i="3"/>
  <c r="F53" i="3"/>
  <c r="H54" i="3"/>
  <c r="L54" i="3"/>
  <c r="F40" i="3"/>
  <c r="H48" i="3" l="1"/>
  <c r="I48" i="3"/>
  <c r="K48" i="3"/>
  <c r="L40" i="3"/>
  <c r="K40" i="3"/>
  <c r="I40" i="3"/>
  <c r="H40" i="3"/>
  <c r="L53" i="3"/>
  <c r="H53" i="3"/>
  <c r="K53" i="3"/>
  <c r="I53" i="3"/>
  <c r="L49" i="3"/>
  <c r="H49" i="3"/>
  <c r="K49" i="3"/>
  <c r="I49" i="3"/>
  <c r="L45" i="3"/>
  <c r="H45" i="3"/>
  <c r="K45" i="3"/>
  <c r="I45" i="3"/>
  <c r="L41" i="3"/>
  <c r="H41" i="3"/>
  <c r="K41" i="3"/>
  <c r="I41" i="3"/>
  <c r="L51" i="3"/>
  <c r="H51" i="3"/>
  <c r="K51" i="3"/>
  <c r="I51" i="3"/>
  <c r="L47" i="3"/>
  <c r="H47" i="3"/>
  <c r="K47" i="3"/>
  <c r="I47" i="3"/>
  <c r="L43" i="3"/>
  <c r="H43" i="3"/>
  <c r="K43" i="3"/>
  <c r="I43" i="3"/>
</calcChain>
</file>

<file path=xl/comments1.xml><?xml version="1.0" encoding="utf-8"?>
<comments xmlns="http://schemas.openxmlformats.org/spreadsheetml/2006/main">
  <authors>
    <author>Tony Fransen</author>
  </authors>
  <commentList>
    <comment ref="H10" authorId="0">
      <text>
        <r>
          <rPr>
            <sz val="14"/>
            <color indexed="81"/>
            <rFont val="Tahoma"/>
            <family val="2"/>
          </rPr>
          <t xml:space="preserve">If you have nutrient tested the effluent, enter the test results into the large box to the right. Ensure you have the units correct.
</t>
        </r>
        <r>
          <rPr>
            <sz val="8"/>
            <color indexed="81"/>
            <rFont val="Tahoma"/>
            <family val="2"/>
          </rPr>
          <t xml:space="preserve">
</t>
        </r>
      </text>
    </comment>
  </commentList>
</comments>
</file>

<file path=xl/sharedStrings.xml><?xml version="1.0" encoding="utf-8"?>
<sst xmlns="http://schemas.openxmlformats.org/spreadsheetml/2006/main" count="84" uniqueCount="80">
  <si>
    <t>Tractor Speed</t>
  </si>
  <si>
    <t>(ha/load)</t>
  </si>
  <si>
    <t>(mm)</t>
  </si>
  <si>
    <t>N</t>
  </si>
  <si>
    <t>P</t>
  </si>
  <si>
    <t>K</t>
  </si>
  <si>
    <t>DM%</t>
  </si>
  <si>
    <t>%N</t>
  </si>
  <si>
    <t>%P</t>
  </si>
  <si>
    <t>%K</t>
  </si>
  <si>
    <t>Nutrient Loading</t>
  </si>
  <si>
    <t>Application Rate</t>
  </si>
  <si>
    <t>Spreading Details</t>
  </si>
  <si>
    <t>Farm Dairy Effluent</t>
  </si>
  <si>
    <t>Feed Pad -Slurry</t>
  </si>
  <si>
    <t>Feed Pad- Liquid (post separation)</t>
  </si>
  <si>
    <t>(m)</t>
  </si>
  <si>
    <t>Loads per hectare</t>
  </si>
  <si>
    <t>Total Loads</t>
  </si>
  <si>
    <t>(ha)</t>
  </si>
  <si>
    <t>(kg/ha rate)</t>
  </si>
  <si>
    <t>Wintering  Pad Scrapings</t>
  </si>
  <si>
    <t>Stand Off Pad Solids</t>
  </si>
  <si>
    <t>Your Lab Test Results</t>
  </si>
  <si>
    <t>Wintering Shelter Bunker</t>
  </si>
  <si>
    <t>Feed Pad- Solids (post separation)</t>
  </si>
  <si>
    <t>Width of spread               (metres)</t>
  </si>
  <si>
    <t>Time to empty                                                    (seconds)</t>
  </si>
  <si>
    <t>Effluent Type</t>
  </si>
  <si>
    <t>Effluent Description</t>
  </si>
  <si>
    <t>kg P/ha</t>
  </si>
  <si>
    <t>kg K/ha</t>
  </si>
  <si>
    <t>Potassium</t>
  </si>
  <si>
    <t>Nitrogen - N</t>
  </si>
  <si>
    <t>Potassium - K</t>
  </si>
  <si>
    <t>%</t>
  </si>
  <si>
    <t xml:space="preserve">   %</t>
  </si>
  <si>
    <t>Enter if known (not essential)</t>
  </si>
  <si>
    <t>km/hour</t>
  </si>
  <si>
    <t>kg N/ha</t>
  </si>
  <si>
    <t>mm</t>
  </si>
  <si>
    <t>g/L</t>
  </si>
  <si>
    <t>mg/L</t>
  </si>
  <si>
    <t>kg/m³</t>
  </si>
  <si>
    <r>
      <t>kg/m</t>
    </r>
    <r>
      <rPr>
        <sz val="11"/>
        <color theme="0"/>
        <rFont val="Calibri"/>
        <family val="2"/>
      </rPr>
      <t>³</t>
    </r>
  </si>
  <si>
    <r>
      <t>g/m</t>
    </r>
    <r>
      <rPr>
        <sz val="11"/>
        <color theme="0"/>
        <rFont val="Calibri"/>
        <family val="2"/>
      </rPr>
      <t>³</t>
    </r>
  </si>
  <si>
    <t xml:space="preserve">These nutrient values are taken from the DairyNZ Facts and Figures Guide book and work done by AgResearch and DairyNZ. They are provided to give an estimate of nutrient concentration in effluent for land application. Accurate calculations can only be derived by obtaining a representative sample of the effluent being applied and having them tested for nutrient content.     </t>
  </si>
  <si>
    <t>If you have tested your own effluent sample insert the results into the calculator to the right.</t>
  </si>
  <si>
    <t>Phosphorus</t>
  </si>
  <si>
    <t>Phosphorus - P</t>
  </si>
  <si>
    <t>Quick Calculator</t>
  </si>
  <si>
    <t>Also applying</t>
  </si>
  <si>
    <t>Use this calculator before applying effluent to land. You can estimate the nutrient loading and recommended application rates to achieve your nutrient requirements. Complete the green boxes below.</t>
  </si>
  <si>
    <t>Advanced Calculator</t>
  </si>
  <si>
    <t>Use this calculator to see specific spreading details and areas required for various levels of nutrient application. 
Appropriate for slurry tankers and muck spreaders.</t>
  </si>
  <si>
    <t>Select an option from the blue 
box above</t>
  </si>
  <si>
    <t>Volume of
 spreader (m³)</t>
  </si>
  <si>
    <t>Total volume of effluent to spread (m³)</t>
  </si>
  <si>
    <t>(m³/ha)</t>
  </si>
  <si>
    <t>NOTE: This conversion assumes a density of 1,000kg per 1m³ of effluent. 
The specific density of effluent will vary slightly.</t>
  </si>
  <si>
    <t>Your effluent sample results</t>
  </si>
  <si>
    <t>If you need more information - complete the green boxes below as well…</t>
  </si>
  <si>
    <t>Step three:</t>
  </si>
  <si>
    <t xml:space="preserve">    Farm Dairy Effluent (FDE) Spreading Calculator</t>
  </si>
  <si>
    <r>
      <rPr>
        <b/>
        <i/>
        <sz val="12"/>
        <color rgb="FF7BC143"/>
        <rFont val="Arial"/>
        <family val="2"/>
      </rPr>
      <t xml:space="preserve">Step one: </t>
    </r>
    <r>
      <rPr>
        <sz val="12"/>
        <color rgb="FF7BC143"/>
        <rFont val="Arial"/>
        <family val="2"/>
      </rPr>
      <t xml:space="preserve"> </t>
    </r>
    <r>
      <rPr>
        <sz val="12"/>
        <color theme="1"/>
        <rFont val="Arial"/>
        <family val="2"/>
      </rPr>
      <t xml:space="preserve">   </t>
    </r>
    <r>
      <rPr>
        <sz val="9"/>
        <color theme="1"/>
        <rFont val="Arial"/>
        <family val="2"/>
      </rPr>
      <t xml:space="preserve">                                                      Select an option 1-8 from the blue box which matches your </t>
    </r>
    <r>
      <rPr>
        <b/>
        <sz val="9"/>
        <color theme="1"/>
        <rFont val="Arial"/>
        <family val="2"/>
      </rPr>
      <t>effluent type.</t>
    </r>
  </si>
  <si>
    <r>
      <rPr>
        <b/>
        <i/>
        <sz val="12"/>
        <color rgb="FF7BC143"/>
        <rFont val="Arial"/>
        <family val="2"/>
      </rPr>
      <t>Step two:</t>
    </r>
    <r>
      <rPr>
        <b/>
        <sz val="9"/>
        <color theme="1"/>
        <rFont val="Arial"/>
        <family val="2"/>
      </rPr>
      <t xml:space="preserve">
</t>
    </r>
    <r>
      <rPr>
        <sz val="9"/>
        <color theme="1"/>
        <rFont val="Arial"/>
        <family val="2"/>
      </rPr>
      <t xml:space="preserve">Select a spreading option to base the calculations on. Either a desired nutrient loading (kg N/ha), </t>
    </r>
    <r>
      <rPr>
        <sz val="9"/>
        <color rgb="FFFF0000"/>
        <rFont val="Arial"/>
        <family val="2"/>
      </rPr>
      <t>OR</t>
    </r>
    <r>
      <rPr>
        <sz val="9"/>
        <color theme="1"/>
        <rFont val="Arial"/>
        <family val="2"/>
      </rPr>
      <t xml:space="preserve"> a desired application depth (mm).</t>
    </r>
  </si>
  <si>
    <r>
      <rPr>
        <b/>
        <i/>
        <sz val="12"/>
        <color rgb="FF7BC143"/>
        <rFont val="Arial"/>
        <family val="2"/>
      </rPr>
      <t>Step two:</t>
    </r>
    <r>
      <rPr>
        <i/>
        <sz val="12"/>
        <color rgb="FF7BC143"/>
        <rFont val="Arial"/>
        <family val="2"/>
      </rPr>
      <t xml:space="preserve">  </t>
    </r>
    <r>
      <rPr>
        <sz val="13"/>
        <color theme="1"/>
        <rFont val="Arial"/>
        <family val="2"/>
      </rPr>
      <t xml:space="preserve">                                                                </t>
    </r>
    <r>
      <rPr>
        <sz val="9"/>
        <color theme="1"/>
        <rFont val="Arial"/>
        <family val="2"/>
      </rPr>
      <t xml:space="preserve">                                        Select the units used to show the nutrient values on your lab test report from the list.</t>
    </r>
  </si>
  <si>
    <r>
      <rPr>
        <b/>
        <i/>
        <sz val="12"/>
        <color rgb="FF7BC143"/>
        <rFont val="Arial"/>
        <family val="2"/>
      </rPr>
      <t xml:space="preserve">Step one:   </t>
    </r>
    <r>
      <rPr>
        <sz val="12"/>
        <color theme="1"/>
        <rFont val="Arial"/>
        <family val="2"/>
      </rPr>
      <t xml:space="preserve">      </t>
    </r>
    <r>
      <rPr>
        <sz val="13"/>
        <color theme="1"/>
        <rFont val="Arial"/>
        <family val="2"/>
      </rPr>
      <t xml:space="preserve">                    </t>
    </r>
    <r>
      <rPr>
        <sz val="9"/>
        <color theme="1"/>
        <rFont val="Arial"/>
        <family val="2"/>
      </rPr>
      <t xml:space="preserve"> Enter the dry matter value from your lab test. </t>
    </r>
  </si>
  <si>
    <r>
      <t xml:space="preserve">Use the green boxes below to enter your effluent lab test results.                             
</t>
    </r>
    <r>
      <rPr>
        <i/>
        <sz val="10"/>
        <color rgb="FFFF0000"/>
        <rFont val="Arial"/>
        <family val="2"/>
      </rPr>
      <t>IMPORTANT:</t>
    </r>
    <r>
      <rPr>
        <i/>
        <sz val="10"/>
        <color theme="1"/>
        <rFont val="Arial"/>
        <family val="2"/>
      </rPr>
      <t xml:space="preserve"> Ensure you use the correct units</t>
    </r>
  </si>
  <si>
    <t>metres /min</t>
  </si>
  <si>
    <r>
      <rPr>
        <b/>
        <sz val="10"/>
        <color theme="1"/>
        <rFont val="Calibri"/>
        <family val="2"/>
        <scheme val="minor"/>
      </rPr>
      <t>Disclaimer:</t>
    </r>
    <r>
      <rPr>
        <sz val="10"/>
        <color theme="1"/>
        <rFont val="Calibri"/>
        <family val="2"/>
        <scheme val="minor"/>
      </rPr>
      <t xml:space="preserve">
DairyNZ Limited  endeavours to ensure that the information in this publication is accurate and current. However, we do not accept liability for any error or omission. The information that appears in this publication is intended to provide the best possible dairy farm management practices, systems and advice that DairyNZ has access to. It may be subject to change at any time, without notice. DairyNZ Limited takes no responsibility whatsoever for the currency and/or accuracy of this information, its completeness or fitness for purpose.</t>
    </r>
  </si>
  <si>
    <t>Area Covered</t>
  </si>
  <si>
    <t xml:space="preserve">Application Depth </t>
  </si>
  <si>
    <t>Application Depth &amp; Rates</t>
  </si>
  <si>
    <r>
      <rPr>
        <b/>
        <sz val="10"/>
        <color theme="1"/>
        <rFont val="Arial"/>
        <family val="2"/>
      </rPr>
      <t>For a more advanced calculation for effluent application:</t>
    </r>
    <r>
      <rPr>
        <sz val="10"/>
        <color theme="1"/>
        <rFont val="Arial"/>
        <family val="2"/>
      </rPr>
      <t xml:space="preserve">
</t>
    </r>
    <r>
      <rPr>
        <b/>
        <sz val="10"/>
        <color theme="1"/>
        <rFont val="Arial"/>
        <family val="2"/>
      </rPr>
      <t xml:space="preserve">Step One: </t>
    </r>
    <r>
      <rPr>
        <sz val="10"/>
        <color theme="1"/>
        <rFont val="Arial"/>
        <family val="2"/>
      </rPr>
      <t xml:space="preserve">Enter an option 1-8 from the blue box on the table (above) in the green box (left). 
</t>
    </r>
    <r>
      <rPr>
        <b/>
        <sz val="10"/>
        <color theme="1"/>
        <rFont val="Arial"/>
        <family val="2"/>
      </rPr>
      <t xml:space="preserve">Step Two: </t>
    </r>
    <r>
      <rPr>
        <sz val="10"/>
        <color theme="1"/>
        <rFont val="Arial"/>
        <family val="2"/>
      </rPr>
      <t xml:space="preserve">Enter your own values into the green boxes below.
</t>
    </r>
    <r>
      <rPr>
        <b/>
        <sz val="10"/>
        <color theme="1"/>
        <rFont val="Arial"/>
        <family val="2"/>
      </rPr>
      <t>Step Three:</t>
    </r>
    <r>
      <rPr>
        <sz val="10"/>
        <color theme="1"/>
        <rFont val="Arial"/>
        <family val="2"/>
      </rPr>
      <t xml:space="preserve"> Read the values for application depth/nutrient loading from the table below. 
In the Nutrient Loading section, scroll down the N column to find the N application rate you are aiming for e.g. 50kg N/ha, then read across the row to find the application depth and rate to meet that loading.</t>
    </r>
  </si>
  <si>
    <t>Version 1: September 2012</t>
  </si>
  <si>
    <t>Total Area Required</t>
  </si>
  <si>
    <t>Distance per load</t>
  </si>
  <si>
    <r>
      <rPr>
        <b/>
        <sz val="8"/>
        <color theme="1"/>
        <rFont val="Calibri"/>
        <family val="2"/>
        <scheme val="minor"/>
      </rPr>
      <t xml:space="preserve">Note:  </t>
    </r>
    <r>
      <rPr>
        <sz val="8"/>
        <color theme="1"/>
        <rFont val="Calibri"/>
        <family val="2"/>
        <scheme val="minor"/>
      </rPr>
      <t xml:space="preserve">         Ensure you 
have enough land available to spread 
the effluent before a contractor arrives. </t>
    </r>
  </si>
  <si>
    <r>
      <rPr>
        <b/>
        <i/>
        <sz val="12"/>
        <color rgb="FF7BC143"/>
        <rFont val="Arial"/>
        <family val="2"/>
      </rPr>
      <t>Step three:</t>
    </r>
    <r>
      <rPr>
        <i/>
        <sz val="16"/>
        <color rgb="FF7BC143"/>
        <rFont val="Arial"/>
        <family val="2"/>
      </rPr>
      <t xml:space="preserve">   </t>
    </r>
    <r>
      <rPr>
        <sz val="13"/>
        <color theme="1"/>
        <rFont val="Arial"/>
        <family val="2"/>
      </rPr>
      <t xml:space="preserve">                                                                                                                        </t>
    </r>
    <r>
      <rPr>
        <sz val="9"/>
        <color theme="1"/>
        <rFont val="Arial"/>
        <family val="2"/>
      </rPr>
      <t>Enter the lab report values in the yellow boxes for N, P, &amp; K.                                          (Ensure units are correct).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</si>
</sst>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11"/>
      <color theme="1"/>
      <name val="Calibri"/>
      <family val="2"/>
      <scheme val="minor"/>
    </font>
    <font>
      <b/>
      <sz val="14"/>
      <color theme="1"/>
      <name val="Calibri"/>
      <family val="2"/>
      <scheme val="minor"/>
    </font>
    <font>
      <b/>
      <sz val="11"/>
      <color rgb="FFFF0000"/>
      <name val="Calibri"/>
      <family val="2"/>
      <scheme val="minor"/>
    </font>
    <font>
      <b/>
      <sz val="11"/>
      <color theme="1"/>
      <name val="Calibri"/>
      <family val="2"/>
      <scheme val="minor"/>
    </font>
    <font>
      <b/>
      <sz val="22"/>
      <color theme="1"/>
      <name val="Calibri"/>
      <family val="2"/>
      <scheme val="minor"/>
    </font>
    <font>
      <b/>
      <sz val="28"/>
      <color theme="0"/>
      <name val="Calibri"/>
      <family val="2"/>
      <scheme val="minor"/>
    </font>
    <font>
      <sz val="28"/>
      <color theme="1"/>
      <name val="Calibri"/>
      <family val="2"/>
      <scheme val="minor"/>
    </font>
    <font>
      <b/>
      <sz val="16"/>
      <color theme="1"/>
      <name val="Calibri"/>
      <family val="2"/>
      <scheme val="minor"/>
    </font>
    <font>
      <sz val="14"/>
      <color indexed="81"/>
      <name val="Tahoma"/>
      <family val="2"/>
    </font>
    <font>
      <sz val="8"/>
      <color indexed="81"/>
      <name val="Tahoma"/>
      <family val="2"/>
    </font>
    <font>
      <sz val="16"/>
      <color theme="1"/>
      <name val="Calibri"/>
      <family val="2"/>
      <scheme val="minor"/>
    </font>
    <font>
      <sz val="11"/>
      <color theme="0"/>
      <name val="Calibri"/>
      <family val="2"/>
      <scheme val="minor"/>
    </font>
    <font>
      <b/>
      <sz val="18"/>
      <color theme="1"/>
      <name val="Calibri"/>
      <family val="2"/>
      <scheme val="minor"/>
    </font>
    <font>
      <sz val="11"/>
      <color theme="0"/>
      <name val="Calibri"/>
      <family val="2"/>
    </font>
    <font>
      <b/>
      <sz val="14"/>
      <color theme="0"/>
      <name val="Calibri"/>
      <family val="2"/>
      <scheme val="minor"/>
    </font>
    <font>
      <b/>
      <sz val="14"/>
      <color theme="1"/>
      <name val="Arial"/>
      <family val="2"/>
    </font>
    <font>
      <sz val="12"/>
      <color theme="1"/>
      <name val="Arial"/>
      <family val="2"/>
    </font>
    <font>
      <b/>
      <sz val="22"/>
      <color rgb="FF7BC143"/>
      <name val="Calibri"/>
      <family val="2"/>
      <scheme val="minor"/>
    </font>
    <font>
      <sz val="11"/>
      <color rgb="FF7BC143"/>
      <name val="Calibri"/>
      <family val="2"/>
      <scheme val="minor"/>
    </font>
    <font>
      <sz val="13"/>
      <color theme="1"/>
      <name val="Arial"/>
      <family val="2"/>
    </font>
    <font>
      <sz val="11"/>
      <color theme="1"/>
      <name val="Arial"/>
      <family val="2"/>
    </font>
    <font>
      <b/>
      <sz val="11"/>
      <color theme="1"/>
      <name val="Arial"/>
      <family val="2"/>
    </font>
    <font>
      <sz val="9"/>
      <color theme="1"/>
      <name val="Arial"/>
      <family val="2"/>
    </font>
    <font>
      <i/>
      <sz val="16"/>
      <color rgb="FF7BC143"/>
      <name val="Arial"/>
      <family val="2"/>
    </font>
    <font>
      <sz val="10"/>
      <color theme="1"/>
      <name val="Arial"/>
      <family val="2"/>
    </font>
    <font>
      <sz val="12"/>
      <color theme="1"/>
      <name val="Calibri"/>
      <family val="2"/>
      <scheme val="minor"/>
    </font>
    <font>
      <b/>
      <i/>
      <sz val="18"/>
      <color theme="0"/>
      <name val="Arial"/>
      <family val="2"/>
    </font>
    <font>
      <b/>
      <sz val="18"/>
      <color theme="0"/>
      <name val="Calibri"/>
      <family val="2"/>
      <scheme val="minor"/>
    </font>
    <font>
      <sz val="18"/>
      <color theme="1"/>
      <name val="Calibri"/>
      <family val="2"/>
      <scheme val="minor"/>
    </font>
    <font>
      <b/>
      <i/>
      <sz val="20"/>
      <color theme="0"/>
      <name val="Arial"/>
      <family val="2"/>
    </font>
    <font>
      <b/>
      <sz val="20"/>
      <color theme="0"/>
      <name val="Calibri"/>
      <family val="2"/>
      <scheme val="minor"/>
    </font>
    <font>
      <sz val="20"/>
      <color theme="1"/>
      <name val="Calibri"/>
      <family val="2"/>
      <scheme val="minor"/>
    </font>
    <font>
      <sz val="10"/>
      <color theme="0"/>
      <name val="Calibri"/>
      <family val="2"/>
      <scheme val="minor"/>
    </font>
    <font>
      <sz val="10"/>
      <color theme="1"/>
      <name val="Calibri"/>
      <family val="2"/>
      <scheme val="minor"/>
    </font>
    <font>
      <sz val="18"/>
      <color theme="0"/>
      <name val="Calibri"/>
      <family val="2"/>
      <scheme val="minor"/>
    </font>
    <font>
      <b/>
      <sz val="9"/>
      <color theme="0"/>
      <name val="Calibri"/>
      <family val="2"/>
      <scheme val="minor"/>
    </font>
    <font>
      <b/>
      <sz val="9"/>
      <color theme="1"/>
      <name val="Calibri"/>
      <family val="2"/>
      <scheme val="minor"/>
    </font>
    <font>
      <i/>
      <sz val="12"/>
      <name val="Arial"/>
      <family val="2"/>
    </font>
    <font>
      <b/>
      <sz val="9"/>
      <color theme="1"/>
      <name val="Arial"/>
      <family val="2"/>
    </font>
    <font>
      <b/>
      <sz val="8"/>
      <color theme="1"/>
      <name val="Arial"/>
      <family val="2"/>
    </font>
    <font>
      <sz val="8"/>
      <color theme="1"/>
      <name val="Arial"/>
      <family val="2"/>
    </font>
    <font>
      <b/>
      <sz val="10"/>
      <color theme="1"/>
      <name val="Arial"/>
      <family val="2"/>
    </font>
    <font>
      <b/>
      <i/>
      <sz val="12"/>
      <color rgb="FF7BC143"/>
      <name val="Arial"/>
      <family val="2"/>
    </font>
    <font>
      <sz val="12"/>
      <color rgb="FF7BC143"/>
      <name val="Arial"/>
      <family val="2"/>
    </font>
    <font>
      <b/>
      <sz val="10"/>
      <color theme="1"/>
      <name val="Calibri"/>
      <family val="2"/>
      <scheme val="minor"/>
    </font>
    <font>
      <sz val="9"/>
      <color rgb="FFFF0000"/>
      <name val="Arial"/>
      <family val="2"/>
    </font>
    <font>
      <i/>
      <sz val="12"/>
      <color rgb="FF7BC143"/>
      <name val="Arial"/>
      <family val="2"/>
    </font>
    <font>
      <b/>
      <sz val="10"/>
      <name val="Arial"/>
      <family val="2"/>
    </font>
    <font>
      <b/>
      <sz val="12"/>
      <name val="Arial"/>
      <family val="2"/>
    </font>
    <font>
      <i/>
      <sz val="12"/>
      <color theme="1"/>
      <name val="Arial"/>
      <family val="2"/>
    </font>
    <font>
      <i/>
      <sz val="10"/>
      <color theme="1"/>
      <name val="Arial"/>
      <family val="2"/>
    </font>
    <font>
      <i/>
      <sz val="10"/>
      <color rgb="FFFF0000"/>
      <name val="Arial"/>
      <family val="2"/>
    </font>
    <font>
      <b/>
      <i/>
      <sz val="14"/>
      <name val="Arial"/>
      <family val="2"/>
    </font>
    <font>
      <sz val="8"/>
      <color theme="1"/>
      <name val="Calibri"/>
      <family val="2"/>
      <scheme val="minor"/>
    </font>
    <font>
      <sz val="8"/>
      <color rgb="FFFF0000"/>
      <name val="Calibri"/>
      <family val="2"/>
      <scheme val="minor"/>
    </font>
    <font>
      <b/>
      <sz val="8"/>
      <color theme="1"/>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rgb="FF7BC143"/>
        <bgColor indexed="64"/>
      </patternFill>
    </fill>
    <fill>
      <patternFill patternType="solid">
        <fgColor theme="0"/>
        <bgColor indexed="64"/>
      </patternFill>
    </fill>
    <fill>
      <patternFill patternType="solid">
        <fgColor theme="0" tint="-4.9989318521683403E-2"/>
        <bgColor indexed="64"/>
      </patternFill>
    </fill>
    <fill>
      <patternFill patternType="solid">
        <fgColor rgb="FFD1E9BD"/>
        <bgColor indexed="64"/>
      </patternFill>
    </fill>
    <fill>
      <patternFill patternType="solid">
        <fgColor theme="8" tint="0.59999389629810485"/>
        <bgColor indexed="64"/>
      </patternFill>
    </fill>
    <fill>
      <patternFill patternType="solid">
        <fgColor theme="8" tint="0.79998168889431442"/>
        <bgColor indexed="64"/>
      </patternFill>
    </fill>
  </fills>
  <borders count="64">
    <border>
      <left/>
      <right/>
      <top/>
      <bottom/>
      <diagonal/>
    </border>
    <border>
      <left/>
      <right/>
      <top/>
      <bottom style="medium">
        <color rgb="FF7BC143"/>
      </bottom>
      <diagonal/>
    </border>
    <border>
      <left style="hair">
        <color theme="0" tint="-0.499984740745262"/>
      </left>
      <right style="hair">
        <color theme="0" tint="-0.499984740745262"/>
      </right>
      <top/>
      <bottom/>
      <diagonal/>
    </border>
    <border>
      <left style="medium">
        <color rgb="FF7BC143"/>
      </left>
      <right style="medium">
        <color rgb="FF7BC143"/>
      </right>
      <top style="medium">
        <color rgb="FF7BC143"/>
      </top>
      <bottom style="medium">
        <color rgb="FF7BC143"/>
      </bottom>
      <diagonal/>
    </border>
    <border>
      <left style="medium">
        <color rgb="FF7BC143"/>
      </left>
      <right/>
      <top style="medium">
        <color rgb="FF7BC143"/>
      </top>
      <bottom style="medium">
        <color rgb="FF7BC143"/>
      </bottom>
      <diagonal/>
    </border>
    <border>
      <left/>
      <right/>
      <top style="medium">
        <color rgb="FF7BC143"/>
      </top>
      <bottom style="medium">
        <color rgb="FF7BC143"/>
      </bottom>
      <diagonal/>
    </border>
    <border>
      <left/>
      <right style="medium">
        <color rgb="FF7BC143"/>
      </right>
      <top style="medium">
        <color rgb="FF7BC143"/>
      </top>
      <bottom style="medium">
        <color rgb="FF7BC143"/>
      </bottom>
      <diagonal/>
    </border>
    <border>
      <left/>
      <right/>
      <top/>
      <bottom style="hair">
        <color theme="0" tint="-0.34998626667073579"/>
      </bottom>
      <diagonal/>
    </border>
    <border>
      <left style="medium">
        <color rgb="FF7BC143"/>
      </left>
      <right/>
      <top style="medium">
        <color rgb="FF7BC143"/>
      </top>
      <bottom/>
      <diagonal/>
    </border>
    <border>
      <left/>
      <right/>
      <top style="medium">
        <color rgb="FF7BC143"/>
      </top>
      <bottom/>
      <diagonal/>
    </border>
    <border>
      <left/>
      <right style="medium">
        <color rgb="FF7BC143"/>
      </right>
      <top style="medium">
        <color rgb="FF7BC143"/>
      </top>
      <bottom/>
      <diagonal/>
    </border>
    <border>
      <left style="medium">
        <color rgb="FF7BC143"/>
      </left>
      <right/>
      <top/>
      <bottom/>
      <diagonal/>
    </border>
    <border>
      <left/>
      <right style="medium">
        <color rgb="FF7BC143"/>
      </right>
      <top/>
      <bottom/>
      <diagonal/>
    </border>
    <border>
      <left style="medium">
        <color rgb="FF7BC143"/>
      </left>
      <right/>
      <top/>
      <bottom style="medium">
        <color rgb="FF7BC143"/>
      </bottom>
      <diagonal/>
    </border>
    <border>
      <left/>
      <right style="medium">
        <color rgb="FF7BC143"/>
      </right>
      <top/>
      <bottom style="medium">
        <color rgb="FF7BC143"/>
      </bottom>
      <diagonal/>
    </border>
    <border>
      <left/>
      <right/>
      <top style="medium">
        <color theme="8"/>
      </top>
      <bottom/>
      <diagonal/>
    </border>
    <border>
      <left/>
      <right style="medium">
        <color theme="8"/>
      </right>
      <top style="medium">
        <color theme="8"/>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rgb="FF7BC143"/>
      </left>
      <right style="medium">
        <color rgb="FF7BC143"/>
      </right>
      <top style="medium">
        <color rgb="FF7BC143"/>
      </top>
      <bottom/>
      <diagonal/>
    </border>
    <border>
      <left style="medium">
        <color rgb="FF7BC143"/>
      </left>
      <right style="medium">
        <color rgb="FF7BC143"/>
      </right>
      <top/>
      <bottom/>
      <diagonal/>
    </border>
    <border>
      <left style="medium">
        <color rgb="FF7BC143"/>
      </left>
      <right style="medium">
        <color rgb="FF7BC143"/>
      </right>
      <top/>
      <bottom style="medium">
        <color rgb="FF7BC143"/>
      </bottom>
      <diagonal/>
    </border>
    <border>
      <left style="medium">
        <color theme="8"/>
      </left>
      <right style="thin">
        <color theme="0" tint="-0.499984740745262"/>
      </right>
      <top style="medium">
        <color theme="8"/>
      </top>
      <bottom/>
      <diagonal/>
    </border>
    <border>
      <left style="medium">
        <color theme="8"/>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8"/>
      </left>
      <right style="thin">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medium">
        <color theme="8"/>
      </left>
      <right style="thin">
        <color theme="0" tint="-0.499984740745262"/>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medium">
        <color theme="8"/>
      </left>
      <right style="thin">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medium">
        <color theme="8"/>
      </left>
      <right/>
      <top/>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thin">
        <color theme="0" tint="-0.499984740745262"/>
      </right>
      <top style="thin">
        <color theme="0" tint="-0.499984740745262"/>
      </top>
      <bottom/>
      <diagonal/>
    </border>
    <border>
      <left style="thin">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medium">
        <color theme="8"/>
      </right>
      <top style="thin">
        <color theme="0" tint="-0.499984740745262"/>
      </top>
      <bottom/>
      <diagonal/>
    </border>
    <border>
      <left/>
      <right style="medium">
        <color theme="8"/>
      </right>
      <top style="thin">
        <color theme="0" tint="-0.499984740745262"/>
      </top>
      <bottom style="thin">
        <color theme="0" tint="-0.499984740745262"/>
      </bottom>
      <diagonal/>
    </border>
    <border>
      <left/>
      <right style="medium">
        <color theme="8"/>
      </right>
      <top/>
      <bottom style="thin">
        <color theme="0" tint="-0.499984740745262"/>
      </bottom>
      <diagonal/>
    </border>
    <border>
      <left style="thin">
        <color theme="0" tint="-0.499984740745262"/>
      </left>
      <right/>
      <top/>
      <bottom/>
      <diagonal/>
    </border>
    <border>
      <left style="medium">
        <color rgb="FF7BC143"/>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rgb="FF7BC143"/>
      </left>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medium">
        <color rgb="FF7BC143"/>
      </top>
      <bottom/>
      <diagonal/>
    </border>
    <border>
      <left/>
      <right style="medium">
        <color rgb="FF7BC143"/>
      </right>
      <top/>
      <bottom style="thin">
        <color theme="0" tint="-0.499984740745262"/>
      </bottom>
      <diagonal/>
    </border>
  </borders>
  <cellStyleXfs count="1">
    <xf numFmtId="0" fontId="0" fillId="0" borderId="0"/>
  </cellStyleXfs>
  <cellXfs count="275">
    <xf numFmtId="0" fontId="0" fillId="0" borderId="0" xfId="0"/>
    <xf numFmtId="0" fontId="0" fillId="0" borderId="0" xfId="0" applyBorder="1"/>
    <xf numFmtId="0" fontId="2" fillId="0" borderId="0" xfId="0" applyFont="1" applyBorder="1"/>
    <xf numFmtId="0" fontId="0" fillId="0" borderId="0" xfId="0" applyBorder="1" applyAlignment="1">
      <alignment wrapText="1"/>
    </xf>
    <xf numFmtId="0" fontId="6" fillId="0" borderId="0" xfId="0" applyFont="1"/>
    <xf numFmtId="0" fontId="0" fillId="0" borderId="0" xfId="0" applyAlignment="1">
      <alignment wrapText="1"/>
    </xf>
    <xf numFmtId="0" fontId="11" fillId="0" borderId="0" xfId="0" applyFont="1"/>
    <xf numFmtId="0" fontId="11" fillId="0" borderId="0" xfId="0" applyFont="1" applyAlignment="1">
      <alignment wrapText="1"/>
    </xf>
    <xf numFmtId="0" fontId="0" fillId="6" borderId="0" xfId="0" applyFill="1" applyBorder="1" applyAlignment="1">
      <alignment horizontal="center"/>
    </xf>
    <xf numFmtId="0" fontId="1" fillId="6" borderId="0" xfId="0" applyFont="1" applyFill="1" applyBorder="1" applyAlignment="1">
      <alignment horizontal="center"/>
    </xf>
    <xf numFmtId="0" fontId="0" fillId="6" borderId="0" xfId="0" applyFill="1" applyBorder="1"/>
    <xf numFmtId="0" fontId="14" fillId="6" borderId="0" xfId="0" applyFont="1" applyFill="1" applyBorder="1" applyAlignment="1">
      <alignment horizontal="center"/>
    </xf>
    <xf numFmtId="0" fontId="0" fillId="6" borderId="1" xfId="0" applyFill="1" applyBorder="1" applyAlignment="1">
      <alignment horizontal="center"/>
    </xf>
    <xf numFmtId="0" fontId="4" fillId="6" borderId="0" xfId="0" applyFont="1" applyFill="1" applyBorder="1" applyAlignment="1">
      <alignment vertical="center"/>
    </xf>
    <xf numFmtId="0" fontId="1" fillId="6" borderId="1" xfId="0" applyFont="1" applyFill="1" applyBorder="1" applyAlignment="1">
      <alignment horizontal="center"/>
    </xf>
    <xf numFmtId="0" fontId="0" fillId="6" borderId="0" xfId="0" applyFill="1" applyBorder="1" applyAlignment="1">
      <alignment wrapText="1"/>
    </xf>
    <xf numFmtId="2" fontId="0" fillId="6" borderId="0" xfId="0" applyNumberFormat="1" applyFill="1" applyBorder="1"/>
    <xf numFmtId="0" fontId="0" fillId="4" borderId="0" xfId="0" applyFill="1" applyBorder="1"/>
    <xf numFmtId="0" fontId="20" fillId="10" borderId="0" xfId="0" applyFont="1" applyFill="1" applyBorder="1"/>
    <xf numFmtId="0" fontId="0" fillId="6" borderId="11" xfId="0" applyFill="1" applyBorder="1" applyAlignment="1">
      <alignment wrapText="1"/>
    </xf>
    <xf numFmtId="0" fontId="0" fillId="6" borderId="12" xfId="0" applyFill="1" applyBorder="1" applyAlignment="1">
      <alignment wrapText="1"/>
    </xf>
    <xf numFmtId="0" fontId="0" fillId="6" borderId="12" xfId="0" applyFill="1" applyBorder="1"/>
    <xf numFmtId="0" fontId="0" fillId="6" borderId="11" xfId="0" applyFill="1" applyBorder="1"/>
    <xf numFmtId="0" fontId="0" fillId="6" borderId="13" xfId="0" applyFill="1" applyBorder="1"/>
    <xf numFmtId="0" fontId="0" fillId="6" borderId="1" xfId="0" applyFill="1" applyBorder="1"/>
    <xf numFmtId="0" fontId="0" fillId="6" borderId="14" xfId="0" applyFill="1" applyBorder="1"/>
    <xf numFmtId="0" fontId="5" fillId="6" borderId="8" xfId="0" applyFont="1" applyFill="1" applyBorder="1" applyAlignment="1">
      <alignment horizontal="center"/>
    </xf>
    <xf numFmtId="0" fontId="17" fillId="6" borderId="9" xfId="0" applyFont="1" applyFill="1" applyBorder="1" applyAlignment="1">
      <alignment vertical="center"/>
    </xf>
    <xf numFmtId="0" fontId="18" fillId="6" borderId="9" xfId="0" applyFont="1" applyFill="1" applyBorder="1" applyAlignment="1"/>
    <xf numFmtId="0" fontId="18" fillId="6" borderId="9" xfId="0" applyFont="1" applyFill="1" applyBorder="1" applyAlignment="1">
      <alignment horizontal="center"/>
    </xf>
    <xf numFmtId="0" fontId="0" fillId="6" borderId="10" xfId="0" applyFill="1" applyBorder="1" applyAlignment="1"/>
    <xf numFmtId="0" fontId="0" fillId="6" borderId="12" xfId="0" applyFill="1" applyBorder="1" applyAlignment="1"/>
    <xf numFmtId="0" fontId="7" fillId="6" borderId="11" xfId="0" applyFont="1" applyFill="1" applyBorder="1" applyAlignment="1">
      <alignment horizontal="right" vertical="top"/>
    </xf>
    <xf numFmtId="0" fontId="0" fillId="0" borderId="11" xfId="0" applyBorder="1"/>
    <xf numFmtId="0" fontId="0" fillId="0" borderId="11" xfId="0" applyBorder="1" applyAlignment="1">
      <alignment wrapText="1"/>
    </xf>
    <xf numFmtId="0" fontId="0" fillId="6" borderId="11" xfId="0" applyFill="1" applyBorder="1" applyAlignment="1">
      <alignment vertical="top" wrapText="1"/>
    </xf>
    <xf numFmtId="0" fontId="7" fillId="6" borderId="12" xfId="0" applyFont="1" applyFill="1" applyBorder="1" applyAlignment="1">
      <alignment vertical="top" wrapText="1"/>
    </xf>
    <xf numFmtId="0" fontId="7" fillId="6" borderId="11" xfId="0" applyFont="1" applyFill="1" applyBorder="1" applyAlignment="1">
      <alignment vertical="top" wrapText="1"/>
    </xf>
    <xf numFmtId="0" fontId="0" fillId="6" borderId="0" xfId="0" applyFill="1" applyBorder="1" applyAlignment="1">
      <alignment vertical="top" wrapText="1"/>
    </xf>
    <xf numFmtId="0" fontId="3" fillId="6" borderId="0" xfId="0" applyFont="1" applyFill="1" applyBorder="1" applyAlignment="1">
      <alignment vertical="top"/>
    </xf>
    <xf numFmtId="0" fontId="0" fillId="6" borderId="12" xfId="0" applyFill="1" applyBorder="1" applyAlignment="1">
      <alignment vertical="top" wrapText="1"/>
    </xf>
    <xf numFmtId="0" fontId="0" fillId="6" borderId="0" xfId="0" applyFont="1" applyFill="1" applyBorder="1" applyAlignment="1">
      <alignment vertical="top"/>
    </xf>
    <xf numFmtId="0" fontId="0" fillId="6" borderId="12" xfId="0" applyFill="1" applyBorder="1" applyAlignment="1">
      <alignment vertical="top"/>
    </xf>
    <xf numFmtId="0" fontId="0" fillId="6" borderId="11" xfId="0" applyFill="1" applyBorder="1" applyAlignment="1">
      <alignment vertical="top"/>
    </xf>
    <xf numFmtId="0" fontId="0" fillId="6" borderId="0" xfId="0" applyFill="1" applyBorder="1" applyAlignment="1">
      <alignment vertical="top"/>
    </xf>
    <xf numFmtId="0" fontId="20" fillId="10" borderId="15" xfId="0" applyFont="1" applyFill="1" applyBorder="1"/>
    <xf numFmtId="0" fontId="0" fillId="6" borderId="13" xfId="0" applyFill="1" applyBorder="1" applyAlignment="1">
      <alignment vertical="top"/>
    </xf>
    <xf numFmtId="0" fontId="0" fillId="6" borderId="1" xfId="0" applyFill="1" applyBorder="1" applyAlignment="1">
      <alignment vertical="top"/>
    </xf>
    <xf numFmtId="0" fontId="6" fillId="0" borderId="0" xfId="0" applyFont="1" applyBorder="1"/>
    <xf numFmtId="0" fontId="0" fillId="6" borderId="14" xfId="0" applyFill="1" applyBorder="1" applyAlignment="1">
      <alignment vertical="top"/>
    </xf>
    <xf numFmtId="0" fontId="14" fillId="5" borderId="1" xfId="0" applyFont="1" applyFill="1" applyBorder="1" applyAlignment="1">
      <alignment horizontal="center"/>
    </xf>
    <xf numFmtId="0" fontId="0" fillId="6" borderId="57" xfId="0" applyFill="1" applyBorder="1" applyAlignment="1">
      <alignment vertical="top"/>
    </xf>
    <xf numFmtId="0" fontId="0" fillId="6" borderId="59" xfId="0" applyFill="1" applyBorder="1" applyAlignment="1">
      <alignment vertical="top"/>
    </xf>
    <xf numFmtId="0" fontId="0" fillId="6" borderId="63" xfId="0" applyFill="1" applyBorder="1" applyAlignment="1">
      <alignment vertical="top"/>
    </xf>
    <xf numFmtId="0" fontId="28" fillId="0" borderId="0" xfId="0" applyFont="1"/>
    <xf numFmtId="0" fontId="31" fillId="0" borderId="0" xfId="0" applyFont="1"/>
    <xf numFmtId="0" fontId="27" fillId="6" borderId="0" xfId="0" applyFont="1" applyFill="1" applyBorder="1" applyAlignment="1">
      <alignment horizontal="center"/>
    </xf>
    <xf numFmtId="0" fontId="26" fillId="5" borderId="0" xfId="0" applyFont="1" applyFill="1" applyBorder="1" applyAlignment="1">
      <alignment horizontal="left" vertical="center" indent="1"/>
    </xf>
    <xf numFmtId="0" fontId="34" fillId="5" borderId="0" xfId="0" applyFont="1" applyFill="1" applyBorder="1" applyAlignment="1"/>
    <xf numFmtId="0" fontId="28" fillId="6" borderId="0" xfId="0" applyFont="1" applyFill="1" applyBorder="1" applyAlignment="1"/>
    <xf numFmtId="0" fontId="28" fillId="6" borderId="0" xfId="0" applyFont="1" applyFill="1" applyBorder="1" applyAlignment="1">
      <alignment horizontal="center"/>
    </xf>
    <xf numFmtId="0" fontId="27" fillId="6" borderId="11" xfId="0" applyFont="1" applyFill="1" applyBorder="1" applyAlignment="1">
      <alignment horizontal="center"/>
    </xf>
    <xf numFmtId="0" fontId="28" fillId="6" borderId="12" xfId="0" applyFont="1" applyFill="1" applyBorder="1" applyAlignment="1"/>
    <xf numFmtId="0" fontId="28" fillId="0" borderId="22" xfId="0" applyFont="1" applyBorder="1"/>
    <xf numFmtId="0" fontId="12" fillId="6" borderId="1" xfId="0" applyFont="1" applyFill="1" applyBorder="1" applyAlignment="1">
      <alignment vertical="center"/>
    </xf>
    <xf numFmtId="0" fontId="28" fillId="0" borderId="0" xfId="0" applyFont="1" applyBorder="1"/>
    <xf numFmtId="0" fontId="39" fillId="9" borderId="30" xfId="0" applyFont="1" applyFill="1" applyBorder="1" applyAlignment="1">
      <alignment horizontal="center"/>
    </xf>
    <xf numFmtId="0" fontId="40" fillId="10" borderId="43" xfId="0" applyFont="1" applyFill="1" applyBorder="1" applyAlignment="1" applyProtection="1">
      <alignment horizontal="center"/>
    </xf>
    <xf numFmtId="0" fontId="40" fillId="10" borderId="47" xfId="0" applyFont="1" applyFill="1" applyBorder="1" applyAlignment="1" applyProtection="1">
      <alignment horizontal="center"/>
    </xf>
    <xf numFmtId="0" fontId="40" fillId="10" borderId="50" xfId="0" applyFont="1" applyFill="1" applyBorder="1" applyAlignment="1" applyProtection="1">
      <alignment horizontal="center"/>
    </xf>
    <xf numFmtId="0" fontId="39" fillId="9" borderId="32" xfId="0" applyFont="1" applyFill="1" applyBorder="1" applyAlignment="1">
      <alignment horizontal="center"/>
    </xf>
    <xf numFmtId="0" fontId="40" fillId="10" borderId="26" xfId="0" applyFont="1" applyFill="1" applyBorder="1" applyAlignment="1">
      <alignment horizontal="center"/>
    </xf>
    <xf numFmtId="0" fontId="40" fillId="10" borderId="46" xfId="0" applyFont="1" applyFill="1" applyBorder="1" applyAlignment="1">
      <alignment horizontal="center"/>
    </xf>
    <xf numFmtId="0" fontId="40" fillId="10" borderId="51" xfId="0" applyFont="1" applyFill="1" applyBorder="1" applyAlignment="1">
      <alignment horizontal="center"/>
    </xf>
    <xf numFmtId="0" fontId="39" fillId="9" borderId="25" xfId="0" applyFont="1" applyFill="1" applyBorder="1" applyAlignment="1">
      <alignment horizontal="center"/>
    </xf>
    <xf numFmtId="0" fontId="40" fillId="10" borderId="44" xfId="0" applyFont="1" applyFill="1" applyBorder="1" applyAlignment="1">
      <alignment horizontal="center"/>
    </xf>
    <xf numFmtId="0" fontId="40" fillId="10" borderId="48" xfId="0" applyFont="1" applyFill="1" applyBorder="1" applyAlignment="1">
      <alignment horizontal="center"/>
    </xf>
    <xf numFmtId="0" fontId="40" fillId="10" borderId="17" xfId="0" applyFont="1" applyFill="1" applyBorder="1" applyAlignment="1">
      <alignment horizontal="center"/>
    </xf>
    <xf numFmtId="0" fontId="39" fillId="9" borderId="32" xfId="0" applyFont="1" applyFill="1" applyBorder="1" applyAlignment="1">
      <alignment horizontal="center" vertical="center"/>
    </xf>
    <xf numFmtId="0" fontId="40" fillId="10" borderId="26" xfId="0" applyFont="1" applyFill="1" applyBorder="1" applyAlignment="1">
      <alignment horizontal="center" vertical="center"/>
    </xf>
    <xf numFmtId="0" fontId="40" fillId="10" borderId="46" xfId="0" applyFont="1" applyFill="1" applyBorder="1" applyAlignment="1">
      <alignment horizontal="center" vertical="center"/>
    </xf>
    <xf numFmtId="0" fontId="40" fillId="10" borderId="51" xfId="0" applyFont="1" applyFill="1" applyBorder="1" applyAlignment="1">
      <alignment horizontal="center" vertical="center"/>
    </xf>
    <xf numFmtId="0" fontId="39" fillId="9" borderId="34" xfId="0" applyFont="1" applyFill="1" applyBorder="1" applyAlignment="1">
      <alignment horizontal="center"/>
    </xf>
    <xf numFmtId="0" fontId="40" fillId="10" borderId="45" xfId="0" applyFont="1" applyFill="1" applyBorder="1" applyAlignment="1">
      <alignment horizontal="center"/>
    </xf>
    <xf numFmtId="0" fontId="40" fillId="10" borderId="49" xfId="0" applyFont="1" applyFill="1" applyBorder="1" applyAlignment="1">
      <alignment horizontal="center"/>
    </xf>
    <xf numFmtId="0" fontId="40" fillId="10" borderId="52" xfId="0" applyFont="1" applyFill="1" applyBorder="1" applyAlignment="1">
      <alignment horizontal="center"/>
    </xf>
    <xf numFmtId="0" fontId="40" fillId="10" borderId="33" xfId="0" applyFont="1" applyFill="1" applyBorder="1" applyAlignment="1">
      <alignment horizontal="center"/>
    </xf>
    <xf numFmtId="0" fontId="40" fillId="10" borderId="29" xfId="0" applyFont="1" applyFill="1" applyBorder="1" applyAlignment="1">
      <alignment horizontal="center"/>
    </xf>
    <xf numFmtId="0" fontId="39" fillId="10" borderId="0" xfId="0" applyFont="1" applyFill="1" applyBorder="1" applyAlignment="1">
      <alignment horizontal="center" wrapText="1"/>
    </xf>
    <xf numFmtId="0" fontId="39" fillId="10" borderId="17" xfId="0" applyFont="1" applyFill="1" applyBorder="1" applyAlignment="1">
      <alignment horizontal="center" wrapText="1"/>
    </xf>
    <xf numFmtId="0" fontId="26" fillId="5" borderId="1" xfId="0" applyFont="1" applyFill="1" applyBorder="1" applyAlignment="1">
      <alignment horizontal="left" vertical="center" indent="1"/>
    </xf>
    <xf numFmtId="0" fontId="15" fillId="8" borderId="3" xfId="0" applyFont="1" applyFill="1" applyBorder="1" applyAlignment="1" applyProtection="1">
      <alignment horizontal="center" vertical="center"/>
      <protection locked="0"/>
    </xf>
    <xf numFmtId="0" fontId="41" fillId="6" borderId="3" xfId="0" applyFont="1" applyFill="1" applyBorder="1" applyAlignment="1">
      <alignment horizontal="center" vertical="center" wrapText="1"/>
    </xf>
    <xf numFmtId="0" fontId="15" fillId="8" borderId="3" xfId="0" applyFont="1" applyFill="1" applyBorder="1" applyAlignment="1" applyProtection="1">
      <alignment horizontal="center" vertical="center" wrapText="1"/>
      <protection locked="0"/>
    </xf>
    <xf numFmtId="0" fontId="44" fillId="6" borderId="0" xfId="0" applyFont="1" applyFill="1" applyBorder="1"/>
    <xf numFmtId="0" fontId="41" fillId="2" borderId="26" xfId="0" applyFont="1" applyFill="1" applyBorder="1" applyAlignment="1">
      <alignment horizontal="center"/>
    </xf>
    <xf numFmtId="0" fontId="41" fillId="7" borderId="26" xfId="0" applyFont="1" applyFill="1" applyBorder="1" applyAlignment="1">
      <alignment horizontal="center" vertical="top"/>
    </xf>
    <xf numFmtId="0" fontId="41" fillId="7" borderId="26" xfId="0" applyFont="1" applyFill="1" applyBorder="1" applyAlignment="1">
      <alignment horizontal="center"/>
    </xf>
    <xf numFmtId="2" fontId="41" fillId="7" borderId="26" xfId="0" applyNumberFormat="1" applyFont="1" applyFill="1" applyBorder="1" applyAlignment="1">
      <alignment horizontal="center"/>
    </xf>
    <xf numFmtId="0" fontId="35" fillId="6" borderId="0" xfId="0" applyFont="1" applyFill="1" applyBorder="1" applyAlignment="1">
      <alignment horizontal="center"/>
    </xf>
    <xf numFmtId="0" fontId="38" fillId="2" borderId="26" xfId="0" applyFont="1" applyFill="1" applyBorder="1" applyAlignment="1">
      <alignment horizontal="center" vertical="center" wrapText="1"/>
    </xf>
    <xf numFmtId="0" fontId="38" fillId="7" borderId="26" xfId="0" applyFont="1" applyFill="1" applyBorder="1" applyAlignment="1">
      <alignment horizontal="center" vertical="center" wrapText="1"/>
    </xf>
    <xf numFmtId="2" fontId="38" fillId="7" borderId="26" xfId="0" applyNumberFormat="1" applyFont="1" applyFill="1" applyBorder="1" applyAlignment="1">
      <alignment horizontal="center" vertical="center" wrapText="1"/>
    </xf>
    <xf numFmtId="0" fontId="32" fillId="4" borderId="0" xfId="0" applyFont="1" applyFill="1" applyBorder="1"/>
    <xf numFmtId="164" fontId="20" fillId="7" borderId="57" xfId="0" applyNumberFormat="1" applyFont="1" applyFill="1" applyBorder="1" applyAlignment="1">
      <alignment horizontal="right" vertical="center"/>
    </xf>
    <xf numFmtId="0" fontId="20" fillId="7" borderId="49" xfId="0" applyFont="1" applyFill="1" applyBorder="1" applyAlignment="1">
      <alignment vertical="center" wrapText="1"/>
    </xf>
    <xf numFmtId="2" fontId="20" fillId="7" borderId="59" xfId="0" applyNumberFormat="1" applyFont="1" applyFill="1" applyBorder="1" applyAlignment="1">
      <alignment vertical="center"/>
    </xf>
    <xf numFmtId="164" fontId="20" fillId="7" borderId="58" xfId="0" applyNumberFormat="1" applyFont="1" applyFill="1" applyBorder="1" applyAlignment="1">
      <alignment horizontal="right" vertical="top"/>
    </xf>
    <xf numFmtId="0" fontId="20" fillId="7" borderId="59" xfId="0" applyFont="1" applyFill="1" applyBorder="1" applyAlignment="1">
      <alignment horizontal="left" vertical="top"/>
    </xf>
    <xf numFmtId="164" fontId="20" fillId="7" borderId="59" xfId="0" applyNumberFormat="1" applyFont="1" applyFill="1" applyBorder="1" applyAlignment="1">
      <alignment horizontal="right" vertical="top"/>
    </xf>
    <xf numFmtId="0" fontId="20" fillId="7" borderId="49" xfId="0" applyFont="1" applyFill="1" applyBorder="1" applyAlignment="1">
      <alignment horizontal="left" vertical="top"/>
    </xf>
    <xf numFmtId="0" fontId="47" fillId="6" borderId="1" xfId="0" applyFont="1" applyFill="1" applyBorder="1" applyAlignment="1">
      <alignment vertical="center"/>
    </xf>
    <xf numFmtId="0" fontId="44" fillId="6" borderId="14" xfId="0" applyFont="1" applyFill="1" applyBorder="1" applyAlignment="1">
      <alignment vertical="center"/>
    </xf>
    <xf numFmtId="0" fontId="33" fillId="6" borderId="1" xfId="0" applyFont="1" applyFill="1" applyBorder="1" applyAlignment="1">
      <alignment vertical="center"/>
    </xf>
    <xf numFmtId="0" fontId="16" fillId="6" borderId="12" xfId="0" applyFont="1" applyFill="1" applyBorder="1" applyAlignment="1">
      <alignment vertical="center"/>
    </xf>
    <xf numFmtId="0" fontId="25" fillId="6" borderId="0" xfId="0" applyFont="1" applyFill="1" applyBorder="1" applyAlignment="1">
      <alignment vertical="center"/>
    </xf>
    <xf numFmtId="0" fontId="48" fillId="8" borderId="3" xfId="0" applyFont="1" applyFill="1" applyBorder="1" applyAlignment="1" applyProtection="1">
      <alignment horizontal="center" vertical="center"/>
      <protection locked="0"/>
    </xf>
    <xf numFmtId="0" fontId="53" fillId="6" borderId="11" xfId="0" applyFont="1" applyFill="1" applyBorder="1"/>
    <xf numFmtId="0" fontId="40" fillId="2" borderId="26" xfId="0" applyFont="1" applyFill="1" applyBorder="1" applyAlignment="1">
      <alignment horizontal="center"/>
    </xf>
    <xf numFmtId="164" fontId="40" fillId="2" borderId="26" xfId="0" applyNumberFormat="1" applyFont="1" applyFill="1" applyBorder="1" applyAlignment="1">
      <alignment horizontal="center"/>
    </xf>
    <xf numFmtId="2" fontId="40" fillId="7" borderId="26" xfId="0" applyNumberFormat="1" applyFont="1" applyFill="1" applyBorder="1" applyAlignment="1">
      <alignment horizontal="center"/>
    </xf>
    <xf numFmtId="164" fontId="40" fillId="7" borderId="26" xfId="0" applyNumberFormat="1" applyFont="1" applyFill="1" applyBorder="1" applyAlignment="1">
      <alignment horizontal="center"/>
    </xf>
    <xf numFmtId="1" fontId="40" fillId="7" borderId="26" xfId="0" applyNumberFormat="1" applyFont="1" applyFill="1" applyBorder="1" applyAlignment="1">
      <alignment horizontal="center"/>
    </xf>
    <xf numFmtId="0" fontId="53" fillId="6" borderId="0" xfId="0" applyFont="1" applyFill="1" applyBorder="1"/>
    <xf numFmtId="0" fontId="53" fillId="6" borderId="12" xfId="0" applyFont="1" applyFill="1" applyBorder="1"/>
    <xf numFmtId="0" fontId="53" fillId="0" borderId="0" xfId="0" applyFont="1" applyBorder="1"/>
    <xf numFmtId="0" fontId="53" fillId="0" borderId="0" xfId="0" applyFont="1"/>
    <xf numFmtId="0" fontId="54" fillId="6" borderId="0" xfId="0" applyFont="1" applyFill="1" applyBorder="1"/>
    <xf numFmtId="0" fontId="54" fillId="6" borderId="12" xfId="0" applyFont="1" applyFill="1" applyBorder="1"/>
    <xf numFmtId="0" fontId="53" fillId="6" borderId="0" xfId="0" applyFont="1" applyFill="1" applyBorder="1" applyAlignment="1">
      <alignment horizontal="center" vertical="center" wrapText="1"/>
    </xf>
    <xf numFmtId="0" fontId="53" fillId="0" borderId="7" xfId="0" applyFont="1" applyBorder="1"/>
    <xf numFmtId="0" fontId="53" fillId="6" borderId="13" xfId="0" applyFont="1" applyFill="1" applyBorder="1"/>
    <xf numFmtId="0" fontId="53" fillId="6" borderId="1" xfId="0" applyFont="1" applyFill="1" applyBorder="1"/>
    <xf numFmtId="0" fontId="53" fillId="6" borderId="14" xfId="0" applyFont="1" applyFill="1" applyBorder="1"/>
    <xf numFmtId="0" fontId="0" fillId="4" borderId="0" xfId="0" applyFill="1" applyBorder="1" applyProtection="1">
      <protection locked="0"/>
    </xf>
    <xf numFmtId="0" fontId="40" fillId="6" borderId="8" xfId="0" applyFont="1" applyFill="1" applyBorder="1" applyAlignment="1">
      <alignment horizontal="center" vertical="center"/>
    </xf>
    <xf numFmtId="0" fontId="40" fillId="6" borderId="9" xfId="0" applyFont="1" applyFill="1" applyBorder="1" applyAlignment="1">
      <alignment horizontal="center" vertical="center"/>
    </xf>
    <xf numFmtId="0" fontId="40" fillId="6" borderId="10" xfId="0" applyFont="1" applyFill="1" applyBorder="1" applyAlignment="1">
      <alignment horizontal="center" vertical="center"/>
    </xf>
    <xf numFmtId="0" fontId="40" fillId="6" borderId="11" xfId="0" applyFont="1" applyFill="1" applyBorder="1" applyAlignment="1">
      <alignment horizontal="center" vertical="center"/>
    </xf>
    <xf numFmtId="0" fontId="40" fillId="6" borderId="0" xfId="0" applyFont="1" applyFill="1" applyBorder="1" applyAlignment="1">
      <alignment horizontal="center" vertical="center"/>
    </xf>
    <xf numFmtId="0" fontId="40" fillId="6" borderId="12" xfId="0" applyFont="1" applyFill="1" applyBorder="1" applyAlignment="1">
      <alignment horizontal="center" vertical="center"/>
    </xf>
    <xf numFmtId="0" fontId="38" fillId="6" borderId="11" xfId="0" applyFont="1" applyFill="1" applyBorder="1" applyAlignment="1">
      <alignment horizontal="center" vertical="center"/>
    </xf>
    <xf numFmtId="0" fontId="38" fillId="6" borderId="0" xfId="0" applyFont="1" applyFill="1" applyBorder="1" applyAlignment="1">
      <alignment horizontal="center" vertical="center"/>
    </xf>
    <xf numFmtId="0" fontId="38" fillId="6" borderId="12" xfId="0" applyFont="1" applyFill="1" applyBorder="1" applyAlignment="1">
      <alignment horizontal="center" vertical="center"/>
    </xf>
    <xf numFmtId="0" fontId="26" fillId="5" borderId="1" xfId="0" applyFont="1" applyFill="1" applyBorder="1" applyAlignment="1">
      <alignment horizontal="left" vertical="center"/>
    </xf>
    <xf numFmtId="0" fontId="50" fillId="6" borderId="9" xfId="0" applyFont="1" applyFill="1" applyBorder="1" applyAlignment="1">
      <alignment horizontal="left" vertical="center" wrapText="1"/>
    </xf>
    <xf numFmtId="0" fontId="50" fillId="6" borderId="0" xfId="0" applyFont="1" applyFill="1" applyBorder="1" applyAlignment="1">
      <alignment horizontal="left" vertical="center" wrapText="1"/>
    </xf>
    <xf numFmtId="0" fontId="21" fillId="7" borderId="0" xfId="0" applyFont="1" applyFill="1" applyBorder="1" applyAlignment="1">
      <alignment horizontal="center" wrapText="1"/>
    </xf>
    <xf numFmtId="0" fontId="21" fillId="7" borderId="48" xfId="0" applyFont="1" applyFill="1" applyBorder="1" applyAlignment="1">
      <alignment horizontal="center" wrapText="1"/>
    </xf>
    <xf numFmtId="0" fontId="41" fillId="2" borderId="26" xfId="0" applyFont="1" applyFill="1" applyBorder="1" applyAlignment="1">
      <alignment horizontal="center"/>
    </xf>
    <xf numFmtId="0" fontId="41" fillId="7" borderId="26" xfId="0" applyFont="1" applyFill="1" applyBorder="1" applyAlignment="1">
      <alignment horizontal="center"/>
    </xf>
    <xf numFmtId="164" fontId="41" fillId="7" borderId="26" xfId="0" applyNumberFormat="1" applyFont="1" applyFill="1" applyBorder="1" applyAlignment="1">
      <alignment horizontal="center"/>
    </xf>
    <xf numFmtId="0" fontId="52" fillId="6" borderId="9" xfId="0" applyFont="1" applyFill="1" applyBorder="1" applyAlignment="1">
      <alignment horizontal="center" vertical="center"/>
    </xf>
    <xf numFmtId="0" fontId="24" fillId="6" borderId="4" xfId="0" applyFont="1" applyFill="1" applyBorder="1" applyAlignment="1">
      <alignment horizontal="left" vertical="center" wrapText="1"/>
    </xf>
    <xf numFmtId="0" fontId="24" fillId="6" borderId="5" xfId="0" applyFont="1" applyFill="1" applyBorder="1" applyAlignment="1">
      <alignment horizontal="left" vertical="center" wrapText="1"/>
    </xf>
    <xf numFmtId="0" fontId="24" fillId="6" borderId="6" xfId="0" applyFont="1" applyFill="1" applyBorder="1" applyAlignment="1">
      <alignment vertical="center" wrapText="1"/>
    </xf>
    <xf numFmtId="0" fontId="41" fillId="6" borderId="4" xfId="0" applyFont="1" applyFill="1" applyBorder="1" applyAlignment="1">
      <alignment horizontal="center" vertical="center" wrapText="1"/>
    </xf>
    <xf numFmtId="0" fontId="41" fillId="6" borderId="6" xfId="0" applyFont="1" applyFill="1" applyBorder="1" applyAlignment="1">
      <alignment horizontal="center" vertical="center" wrapText="1"/>
    </xf>
    <xf numFmtId="0" fontId="29" fillId="5" borderId="0" xfId="0" applyFont="1" applyFill="1" applyBorder="1" applyAlignment="1">
      <alignment horizontal="center" vertical="center"/>
    </xf>
    <xf numFmtId="0" fontId="30" fillId="5" borderId="0" xfId="0" applyFont="1" applyFill="1" applyBorder="1" applyAlignment="1">
      <alignment horizontal="center" vertical="center"/>
    </xf>
    <xf numFmtId="0" fontId="38" fillId="6" borderId="8" xfId="0" applyFont="1" applyFill="1" applyBorder="1" applyAlignment="1">
      <alignment horizontal="left" vertical="center" wrapText="1" indent="1"/>
    </xf>
    <xf numFmtId="0" fontId="36" fillId="6" borderId="9" xfId="0" applyFont="1" applyFill="1" applyBorder="1" applyAlignment="1">
      <alignment horizontal="left" vertical="center" wrapText="1" indent="1"/>
    </xf>
    <xf numFmtId="0" fontId="36" fillId="6" borderId="10" xfId="0" applyFont="1" applyFill="1" applyBorder="1" applyAlignment="1">
      <alignment horizontal="left" vertical="center" wrapText="1" indent="1"/>
    </xf>
    <xf numFmtId="0" fontId="36" fillId="6" borderId="11" xfId="0" applyFont="1" applyFill="1" applyBorder="1" applyAlignment="1">
      <alignment horizontal="left" vertical="center" wrapText="1" indent="1"/>
    </xf>
    <xf numFmtId="0" fontId="36" fillId="6" borderId="0" xfId="0" applyFont="1" applyFill="1" applyBorder="1" applyAlignment="1">
      <alignment horizontal="left" vertical="center" wrapText="1" indent="1"/>
    </xf>
    <xf numFmtId="0" fontId="36" fillId="6" borderId="12" xfId="0" applyFont="1" applyFill="1" applyBorder="1" applyAlignment="1">
      <alignment horizontal="left" vertical="center" wrapText="1" indent="1"/>
    </xf>
    <xf numFmtId="0" fontId="36" fillId="6" borderId="13" xfId="0" applyFont="1" applyFill="1" applyBorder="1" applyAlignment="1">
      <alignment horizontal="left" vertical="center" wrapText="1" indent="1"/>
    </xf>
    <xf numFmtId="0" fontId="36" fillId="6" borderId="1" xfId="0" applyFont="1" applyFill="1" applyBorder="1" applyAlignment="1">
      <alignment horizontal="left" vertical="center" wrapText="1" indent="1"/>
    </xf>
    <xf numFmtId="0" fontId="36" fillId="6" borderId="14" xfId="0" applyFont="1" applyFill="1" applyBorder="1" applyAlignment="1">
      <alignment horizontal="left" vertical="center" wrapText="1" indent="1"/>
    </xf>
    <xf numFmtId="0" fontId="15" fillId="8" borderId="21" xfId="0" applyFont="1" applyFill="1" applyBorder="1" applyAlignment="1" applyProtection="1">
      <alignment horizontal="center" vertical="center"/>
      <protection locked="0"/>
    </xf>
    <xf numFmtId="0" fontId="15" fillId="8" borderId="22" xfId="0" applyFont="1" applyFill="1" applyBorder="1" applyAlignment="1" applyProtection="1">
      <alignment horizontal="center" vertical="center"/>
      <protection locked="0"/>
    </xf>
    <xf numFmtId="0" fontId="15" fillId="8" borderId="23" xfId="0" applyFont="1" applyFill="1" applyBorder="1" applyAlignment="1" applyProtection="1">
      <alignment horizontal="center" vertical="center"/>
      <protection locked="0"/>
    </xf>
    <xf numFmtId="0" fontId="39" fillId="9" borderId="24" xfId="0" applyFont="1" applyFill="1" applyBorder="1" applyAlignment="1">
      <alignment horizontal="center" vertical="center" wrapText="1"/>
    </xf>
    <xf numFmtId="0" fontId="39" fillId="9" borderId="25" xfId="0" applyFont="1" applyFill="1" applyBorder="1" applyAlignment="1">
      <alignment horizontal="center" vertical="center" wrapText="1"/>
    </xf>
    <xf numFmtId="0" fontId="40" fillId="10" borderId="37" xfId="0" applyFont="1" applyFill="1" applyBorder="1" applyAlignment="1">
      <alignment horizontal="left"/>
    </xf>
    <xf numFmtId="0" fontId="40" fillId="10" borderId="31" xfId="0" applyFont="1" applyFill="1" applyBorder="1" applyAlignment="1">
      <alignment horizontal="left"/>
    </xf>
    <xf numFmtId="0" fontId="40" fillId="10" borderId="38" xfId="0" applyFont="1" applyFill="1" applyBorder="1" applyAlignment="1">
      <alignment horizontal="left"/>
    </xf>
    <xf numFmtId="0" fontId="39" fillId="10" borderId="0" xfId="0" applyFont="1" applyFill="1" applyBorder="1" applyAlignment="1">
      <alignment horizontal="center" vertical="center" wrapText="1"/>
    </xf>
    <xf numFmtId="0" fontId="0" fillId="6" borderId="0" xfId="0" applyFont="1" applyFill="1" applyBorder="1" applyAlignment="1">
      <alignment horizontal="left" vertical="center" wrapText="1" indent="3"/>
    </xf>
    <xf numFmtId="0" fontId="37" fillId="6" borderId="0" xfId="0" applyFont="1" applyFill="1" applyBorder="1" applyAlignment="1">
      <alignment horizontal="left" vertical="top" wrapText="1" indent="1"/>
    </xf>
    <xf numFmtId="0" fontId="39" fillId="10" borderId="15" xfId="0" applyFont="1" applyFill="1" applyBorder="1" applyAlignment="1">
      <alignment horizontal="center" vertical="center" wrapText="1"/>
    </xf>
    <xf numFmtId="0" fontId="39" fillId="10" borderId="16" xfId="0" applyFont="1" applyFill="1" applyBorder="1" applyAlignment="1">
      <alignment horizontal="center" vertical="center" wrapText="1"/>
    </xf>
    <xf numFmtId="0" fontId="39" fillId="10" borderId="17" xfId="0" applyFont="1" applyFill="1" applyBorder="1" applyAlignment="1">
      <alignment horizontal="center" vertical="center" wrapText="1"/>
    </xf>
    <xf numFmtId="0" fontId="19" fillId="6" borderId="9" xfId="0" applyFont="1" applyFill="1" applyBorder="1" applyAlignment="1">
      <alignment horizontal="center" vertical="top" wrapText="1"/>
    </xf>
    <xf numFmtId="0" fontId="19" fillId="6" borderId="10"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12" xfId="0" applyFont="1" applyFill="1" applyBorder="1" applyAlignment="1">
      <alignment horizontal="center" vertical="top" wrapText="1"/>
    </xf>
    <xf numFmtId="0" fontId="19" fillId="6" borderId="1" xfId="0" applyFont="1" applyFill="1" applyBorder="1" applyAlignment="1">
      <alignment horizontal="center" vertical="top" wrapText="1"/>
    </xf>
    <xf numFmtId="0" fontId="19" fillId="6" borderId="14" xfId="0" applyFont="1" applyFill="1" applyBorder="1" applyAlignment="1">
      <alignment horizontal="center" vertical="top" wrapText="1"/>
    </xf>
    <xf numFmtId="0" fontId="22" fillId="2" borderId="5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58" xfId="0" applyFont="1" applyFill="1" applyBorder="1" applyAlignment="1">
      <alignment horizontal="center" vertical="center" wrapText="1"/>
    </xf>
    <xf numFmtId="0" fontId="22" fillId="2" borderId="59"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38" fillId="6" borderId="9" xfId="0" applyFont="1" applyFill="1" applyBorder="1" applyAlignment="1">
      <alignment horizontal="left" vertical="center" wrapText="1" indent="1"/>
    </xf>
    <xf numFmtId="0" fontId="38" fillId="6" borderId="10" xfId="0" applyFont="1" applyFill="1" applyBorder="1" applyAlignment="1">
      <alignment horizontal="left" vertical="center" wrapText="1" indent="1"/>
    </xf>
    <xf numFmtId="0" fontId="38" fillId="6" borderId="11" xfId="0" applyFont="1" applyFill="1" applyBorder="1" applyAlignment="1">
      <alignment horizontal="left" vertical="center" wrapText="1" indent="1"/>
    </xf>
    <xf numFmtId="0" fontId="38" fillId="6" borderId="0" xfId="0" applyFont="1" applyFill="1" applyBorder="1" applyAlignment="1">
      <alignment horizontal="left" vertical="center" wrapText="1" indent="1"/>
    </xf>
    <xf numFmtId="0" fontId="38" fillId="6" borderId="12" xfId="0" applyFont="1" applyFill="1" applyBorder="1" applyAlignment="1">
      <alignment horizontal="left" vertical="center" wrapText="1" indent="1"/>
    </xf>
    <xf numFmtId="0" fontId="38" fillId="6" borderId="13" xfId="0" applyFont="1" applyFill="1" applyBorder="1" applyAlignment="1">
      <alignment horizontal="left" vertical="center" wrapText="1" indent="1"/>
    </xf>
    <xf numFmtId="0" fontId="38" fillId="6" borderId="1" xfId="0" applyFont="1" applyFill="1" applyBorder="1" applyAlignment="1">
      <alignment horizontal="left" vertical="center" wrapText="1" indent="1"/>
    </xf>
    <xf numFmtId="0" fontId="38" fillId="6" borderId="14" xfId="0" applyFont="1" applyFill="1" applyBorder="1" applyAlignment="1">
      <alignment horizontal="left" vertical="center" wrapText="1" indent="1"/>
    </xf>
    <xf numFmtId="0" fontId="1" fillId="8" borderId="21" xfId="0" applyFont="1" applyFill="1" applyBorder="1" applyAlignment="1" applyProtection="1">
      <alignment horizontal="center" vertical="center"/>
      <protection locked="0"/>
    </xf>
    <xf numFmtId="0" fontId="1" fillId="8" borderId="22" xfId="0" applyFont="1" applyFill="1" applyBorder="1" applyAlignment="1" applyProtection="1">
      <alignment horizontal="center" vertical="center"/>
      <protection locked="0"/>
    </xf>
    <xf numFmtId="0" fontId="1" fillId="8" borderId="23" xfId="0" applyFont="1" applyFill="1" applyBorder="1" applyAlignment="1" applyProtection="1">
      <alignment horizontal="center" vertical="center"/>
      <protection locked="0"/>
    </xf>
    <xf numFmtId="0" fontId="22" fillId="6" borderId="11" xfId="0" applyFont="1" applyFill="1" applyBorder="1" applyAlignment="1">
      <alignment horizontal="left" vertical="top" wrapText="1" indent="1"/>
    </xf>
    <xf numFmtId="0" fontId="22" fillId="6" borderId="0" xfId="0" applyFont="1" applyFill="1" applyBorder="1" applyAlignment="1">
      <alignment horizontal="left" vertical="top" wrapText="1" indent="1"/>
    </xf>
    <xf numFmtId="0" fontId="22" fillId="6" borderId="12" xfId="0" applyFont="1" applyFill="1" applyBorder="1" applyAlignment="1">
      <alignment horizontal="left" vertical="top" wrapText="1" indent="1"/>
    </xf>
    <xf numFmtId="0" fontId="22" fillId="6" borderId="13" xfId="0" applyFont="1" applyFill="1" applyBorder="1" applyAlignment="1">
      <alignment horizontal="left" vertical="top" wrapText="1" indent="1"/>
    </xf>
    <xf numFmtId="0" fontId="22" fillId="6" borderId="1" xfId="0" applyFont="1" applyFill="1" applyBorder="1" applyAlignment="1">
      <alignment horizontal="left" vertical="top" wrapText="1" indent="1"/>
    </xf>
    <xf numFmtId="0" fontId="22" fillId="6" borderId="14" xfId="0" applyFont="1" applyFill="1" applyBorder="1" applyAlignment="1">
      <alignment horizontal="left" vertical="top" wrapText="1" indent="1"/>
    </xf>
    <xf numFmtId="0" fontId="42" fillId="6" borderId="8" xfId="0" applyFont="1" applyFill="1" applyBorder="1" applyAlignment="1">
      <alignment horizontal="left" wrapText="1" indent="1"/>
    </xf>
    <xf numFmtId="0" fontId="42" fillId="6" borderId="9" xfId="0" applyFont="1" applyFill="1" applyBorder="1" applyAlignment="1">
      <alignment horizontal="left" wrapText="1" indent="1"/>
    </xf>
    <xf numFmtId="0" fontId="42" fillId="6" borderId="10" xfId="0" applyFont="1" applyFill="1" applyBorder="1" applyAlignment="1">
      <alignment horizontal="left" wrapText="1" indent="1"/>
    </xf>
    <xf numFmtId="0" fontId="19" fillId="6" borderId="8" xfId="0" applyFont="1" applyFill="1" applyBorder="1" applyAlignment="1">
      <alignment horizontal="center" vertical="top" wrapText="1"/>
    </xf>
    <xf numFmtId="0" fontId="19" fillId="6" borderId="11" xfId="0" applyFont="1" applyFill="1" applyBorder="1" applyAlignment="1">
      <alignment horizontal="center" vertical="top" wrapText="1"/>
    </xf>
    <xf numFmtId="0" fontId="19" fillId="6" borderId="13" xfId="0" applyFont="1" applyFill="1" applyBorder="1" applyAlignment="1">
      <alignment horizontal="center" vertical="top" wrapText="1"/>
    </xf>
    <xf numFmtId="0" fontId="40" fillId="7" borderId="36"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0" fillId="7" borderId="17" xfId="0" applyFont="1" applyFill="1" applyBorder="1" applyAlignment="1">
      <alignment horizontal="left" vertical="center" wrapText="1"/>
    </xf>
    <xf numFmtId="0" fontId="40" fillId="7" borderId="18" xfId="0" applyFont="1" applyFill="1" applyBorder="1" applyAlignment="1">
      <alignment horizontal="left" vertical="center" wrapText="1"/>
    </xf>
    <xf numFmtId="0" fontId="40" fillId="7" borderId="19" xfId="0" applyFont="1" applyFill="1" applyBorder="1" applyAlignment="1">
      <alignment horizontal="left" vertical="center" wrapText="1"/>
    </xf>
    <xf numFmtId="0" fontId="40" fillId="7" borderId="20" xfId="0" applyFont="1" applyFill="1" applyBorder="1" applyAlignment="1">
      <alignment horizontal="left" vertical="center" wrapText="1"/>
    </xf>
    <xf numFmtId="0" fontId="40" fillId="10" borderId="27" xfId="0" applyFont="1" applyFill="1" applyBorder="1" applyAlignment="1">
      <alignment horizontal="left"/>
    </xf>
    <xf numFmtId="0" fontId="40" fillId="10" borderId="28" xfId="0" applyFont="1" applyFill="1" applyBorder="1" applyAlignment="1">
      <alignment horizontal="left"/>
    </xf>
    <xf numFmtId="0" fontId="40" fillId="10" borderId="29" xfId="0" applyFont="1" applyFill="1" applyBorder="1" applyAlignment="1">
      <alignment horizontal="left"/>
    </xf>
    <xf numFmtId="0" fontId="22" fillId="2" borderId="55" xfId="0" applyFont="1" applyFill="1" applyBorder="1" applyAlignment="1">
      <alignment horizontal="center" vertical="center" wrapText="1"/>
    </xf>
    <xf numFmtId="0" fontId="22" fillId="2" borderId="56"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40" fillId="10" borderId="41" xfId="0" applyFont="1" applyFill="1" applyBorder="1" applyAlignment="1">
      <alignment horizontal="left"/>
    </xf>
    <xf numFmtId="0" fontId="40" fillId="10" borderId="35" xfId="0" applyFont="1" applyFill="1" applyBorder="1" applyAlignment="1">
      <alignment horizontal="left"/>
    </xf>
    <xf numFmtId="0" fontId="40" fillId="10" borderId="42" xfId="0" applyFont="1" applyFill="1" applyBorder="1" applyAlignment="1">
      <alignment horizontal="left"/>
    </xf>
    <xf numFmtId="0" fontId="40" fillId="10" borderId="39" xfId="0" applyFont="1" applyFill="1" applyBorder="1" applyAlignment="1">
      <alignment horizontal="left"/>
    </xf>
    <xf numFmtId="0" fontId="40" fillId="10" borderId="2" xfId="0" applyFont="1" applyFill="1" applyBorder="1" applyAlignment="1">
      <alignment horizontal="left"/>
    </xf>
    <xf numFmtId="0" fontId="40" fillId="10" borderId="40" xfId="0" applyFont="1" applyFill="1" applyBorder="1" applyAlignment="1">
      <alignment horizontal="left"/>
    </xf>
    <xf numFmtId="0" fontId="33" fillId="2" borderId="0" xfId="0" applyFont="1" applyFill="1" applyBorder="1" applyAlignment="1">
      <alignment horizontal="center" vertical="center" wrapText="1"/>
    </xf>
    <xf numFmtId="0" fontId="15" fillId="8" borderId="8" xfId="0" applyFont="1" applyFill="1" applyBorder="1" applyAlignment="1" applyProtection="1">
      <alignment horizontal="center" vertical="center" wrapText="1"/>
      <protection locked="0"/>
    </xf>
    <xf numFmtId="0" fontId="15" fillId="8" borderId="10" xfId="0" applyFont="1" applyFill="1" applyBorder="1" applyAlignment="1" applyProtection="1">
      <alignment horizontal="center" vertical="center" wrapText="1"/>
      <protection locked="0"/>
    </xf>
    <xf numFmtId="0" fontId="15" fillId="8" borderId="11" xfId="0" applyFont="1" applyFill="1" applyBorder="1" applyAlignment="1" applyProtection="1">
      <alignment horizontal="center" vertical="center" wrapText="1"/>
      <protection locked="0"/>
    </xf>
    <xf numFmtId="0" fontId="15" fillId="8" borderId="12" xfId="0" applyFont="1" applyFill="1" applyBorder="1" applyAlignment="1" applyProtection="1">
      <alignment horizontal="center" vertical="center" wrapText="1"/>
      <protection locked="0"/>
    </xf>
    <xf numFmtId="0" fontId="15" fillId="8" borderId="13" xfId="0" applyFont="1" applyFill="1" applyBorder="1" applyAlignment="1" applyProtection="1">
      <alignment horizontal="center" vertical="center" wrapText="1"/>
      <protection locked="0"/>
    </xf>
    <xf numFmtId="0" fontId="15" fillId="8" borderId="14" xfId="0" applyFont="1" applyFill="1" applyBorder="1" applyAlignment="1" applyProtection="1">
      <alignment horizontal="center" vertical="center" wrapText="1"/>
      <protection locked="0"/>
    </xf>
    <xf numFmtId="0" fontId="15" fillId="8" borderId="21" xfId="0" applyFont="1" applyFill="1" applyBorder="1" applyAlignment="1" applyProtection="1">
      <alignment horizontal="center" vertical="center" wrapText="1"/>
      <protection locked="0"/>
    </xf>
    <xf numFmtId="0" fontId="15" fillId="8" borderId="23" xfId="0" applyFont="1" applyFill="1" applyBorder="1" applyAlignment="1" applyProtection="1">
      <alignment horizontal="center" vertical="center" wrapText="1"/>
      <protection locked="0"/>
    </xf>
    <xf numFmtId="0" fontId="10" fillId="6" borderId="12" xfId="0" applyFont="1" applyFill="1" applyBorder="1" applyAlignment="1">
      <alignment horizontal="left" vertical="top" wrapText="1"/>
    </xf>
    <xf numFmtId="0" fontId="19" fillId="6" borderId="8"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53" fillId="7" borderId="26" xfId="0" applyFont="1" applyFill="1" applyBorder="1" applyAlignment="1">
      <alignment horizontal="center" vertical="center" wrapText="1"/>
    </xf>
    <xf numFmtId="0" fontId="40" fillId="10" borderId="27" xfId="0" applyFont="1" applyFill="1" applyBorder="1" applyAlignment="1">
      <alignment horizontal="left" vertical="center"/>
    </xf>
    <xf numFmtId="0" fontId="40" fillId="10" borderId="28" xfId="0" applyFont="1" applyFill="1" applyBorder="1" applyAlignment="1">
      <alignment horizontal="left" vertical="center"/>
    </xf>
    <xf numFmtId="0" fontId="40" fillId="10" borderId="29" xfId="0" applyFont="1" applyFill="1" applyBorder="1" applyAlignment="1">
      <alignment horizontal="left" vertical="center"/>
    </xf>
    <xf numFmtId="0" fontId="22" fillId="3" borderId="13"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49" fillId="6" borderId="0" xfId="0" applyFont="1" applyFill="1" applyBorder="1" applyAlignment="1">
      <alignment horizontal="left" vertical="top" wrapText="1"/>
    </xf>
    <xf numFmtId="0" fontId="21" fillId="7" borderId="60"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47" xfId="0" applyFont="1" applyFill="1" applyBorder="1" applyAlignment="1">
      <alignment horizontal="center" vertical="center"/>
    </xf>
    <xf numFmtId="0" fontId="21" fillId="7" borderId="53"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48" xfId="0" applyFont="1" applyFill="1" applyBorder="1" applyAlignment="1">
      <alignment horizontal="center" vertical="center"/>
    </xf>
    <xf numFmtId="0" fontId="15" fillId="8" borderId="4" xfId="0" applyFont="1" applyFill="1" applyBorder="1" applyAlignment="1" applyProtection="1">
      <alignment horizontal="center" vertical="center"/>
      <protection locked="0"/>
    </xf>
    <xf numFmtId="0" fontId="15" fillId="8" borderId="6" xfId="0" applyFont="1" applyFill="1" applyBorder="1" applyAlignment="1" applyProtection="1">
      <alignment horizontal="center" vertical="center"/>
      <protection locked="0"/>
    </xf>
    <xf numFmtId="0" fontId="15" fillId="7" borderId="54" xfId="0" applyFont="1" applyFill="1" applyBorder="1" applyAlignment="1">
      <alignment horizontal="left" vertical="center" indent="1"/>
    </xf>
    <xf numFmtId="0" fontId="15" fillId="7" borderId="46" xfId="0" applyFont="1" applyFill="1" applyBorder="1" applyAlignment="1">
      <alignment horizontal="left" vertical="center" indent="1"/>
    </xf>
    <xf numFmtId="0" fontId="21" fillId="7" borderId="8" xfId="0" applyFont="1" applyFill="1" applyBorder="1" applyAlignment="1">
      <alignment horizontal="center" wrapText="1"/>
    </xf>
    <xf numFmtId="0" fontId="21" fillId="7" borderId="62"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mruColors>
      <color rgb="FF7BC143"/>
      <color rgb="FFD1E9BD"/>
      <color rgb="FFFFFFCC"/>
      <color rgb="FFFFFF99"/>
      <color rgb="FF33CC33"/>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68035</xdr:colOff>
      <xdr:row>5</xdr:row>
      <xdr:rowOff>217712</xdr:rowOff>
    </xdr:from>
    <xdr:to>
      <xdr:col>15</xdr:col>
      <xdr:colOff>1047750</xdr:colOff>
      <xdr:row>7</xdr:row>
      <xdr:rowOff>272142</xdr:rowOff>
    </xdr:to>
    <xdr:sp macro="" textlink="">
      <xdr:nvSpPr>
        <xdr:cNvPr id="2" name="Right Arrow 1"/>
        <xdr:cNvSpPr/>
      </xdr:nvSpPr>
      <xdr:spPr>
        <a:xfrm>
          <a:off x="11906249" y="2830283"/>
          <a:ext cx="1632858" cy="598716"/>
        </a:xfrm>
        <a:prstGeom prst="rightArrow">
          <a:avLst/>
        </a:prstGeom>
        <a:solidFill>
          <a:srgbClr val="7BC143"/>
        </a:solidFill>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0</xdr:col>
      <xdr:colOff>217713</xdr:colOff>
      <xdr:row>0</xdr:row>
      <xdr:rowOff>81642</xdr:rowOff>
    </xdr:from>
    <xdr:to>
      <xdr:col>3</xdr:col>
      <xdr:colOff>241618</xdr:colOff>
      <xdr:row>0</xdr:row>
      <xdr:rowOff>843641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3" y="81642"/>
          <a:ext cx="1828212" cy="761999"/>
        </a:xfrm>
        <a:prstGeom prst="rect">
          <a:avLst/>
        </a:prstGeom>
      </xdr:spPr>
    </xdr:pic>
    <xdr:clientData/>
  </xdr:twoCellAnchor>
  <xdr:twoCellAnchor editAs="oneCell">
    <xdr:from>
      <xdr:col>12</xdr:col>
      <xdr:colOff>370418</xdr:colOff>
      <xdr:row>0</xdr:row>
      <xdr:rowOff>8164</xdr:rowOff>
    </xdr:from>
    <xdr:to>
      <xdr:col>14</xdr:col>
      <xdr:colOff>375407</xdr:colOff>
      <xdr:row>0</xdr:row>
      <xdr:rowOff>546893</xdr:rowOff>
    </xdr:to>
    <xdr:pic>
      <xdr:nvPicPr>
        <xdr:cNvPr id="6" name="Picture 4" descr="flicks.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09543" y="8164"/>
          <a:ext cx="1433739" cy="538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2"/>
  <sheetViews>
    <sheetView showGridLines="0" showRowColHeaders="0" tabSelected="1" zoomScaleNormal="100" workbookViewId="0">
      <selection activeCell="E12" sqref="E12:E19"/>
    </sheetView>
  </sheetViews>
  <sheetFormatPr defaultRowHeight="15" x14ac:dyDescent="0.25"/>
  <cols>
    <col min="1" max="1" width="5.7109375" customWidth="1"/>
    <col min="2" max="14" width="10.7109375" customWidth="1"/>
    <col min="15" max="15" width="5.7109375" customWidth="1"/>
    <col min="16" max="16" width="13.5703125" customWidth="1"/>
    <col min="17" max="17" width="3" customWidth="1"/>
    <col min="18" max="18" width="2.140625" customWidth="1"/>
    <col min="19" max="19" width="9.7109375" customWidth="1"/>
    <col min="20" max="20" width="9.85546875" customWidth="1"/>
    <col min="21" max="21" width="3.42578125" customWidth="1"/>
    <col min="22" max="22" width="2.28515625" customWidth="1"/>
    <col min="23" max="23" width="9.140625" customWidth="1"/>
    <col min="24" max="24" width="10" customWidth="1"/>
    <col min="25" max="25" width="2.140625" customWidth="1"/>
    <col min="27" max="27" width="10" customWidth="1"/>
    <col min="28" max="28" width="2.140625" customWidth="1"/>
    <col min="29" max="29" width="7.85546875" customWidth="1"/>
    <col min="30" max="30" width="10" customWidth="1"/>
    <col min="31" max="31" width="3.5703125" customWidth="1"/>
  </cols>
  <sheetData>
    <row r="1" spans="1:32" s="55" customFormat="1" ht="78" customHeight="1" x14ac:dyDescent="0.4">
      <c r="A1" s="158" t="s">
        <v>63</v>
      </c>
      <c r="B1" s="159"/>
      <c r="C1" s="159"/>
      <c r="D1" s="159"/>
      <c r="E1" s="159"/>
      <c r="F1" s="159"/>
      <c r="G1" s="159"/>
      <c r="H1" s="159"/>
      <c r="I1" s="159"/>
      <c r="J1" s="159"/>
      <c r="K1" s="159"/>
      <c r="L1" s="159"/>
      <c r="M1" s="159"/>
      <c r="N1" s="159"/>
      <c r="O1" s="159"/>
    </row>
    <row r="2" spans="1:32" ht="14.25" customHeight="1" x14ac:dyDescent="0.25">
      <c r="A2" s="178"/>
      <c r="B2" s="178"/>
      <c r="C2" s="178"/>
      <c r="D2" s="178"/>
      <c r="E2" s="178"/>
      <c r="F2" s="178"/>
      <c r="G2" s="178"/>
      <c r="H2" s="178"/>
      <c r="I2" s="178"/>
      <c r="J2" s="178"/>
      <c r="K2" s="178"/>
      <c r="L2" s="178"/>
      <c r="M2" s="178"/>
      <c r="N2" s="178"/>
      <c r="O2" s="178"/>
    </row>
    <row r="3" spans="1:32" s="54" customFormat="1" ht="36" customHeight="1" thickBot="1" x14ac:dyDescent="0.4">
      <c r="A3" s="56"/>
      <c r="B3" s="57" t="s">
        <v>50</v>
      </c>
      <c r="C3" s="58"/>
      <c r="D3" s="58"/>
      <c r="E3" s="58"/>
      <c r="F3" s="59"/>
      <c r="G3" s="59"/>
      <c r="H3" s="59"/>
      <c r="I3" s="59"/>
      <c r="J3" s="60"/>
      <c r="K3" s="60"/>
      <c r="L3" s="60"/>
      <c r="M3" s="60"/>
      <c r="N3" s="59"/>
      <c r="O3" s="59"/>
    </row>
    <row r="4" spans="1:32" s="4" customFormat="1" ht="10.5" customHeight="1" x14ac:dyDescent="0.55000000000000004">
      <c r="A4" s="26"/>
      <c r="B4" s="27"/>
      <c r="C4" s="28"/>
      <c r="D4" s="28"/>
      <c r="E4" s="28"/>
      <c r="F4" s="28"/>
      <c r="G4" s="28"/>
      <c r="H4" s="28"/>
      <c r="I4" s="28"/>
      <c r="J4" s="29"/>
      <c r="K4" s="29"/>
      <c r="L4" s="29"/>
      <c r="M4" s="29"/>
      <c r="N4" s="28"/>
      <c r="O4" s="30"/>
      <c r="Q4" s="48"/>
      <c r="R4" s="48"/>
      <c r="S4" s="48"/>
      <c r="T4" s="48"/>
      <c r="U4" s="48"/>
      <c r="V4" s="48"/>
      <c r="W4" s="48"/>
      <c r="X4" s="48"/>
      <c r="Y4" s="48"/>
      <c r="Z4" s="48"/>
      <c r="AA4" s="48"/>
      <c r="AB4" s="48"/>
      <c r="AC4" s="48"/>
      <c r="AD4" s="48"/>
      <c r="AE4" s="48"/>
    </row>
    <row r="5" spans="1:32" s="54" customFormat="1" ht="34.5" customHeight="1" thickBot="1" x14ac:dyDescent="0.4">
      <c r="A5" s="61"/>
      <c r="B5" s="179" t="s">
        <v>52</v>
      </c>
      <c r="C5" s="179"/>
      <c r="D5" s="179"/>
      <c r="E5" s="179"/>
      <c r="F5" s="179"/>
      <c r="G5" s="179"/>
      <c r="H5" s="179"/>
      <c r="I5" s="179"/>
      <c r="J5" s="179"/>
      <c r="K5" s="179"/>
      <c r="L5" s="179"/>
      <c r="M5" s="179"/>
      <c r="N5" s="179"/>
      <c r="O5" s="62"/>
      <c r="P5" s="63"/>
      <c r="Q5" s="144" t="s">
        <v>60</v>
      </c>
      <c r="R5" s="144"/>
      <c r="S5" s="144"/>
      <c r="T5" s="144"/>
      <c r="U5" s="144"/>
      <c r="V5" s="144"/>
      <c r="W5" s="144"/>
      <c r="X5" s="144"/>
      <c r="Y5" s="144"/>
      <c r="Z5" s="144"/>
      <c r="AA5" s="64"/>
      <c r="AB5" s="64"/>
      <c r="AC5" s="64"/>
      <c r="AD5" s="64"/>
      <c r="AE5" s="64"/>
      <c r="AF5" s="65"/>
    </row>
    <row r="6" spans="1:32" ht="12.75" customHeight="1" thickBot="1" x14ac:dyDescent="0.35">
      <c r="A6" s="22"/>
      <c r="B6" s="9"/>
      <c r="C6" s="9"/>
      <c r="D6" s="9"/>
      <c r="E6" s="9"/>
      <c r="F6" s="9"/>
      <c r="G6" s="9"/>
      <c r="H6" s="9"/>
      <c r="I6" s="9"/>
      <c r="J6" s="10"/>
      <c r="K6" s="10"/>
      <c r="L6" s="10"/>
      <c r="M6" s="10"/>
      <c r="N6" s="10"/>
      <c r="O6" s="31"/>
      <c r="Q6" s="35"/>
      <c r="R6" s="145" t="s">
        <v>68</v>
      </c>
      <c r="S6" s="145"/>
      <c r="T6" s="145"/>
      <c r="U6" s="145"/>
      <c r="V6" s="145"/>
      <c r="W6" s="145"/>
      <c r="X6" s="145"/>
      <c r="Y6" s="145"/>
      <c r="Z6" s="145"/>
      <c r="AA6" s="145"/>
      <c r="AB6" s="145"/>
      <c r="AC6" s="145"/>
      <c r="AD6" s="145"/>
      <c r="AE6" s="36"/>
    </row>
    <row r="7" spans="1:32" ht="27.75" customHeight="1" thickBot="1" x14ac:dyDescent="0.35">
      <c r="A7" s="22"/>
      <c r="B7" s="160" t="s">
        <v>64</v>
      </c>
      <c r="C7" s="161"/>
      <c r="D7" s="162"/>
      <c r="E7" s="169">
        <v>2</v>
      </c>
      <c r="F7" s="11"/>
      <c r="G7" s="172" t="s">
        <v>28</v>
      </c>
      <c r="H7" s="45"/>
      <c r="I7" s="45"/>
      <c r="J7" s="45"/>
      <c r="K7" s="180" t="s">
        <v>47</v>
      </c>
      <c r="L7" s="180"/>
      <c r="M7" s="180"/>
      <c r="N7" s="181"/>
      <c r="O7" s="31"/>
      <c r="Q7" s="37"/>
      <c r="R7" s="146"/>
      <c r="S7" s="146"/>
      <c r="T7" s="146"/>
      <c r="U7" s="146"/>
      <c r="V7" s="146"/>
      <c r="W7" s="146"/>
      <c r="X7" s="146"/>
      <c r="Y7" s="146"/>
      <c r="Z7" s="146"/>
      <c r="AA7" s="146"/>
      <c r="AB7" s="146"/>
      <c r="AC7" s="146"/>
      <c r="AD7" s="146"/>
      <c r="AE7" s="36"/>
    </row>
    <row r="8" spans="1:32" ht="16.5" customHeight="1" x14ac:dyDescent="0.3">
      <c r="A8" s="22"/>
      <c r="B8" s="163"/>
      <c r="C8" s="164"/>
      <c r="D8" s="165"/>
      <c r="E8" s="170"/>
      <c r="F8" s="11"/>
      <c r="G8" s="173"/>
      <c r="H8" s="18"/>
      <c r="I8" s="18"/>
      <c r="J8" s="18"/>
      <c r="K8" s="177"/>
      <c r="L8" s="177"/>
      <c r="M8" s="177"/>
      <c r="N8" s="182"/>
      <c r="O8" s="31"/>
      <c r="Q8" s="35"/>
      <c r="R8" s="246" t="s">
        <v>67</v>
      </c>
      <c r="S8" s="247"/>
      <c r="T8" s="248"/>
      <c r="U8" s="39"/>
      <c r="V8" s="237" t="s">
        <v>43</v>
      </c>
      <c r="W8" s="238"/>
      <c r="X8" s="183" t="s">
        <v>66</v>
      </c>
      <c r="Y8" s="183"/>
      <c r="Z8" s="183"/>
      <c r="AA8" s="183"/>
      <c r="AB8" s="183"/>
      <c r="AC8" s="183"/>
      <c r="AD8" s="184"/>
      <c r="AE8" s="40"/>
      <c r="AF8" s="6" t="s">
        <v>44</v>
      </c>
    </row>
    <row r="9" spans="1:32" s="5" customFormat="1" ht="16.5" customHeight="1" x14ac:dyDescent="0.3">
      <c r="A9" s="22"/>
      <c r="B9" s="163"/>
      <c r="C9" s="164"/>
      <c r="D9" s="165"/>
      <c r="E9" s="170"/>
      <c r="F9" s="11"/>
      <c r="G9" s="173"/>
      <c r="H9" s="177" t="s">
        <v>29</v>
      </c>
      <c r="I9" s="177"/>
      <c r="J9" s="177"/>
      <c r="K9" s="88" t="s">
        <v>6</v>
      </c>
      <c r="L9" s="88" t="s">
        <v>7</v>
      </c>
      <c r="M9" s="88" t="s">
        <v>8</v>
      </c>
      <c r="N9" s="89" t="s">
        <v>9</v>
      </c>
      <c r="O9" s="31"/>
      <c r="Q9" s="35"/>
      <c r="R9" s="249"/>
      <c r="S9" s="250"/>
      <c r="T9" s="251"/>
      <c r="U9" s="41"/>
      <c r="V9" s="239"/>
      <c r="W9" s="240"/>
      <c r="X9" s="185"/>
      <c r="Y9" s="185"/>
      <c r="Z9" s="185"/>
      <c r="AA9" s="185"/>
      <c r="AB9" s="185"/>
      <c r="AC9" s="185"/>
      <c r="AD9" s="186"/>
      <c r="AE9" s="40"/>
      <c r="AF9" s="7" t="s">
        <v>41</v>
      </c>
    </row>
    <row r="10" spans="1:32" ht="13.5" customHeight="1" thickBot="1" x14ac:dyDescent="0.35">
      <c r="A10" s="22"/>
      <c r="B10" s="166"/>
      <c r="C10" s="167"/>
      <c r="D10" s="168"/>
      <c r="E10" s="171"/>
      <c r="F10" s="11"/>
      <c r="G10" s="66">
        <v>1</v>
      </c>
      <c r="H10" s="174" t="s">
        <v>23</v>
      </c>
      <c r="I10" s="175"/>
      <c r="J10" s="176"/>
      <c r="K10" s="67">
        <f>S15</f>
        <v>18.7</v>
      </c>
      <c r="L10" s="68">
        <f>W19</f>
        <v>0.5</v>
      </c>
      <c r="M10" s="67">
        <f>Z19</f>
        <v>0.12</v>
      </c>
      <c r="N10" s="69">
        <f>AC19</f>
        <v>0.5</v>
      </c>
      <c r="O10" s="31"/>
      <c r="Q10" s="35"/>
      <c r="R10" s="249"/>
      <c r="S10" s="250"/>
      <c r="T10" s="251"/>
      <c r="U10" s="38"/>
      <c r="V10" s="241"/>
      <c r="W10" s="242"/>
      <c r="X10" s="187"/>
      <c r="Y10" s="187"/>
      <c r="Z10" s="187"/>
      <c r="AA10" s="187"/>
      <c r="AB10" s="187"/>
      <c r="AC10" s="187"/>
      <c r="AD10" s="188"/>
      <c r="AE10" s="42"/>
      <c r="AF10" s="6" t="s">
        <v>45</v>
      </c>
    </row>
    <row r="11" spans="1:32" ht="13.5" customHeight="1" thickBot="1" x14ac:dyDescent="0.35">
      <c r="A11" s="22"/>
      <c r="B11" s="9"/>
      <c r="C11" s="9"/>
      <c r="D11" s="9"/>
      <c r="E11" s="10"/>
      <c r="F11" s="11"/>
      <c r="G11" s="70">
        <v>2</v>
      </c>
      <c r="H11" s="224" t="s">
        <v>13</v>
      </c>
      <c r="I11" s="225"/>
      <c r="J11" s="226"/>
      <c r="K11" s="71">
        <v>0.8</v>
      </c>
      <c r="L11" s="72">
        <v>4.4999999999999998E-2</v>
      </c>
      <c r="M11" s="71">
        <v>6.0000000000000001E-3</v>
      </c>
      <c r="N11" s="73">
        <v>3.5000000000000003E-2</v>
      </c>
      <c r="O11" s="31"/>
      <c r="Q11" s="43"/>
      <c r="R11" s="249"/>
      <c r="S11" s="250"/>
      <c r="T11" s="251"/>
      <c r="U11" s="44"/>
      <c r="AE11" s="42"/>
      <c r="AF11" s="6" t="s">
        <v>42</v>
      </c>
    </row>
    <row r="12" spans="1:32" ht="13.5" customHeight="1" thickBot="1" x14ac:dyDescent="0.35">
      <c r="A12" s="22"/>
      <c r="B12" s="160" t="s">
        <v>65</v>
      </c>
      <c r="C12" s="195"/>
      <c r="D12" s="196"/>
      <c r="E12" s="203" t="s">
        <v>39</v>
      </c>
      <c r="F12" s="11"/>
      <c r="G12" s="70">
        <v>3</v>
      </c>
      <c r="H12" s="224" t="s">
        <v>14</v>
      </c>
      <c r="I12" s="225"/>
      <c r="J12" s="226"/>
      <c r="K12" s="71">
        <v>4</v>
      </c>
      <c r="L12" s="72">
        <v>0.15</v>
      </c>
      <c r="M12" s="71">
        <v>0.03</v>
      </c>
      <c r="N12" s="73">
        <v>0.1</v>
      </c>
      <c r="O12" s="31"/>
      <c r="Q12" s="43"/>
      <c r="R12" s="252"/>
      <c r="S12" s="253"/>
      <c r="T12" s="254"/>
      <c r="U12" s="44"/>
      <c r="V12" s="215" t="s">
        <v>79</v>
      </c>
      <c r="W12" s="183"/>
      <c r="X12" s="183"/>
      <c r="Y12" s="183"/>
      <c r="Z12" s="183"/>
      <c r="AA12" s="183"/>
      <c r="AB12" s="183"/>
      <c r="AC12" s="183"/>
      <c r="AD12" s="184"/>
      <c r="AE12" s="42"/>
      <c r="AF12" s="6" t="s">
        <v>35</v>
      </c>
    </row>
    <row r="13" spans="1:32" ht="13.5" customHeight="1" x14ac:dyDescent="0.25">
      <c r="A13" s="22"/>
      <c r="B13" s="197"/>
      <c r="C13" s="198"/>
      <c r="D13" s="199"/>
      <c r="E13" s="204"/>
      <c r="F13" s="99"/>
      <c r="G13" s="74">
        <v>4</v>
      </c>
      <c r="H13" s="233" t="s">
        <v>15</v>
      </c>
      <c r="I13" s="234"/>
      <c r="J13" s="235"/>
      <c r="K13" s="75">
        <v>0.3</v>
      </c>
      <c r="L13" s="76">
        <v>2.5000000000000001E-2</v>
      </c>
      <c r="M13" s="75">
        <v>3.0000000000000001E-3</v>
      </c>
      <c r="N13" s="77">
        <v>0.03</v>
      </c>
      <c r="O13" s="31"/>
      <c r="Q13" s="43"/>
      <c r="R13" s="135" t="s">
        <v>37</v>
      </c>
      <c r="S13" s="136"/>
      <c r="T13" s="137"/>
      <c r="U13" s="44"/>
      <c r="V13" s="216"/>
      <c r="W13" s="185"/>
      <c r="X13" s="185"/>
      <c r="Y13" s="185"/>
      <c r="Z13" s="185"/>
      <c r="AA13" s="185"/>
      <c r="AB13" s="185"/>
      <c r="AC13" s="185"/>
      <c r="AD13" s="186"/>
      <c r="AE13" s="42"/>
    </row>
    <row r="14" spans="1:32" ht="13.5" customHeight="1" thickBot="1" x14ac:dyDescent="0.3">
      <c r="A14" s="22"/>
      <c r="B14" s="197"/>
      <c r="C14" s="198"/>
      <c r="D14" s="199"/>
      <c r="E14" s="204"/>
      <c r="F14" s="99" t="s">
        <v>39</v>
      </c>
      <c r="G14" s="70">
        <v>5</v>
      </c>
      <c r="H14" s="224" t="s">
        <v>25</v>
      </c>
      <c r="I14" s="225"/>
      <c r="J14" s="226"/>
      <c r="K14" s="71">
        <v>20</v>
      </c>
      <c r="L14" s="72">
        <v>0.45</v>
      </c>
      <c r="M14" s="71">
        <v>0.08</v>
      </c>
      <c r="N14" s="73">
        <v>0.2</v>
      </c>
      <c r="O14" s="31"/>
      <c r="Q14" s="43"/>
      <c r="R14" s="138"/>
      <c r="S14" s="139"/>
      <c r="T14" s="140"/>
      <c r="U14" s="44"/>
      <c r="V14" s="216"/>
      <c r="W14" s="185"/>
      <c r="X14" s="185"/>
      <c r="Y14" s="185"/>
      <c r="Z14" s="185"/>
      <c r="AA14" s="185"/>
      <c r="AB14" s="185"/>
      <c r="AC14" s="185"/>
      <c r="AD14" s="186"/>
      <c r="AE14" s="42"/>
    </row>
    <row r="15" spans="1:32" ht="13.5" customHeight="1" thickBot="1" x14ac:dyDescent="0.3">
      <c r="A15" s="22"/>
      <c r="B15" s="197"/>
      <c r="C15" s="198"/>
      <c r="D15" s="199"/>
      <c r="E15" s="204"/>
      <c r="F15" s="99" t="s">
        <v>40</v>
      </c>
      <c r="G15" s="78">
        <v>6</v>
      </c>
      <c r="H15" s="256" t="s">
        <v>22</v>
      </c>
      <c r="I15" s="257"/>
      <c r="J15" s="258"/>
      <c r="K15" s="79">
        <v>25</v>
      </c>
      <c r="L15" s="80">
        <v>0.2</v>
      </c>
      <c r="M15" s="79">
        <v>0.15</v>
      </c>
      <c r="N15" s="81">
        <v>0.2</v>
      </c>
      <c r="O15" s="31"/>
      <c r="Q15" s="43"/>
      <c r="R15" s="43"/>
      <c r="S15" s="243">
        <v>18.7</v>
      </c>
      <c r="T15" s="245" t="s">
        <v>36</v>
      </c>
      <c r="U15" s="44"/>
      <c r="V15" s="217"/>
      <c r="W15" s="187"/>
      <c r="X15" s="187"/>
      <c r="Y15" s="187"/>
      <c r="Z15" s="187"/>
      <c r="AA15" s="187"/>
      <c r="AB15" s="187"/>
      <c r="AC15" s="187"/>
      <c r="AD15" s="188"/>
      <c r="AE15" s="42"/>
    </row>
    <row r="16" spans="1:32" ht="13.5" customHeight="1" thickBot="1" x14ac:dyDescent="0.3">
      <c r="A16" s="22"/>
      <c r="B16" s="197"/>
      <c r="C16" s="198"/>
      <c r="D16" s="199"/>
      <c r="E16" s="204"/>
      <c r="F16" s="99"/>
      <c r="G16" s="82">
        <v>7</v>
      </c>
      <c r="H16" s="230" t="s">
        <v>21</v>
      </c>
      <c r="I16" s="231"/>
      <c r="J16" s="232"/>
      <c r="K16" s="83">
        <v>15</v>
      </c>
      <c r="L16" s="84">
        <v>0.2</v>
      </c>
      <c r="M16" s="83">
        <v>0.03</v>
      </c>
      <c r="N16" s="85">
        <v>7.4999999999999997E-2</v>
      </c>
      <c r="O16" s="31"/>
      <c r="Q16" s="43"/>
      <c r="R16" s="43"/>
      <c r="S16" s="244"/>
      <c r="T16" s="245"/>
      <c r="U16" s="44"/>
      <c r="V16" s="141" t="s">
        <v>33</v>
      </c>
      <c r="W16" s="142"/>
      <c r="X16" s="143"/>
      <c r="Y16" s="141" t="s">
        <v>49</v>
      </c>
      <c r="Z16" s="142"/>
      <c r="AA16" s="143"/>
      <c r="AB16" s="142" t="s">
        <v>34</v>
      </c>
      <c r="AC16" s="142"/>
      <c r="AD16" s="143"/>
      <c r="AE16" s="42"/>
    </row>
    <row r="17" spans="1:31" ht="13.5" customHeight="1" thickBot="1" x14ac:dyDescent="0.35">
      <c r="A17" s="22"/>
      <c r="B17" s="197"/>
      <c r="C17" s="198"/>
      <c r="D17" s="199"/>
      <c r="E17" s="204"/>
      <c r="F17" s="11"/>
      <c r="G17" s="70">
        <v>8</v>
      </c>
      <c r="H17" s="224" t="s">
        <v>24</v>
      </c>
      <c r="I17" s="225"/>
      <c r="J17" s="226"/>
      <c r="K17" s="86">
        <v>20</v>
      </c>
      <c r="L17" s="87">
        <v>0.5</v>
      </c>
      <c r="M17" s="71">
        <v>0.2</v>
      </c>
      <c r="N17" s="73">
        <v>0.75</v>
      </c>
      <c r="O17" s="31"/>
      <c r="Q17" s="43"/>
      <c r="R17" s="46"/>
      <c r="S17" s="47"/>
      <c r="T17" s="49"/>
      <c r="U17" s="44"/>
      <c r="V17" s="141"/>
      <c r="W17" s="142"/>
      <c r="X17" s="143"/>
      <c r="Y17" s="141"/>
      <c r="Z17" s="142"/>
      <c r="AA17" s="143"/>
      <c r="AB17" s="142"/>
      <c r="AC17" s="142"/>
      <c r="AD17" s="143"/>
      <c r="AE17" s="42"/>
    </row>
    <row r="18" spans="1:31" ht="21.75" customHeight="1" thickBot="1" x14ac:dyDescent="0.35">
      <c r="A18" s="22"/>
      <c r="B18" s="197"/>
      <c r="C18" s="198"/>
      <c r="D18" s="199"/>
      <c r="E18" s="204"/>
      <c r="F18" s="11"/>
      <c r="G18" s="218" t="s">
        <v>46</v>
      </c>
      <c r="H18" s="219"/>
      <c r="I18" s="219"/>
      <c r="J18" s="219"/>
      <c r="K18" s="219"/>
      <c r="L18" s="219"/>
      <c r="M18" s="219"/>
      <c r="N18" s="220"/>
      <c r="O18" s="31"/>
      <c r="Q18" s="43"/>
      <c r="R18" s="44"/>
      <c r="S18" s="44"/>
      <c r="T18" s="44"/>
      <c r="U18" s="44"/>
      <c r="V18" s="43"/>
      <c r="W18" s="116">
        <v>5</v>
      </c>
      <c r="X18" s="114" t="str">
        <f>IF($V$8="kg/m³","kg/m³",IF($V$8="g/L","g/L",IF($V$8="g/m³","g/m³",IF($V$8="mg/L","mg/L",IF($V$8="%","%","ERROR!")))))</f>
        <v>kg/m³</v>
      </c>
      <c r="Y18" s="115"/>
      <c r="Z18" s="116">
        <v>1.2</v>
      </c>
      <c r="AA18" s="114" t="str">
        <f>IF($V$8="kg/m³","kg/m³",IF($V$8="g/L","g/L",IF($V$8="g/m³","g/m³",IF($V$8="mg/L","mg/L",IF($V$8="%","%","ERROR!")))))</f>
        <v>kg/m³</v>
      </c>
      <c r="AB18" s="115"/>
      <c r="AC18" s="116">
        <v>5</v>
      </c>
      <c r="AD18" s="114" t="str">
        <f>IF($V$8="kg/m³","kg/m³",IF($V$8="g/L","g/L",IF($V$8="g/m³","g/m³",IF($V$8="mg/L","mg/L",IF($V$8="%","%","ERROR!")))))</f>
        <v>kg/m³</v>
      </c>
      <c r="AE18" s="42"/>
    </row>
    <row r="19" spans="1:31" ht="23.25" customHeight="1" thickBot="1" x14ac:dyDescent="0.35">
      <c r="A19" s="22"/>
      <c r="B19" s="200"/>
      <c r="C19" s="201"/>
      <c r="D19" s="202"/>
      <c r="E19" s="205"/>
      <c r="F19" s="11"/>
      <c r="G19" s="221"/>
      <c r="H19" s="222"/>
      <c r="I19" s="222"/>
      <c r="J19" s="222"/>
      <c r="K19" s="222"/>
      <c r="L19" s="222"/>
      <c r="M19" s="222"/>
      <c r="N19" s="223"/>
      <c r="O19" s="31"/>
      <c r="Q19" s="43"/>
      <c r="U19" s="44"/>
      <c r="V19" s="46"/>
      <c r="W19" s="111">
        <f>IF($V$8="kg/m³",W18/10,IF($V$8="g/L",W18/10,IF($V$8="g/m³",W18/10000,IF($V$8="mg/L",W18/10000,IF($V$8="%",W18,"ERROR!")))))</f>
        <v>0.5</v>
      </c>
      <c r="X19" s="112" t="s">
        <v>35</v>
      </c>
      <c r="Y19" s="113"/>
      <c r="Z19" s="111">
        <f>IF($V$8="kg/m³",Z18/10,IF($V$8="g/L",Z18/10,IF($V$8="g/m³",Z18/10000,IF($V$8="mg/L",Z18/10000,IF($V$8="%",Z18,"ERROR!")))))</f>
        <v>0.12</v>
      </c>
      <c r="AA19" s="112" t="s">
        <v>35</v>
      </c>
      <c r="AB19" s="113"/>
      <c r="AC19" s="111">
        <f>IF($V$8="kg/m³",AC18/10,IF($V$8="g/L",AC18/10,IF($V$8="g/m³",AC18/10000,IF($V$8="mg/L",AC18/10000,IF($V$8="%",AC18,"ERROR!")))))</f>
        <v>0.5</v>
      </c>
      <c r="AD19" s="112" t="s">
        <v>35</v>
      </c>
      <c r="AE19" s="42"/>
    </row>
    <row r="20" spans="1:31" ht="17.25" customHeight="1" thickBot="1" x14ac:dyDescent="0.35">
      <c r="A20" s="22"/>
      <c r="B20" s="9"/>
      <c r="C20" s="9"/>
      <c r="D20" s="9"/>
      <c r="E20" s="10"/>
      <c r="F20" s="9"/>
      <c r="G20" s="9"/>
      <c r="H20" s="9"/>
      <c r="I20" s="9"/>
      <c r="J20" s="9"/>
      <c r="K20" s="9"/>
      <c r="L20" s="8"/>
      <c r="M20" s="8"/>
      <c r="N20" s="8"/>
      <c r="O20" s="31"/>
      <c r="Q20" s="51"/>
      <c r="R20" s="52"/>
      <c r="S20" s="52"/>
      <c r="T20" s="52"/>
      <c r="U20" s="52"/>
      <c r="V20" s="52"/>
      <c r="W20" s="52"/>
      <c r="X20" s="52"/>
      <c r="Y20" s="52"/>
      <c r="Z20" s="52"/>
      <c r="AA20" s="52"/>
      <c r="AB20" s="52"/>
      <c r="AC20" s="52"/>
      <c r="AD20" s="52"/>
      <c r="AE20" s="53"/>
    </row>
    <row r="21" spans="1:31" ht="39" customHeight="1" thickBot="1" x14ac:dyDescent="0.3">
      <c r="A21" s="32"/>
      <c r="B21" s="212" t="s">
        <v>62</v>
      </c>
      <c r="C21" s="213"/>
      <c r="D21" s="213"/>
      <c r="E21" s="213"/>
      <c r="F21" s="214"/>
      <c r="G21" s="269">
        <v>50</v>
      </c>
      <c r="H21" s="270"/>
      <c r="I21" s="271" t="str">
        <f>IF($E$12="kg N/ha","kg N/ha",(IF($E$12="mm","mm depth","")))</f>
        <v>kg N/ha</v>
      </c>
      <c r="J21" s="272"/>
      <c r="K21" s="227" t="str">
        <f>IF($E$12="kg N/ha","To achieve this N loading you need to apply the application rate or depth in the grey box below.",(IF($E$12="mm","If you spread effluent at this depth you will be applying the N loading and application rate indicated in the grey box below.","")))</f>
        <v>To achieve this N loading you need to apply the application rate or depth in the grey box below.</v>
      </c>
      <c r="L21" s="228"/>
      <c r="M21" s="228"/>
      <c r="N21" s="229"/>
      <c r="O21" s="31"/>
      <c r="Q21" s="259" t="s">
        <v>59</v>
      </c>
      <c r="R21" s="260"/>
      <c r="S21" s="260"/>
      <c r="T21" s="260"/>
      <c r="U21" s="260"/>
      <c r="V21" s="260"/>
      <c r="W21" s="260"/>
      <c r="X21" s="260"/>
      <c r="Y21" s="260"/>
      <c r="Z21" s="260"/>
      <c r="AA21" s="260"/>
      <c r="AB21" s="260"/>
      <c r="AC21" s="260"/>
      <c r="AD21" s="260"/>
      <c r="AE21" s="261"/>
    </row>
    <row r="22" spans="1:31" ht="24.75" customHeight="1" x14ac:dyDescent="0.25">
      <c r="A22" s="22"/>
      <c r="B22" s="206" t="str">
        <f>IF($E$12="kg N/ha","Enter the N application rate you want to achieve in the green box (right). Base this on Regional Council rules, consent conditions, or good practice. e.g. 50 kg N/ha. (Press Enter to calculate)",(IF($E$12="mm","Enter the application depth you want to achieve in the green box (right). Base this depth on Regional Council rules, consent conditions, or good practice. e.g. 5mm for liquid effluent. (Press Enter to calculate)","")))</f>
        <v>Enter the N application rate you want to achieve in the green box (right). Base this on Regional Council rules, consent conditions, or good practice. e.g. 50 kg N/ha. (Press Enter to calculate)</v>
      </c>
      <c r="C22" s="207"/>
      <c r="D22" s="207"/>
      <c r="E22" s="207"/>
      <c r="F22" s="208"/>
      <c r="G22" s="273" t="str">
        <f>IF($E$12="kg N/ha","Application Rate",(IF($E$12="mm","Application Rate","")))</f>
        <v>Application Rate</v>
      </c>
      <c r="H22" s="274"/>
      <c r="I22" s="147" t="str">
        <f>IF($E$12="kg N/ha","Application Depth",(IF($E$12="mm","N Loading","")))</f>
        <v>Application Depth</v>
      </c>
      <c r="J22" s="148"/>
      <c r="K22" s="189" t="str">
        <f>IF($E$12="kg N/ha","If your application depth is too high for your regional council rules or effluent consent try a lower N loading.",(IF($E$12="mm","If your N loading is too high for regional council rules or your effluent consent try spreading at a lower application depth.","")))</f>
        <v>If your application depth is too high for your regional council rules or effluent consent try a lower N loading.</v>
      </c>
      <c r="L22" s="190"/>
      <c r="M22" s="190"/>
      <c r="N22" s="191"/>
      <c r="O22" s="31"/>
    </row>
    <row r="23" spans="1:31" ht="24.75" customHeight="1" thickBot="1" x14ac:dyDescent="0.3">
      <c r="A23" s="22"/>
      <c r="B23" s="209"/>
      <c r="C23" s="210"/>
      <c r="D23" s="210"/>
      <c r="E23" s="210"/>
      <c r="F23" s="211"/>
      <c r="G23" s="104">
        <f>IF($E$12="kg N/ha",(IF($E$7=1,$G$21/L10/10,IF($E$7=2,$G$21/L11/10,IF($E$7=3,$G$21/L12/10,IF($E$7=4,$G$21/L13/10,IF($E$7=5,$G$21/L14/10,IF($E$7=6,$G$21/L15/10,IF($E$7=7,$G$21/L16/10,IF($E$7=8,$G$21/L17/10,"ERROR!!"))))))))),(IF($E$12="mm",G21*10000/1000,"")))</f>
        <v>111.11111111111111</v>
      </c>
      <c r="H23" s="105" t="str">
        <f>IF($E$12="kg N/ha","m³/ha",(IF($E$12="mm","m³/ha","")))</f>
        <v>m³/ha</v>
      </c>
      <c r="I23" s="106">
        <f>IF($E$12="kg N/ha",G23/10000*1000,(IF($E$12="mm",IF($E$7=1,L10*G21*100,IF($E$7=2,L11*G21*100,IF($E$7=3,L12*G21*100,IF($E$7=4,L13*G21*100,IF($E$7=5,L14*G21*100,IF($E$7=6,L15*G21*100,IF($E$7=7,L16*G21*100,IF($E$7=8,L17*G21*100,"ERROR!!")))))))),"")))</f>
        <v>11.111111111111111</v>
      </c>
      <c r="J23" s="105" t="str">
        <f>IF($E$12="kg N/ha","mm",(IF($E$12="mm","kg N/ha","")))</f>
        <v>mm</v>
      </c>
      <c r="K23" s="192"/>
      <c r="L23" s="193"/>
      <c r="M23" s="193"/>
      <c r="N23" s="194"/>
      <c r="O23" s="31"/>
    </row>
    <row r="24" spans="1:31" ht="18.75" customHeight="1" x14ac:dyDescent="0.3">
      <c r="A24" s="22"/>
      <c r="B24" s="9"/>
      <c r="C24" s="10"/>
      <c r="D24" s="9"/>
      <c r="E24" s="10"/>
      <c r="F24" s="9"/>
      <c r="G24" s="263" t="s">
        <v>51</v>
      </c>
      <c r="H24" s="264"/>
      <c r="I24" s="264"/>
      <c r="J24" s="265"/>
      <c r="K24" s="9"/>
      <c r="L24" s="8"/>
      <c r="M24" s="8"/>
      <c r="N24" s="8"/>
      <c r="O24" s="31"/>
    </row>
    <row r="25" spans="1:31" ht="18.75" customHeight="1" x14ac:dyDescent="0.3">
      <c r="A25" s="22"/>
      <c r="B25" s="9"/>
      <c r="C25" s="10"/>
      <c r="D25" s="9"/>
      <c r="E25" s="10"/>
      <c r="F25" s="9"/>
      <c r="G25" s="266" t="s">
        <v>48</v>
      </c>
      <c r="H25" s="267"/>
      <c r="I25" s="267" t="s">
        <v>32</v>
      </c>
      <c r="J25" s="268"/>
      <c r="K25" s="9"/>
      <c r="L25" s="8"/>
      <c r="M25" s="8"/>
      <c r="N25" s="8"/>
      <c r="O25" s="31"/>
    </row>
    <row r="26" spans="1:31" ht="18.75" customHeight="1" x14ac:dyDescent="0.3">
      <c r="A26" s="22"/>
      <c r="B26" s="9"/>
      <c r="C26" s="9"/>
      <c r="D26" s="9"/>
      <c r="E26" s="10"/>
      <c r="F26" s="9"/>
      <c r="G26" s="107">
        <f>IF($E$7=1,$M$10*$G$23*10,IF($E$7=2,$M$11*$G$23*10,IF($E$7=3,$M$12*$G$23*10,IF($E$7=4,$M$13*$G$23*10,IF($E$7=5,$M$14*$G$23*10,IF($E$7=6,$M$15*$G$23*10,IF($E$7=7,$M$16*$G$23*10,IF($E$7=8,$M$17*$G$23*10,"ERROR"))))))))</f>
        <v>6.6666666666666679</v>
      </c>
      <c r="H26" s="108" t="s">
        <v>30</v>
      </c>
      <c r="I26" s="109">
        <f>IF($E$7=1,$N$10*$G$23*10,IF($E$7=2,$N$11*$G$23*10,IF($E$7=3,$N$12*$G$23*10,IF($E$7=4,$N$13*$G$23*10,IF($E$7=5,$N$14*$G$23*10,IF($E$7=6,$N$15*$G$23*10,IF($E$7=7,$N$16*$G$23*10,IF($E$7=8,$N$17*$G$23*10,"ERROR"))))))))</f>
        <v>38.888888888888893</v>
      </c>
      <c r="J26" s="110" t="s">
        <v>31</v>
      </c>
      <c r="K26" s="9"/>
      <c r="L26" s="8"/>
      <c r="M26" s="8"/>
      <c r="N26" s="8"/>
      <c r="O26" s="31"/>
    </row>
    <row r="27" spans="1:31" ht="13.5" customHeight="1" thickBot="1" x14ac:dyDescent="0.35">
      <c r="A27" s="23"/>
      <c r="B27" s="14"/>
      <c r="C27" s="14"/>
      <c r="D27" s="14"/>
      <c r="E27" s="14"/>
      <c r="F27" s="14"/>
      <c r="G27" s="14"/>
      <c r="H27" s="14"/>
      <c r="I27" s="14"/>
      <c r="J27" s="14"/>
      <c r="K27" s="14"/>
      <c r="L27" s="12"/>
      <c r="M27" s="12"/>
      <c r="N27" s="12"/>
      <c r="O27" s="25"/>
    </row>
    <row r="28" spans="1:31" ht="33" customHeight="1" x14ac:dyDescent="0.25">
      <c r="A28" s="152" t="s">
        <v>61</v>
      </c>
      <c r="B28" s="152"/>
      <c r="C28" s="152"/>
      <c r="D28" s="152"/>
      <c r="E28" s="152"/>
      <c r="F28" s="152"/>
      <c r="G28" s="152"/>
      <c r="H28" s="152"/>
      <c r="I28" s="152"/>
      <c r="J28" s="152"/>
      <c r="K28" s="152"/>
      <c r="L28" s="152"/>
      <c r="M28" s="152"/>
      <c r="N28" s="152"/>
      <c r="O28" s="152"/>
    </row>
    <row r="29" spans="1:31" ht="31.5" customHeight="1" thickBot="1" x14ac:dyDescent="0.35">
      <c r="A29" s="24"/>
      <c r="B29" s="90" t="s">
        <v>53</v>
      </c>
      <c r="C29" s="50"/>
      <c r="D29" s="50"/>
      <c r="E29" s="50"/>
      <c r="F29" s="14"/>
      <c r="G29" s="14"/>
      <c r="H29" s="14"/>
      <c r="I29" s="14"/>
      <c r="J29" s="14"/>
      <c r="K29" s="14"/>
      <c r="L29" s="12"/>
      <c r="M29" s="12"/>
      <c r="N29" s="12"/>
      <c r="O29" s="24"/>
    </row>
    <row r="30" spans="1:31" ht="12.75" customHeight="1" x14ac:dyDescent="0.3">
      <c r="A30" s="22"/>
      <c r="B30" s="13"/>
      <c r="C30" s="9"/>
      <c r="D30" s="9"/>
      <c r="E30" s="9"/>
      <c r="F30" s="9"/>
      <c r="G30" s="9"/>
      <c r="H30" s="9"/>
      <c r="I30" s="9"/>
      <c r="J30" s="9"/>
      <c r="K30" s="9"/>
      <c r="L30" s="8"/>
      <c r="M30" s="8"/>
      <c r="N30" s="8"/>
      <c r="O30" s="21"/>
    </row>
    <row r="31" spans="1:31" ht="34.5" customHeight="1" x14ac:dyDescent="0.25">
      <c r="A31" s="22"/>
      <c r="B31" s="262" t="s">
        <v>54</v>
      </c>
      <c r="C31" s="262"/>
      <c r="D31" s="262"/>
      <c r="E31" s="262"/>
      <c r="F31" s="262"/>
      <c r="G31" s="262"/>
      <c r="H31" s="262"/>
      <c r="I31" s="262"/>
      <c r="J31" s="262"/>
      <c r="K31" s="262"/>
      <c r="L31" s="262"/>
      <c r="M31" s="262"/>
      <c r="N31" s="262"/>
      <c r="O31" s="21"/>
    </row>
    <row r="32" spans="1:31" ht="10.5" customHeight="1" thickBot="1" x14ac:dyDescent="0.35">
      <c r="A32" s="22"/>
      <c r="B32" s="13"/>
      <c r="C32" s="9"/>
      <c r="D32" s="9"/>
      <c r="E32" s="9"/>
      <c r="F32" s="9"/>
      <c r="G32" s="9"/>
      <c r="H32" s="9"/>
      <c r="I32" s="9"/>
      <c r="J32" s="9"/>
      <c r="K32" s="9"/>
      <c r="L32" s="8"/>
      <c r="M32" s="8"/>
      <c r="N32" s="8"/>
      <c r="O32" s="21"/>
    </row>
    <row r="33" spans="1:32" ht="84.75" customHeight="1" thickBot="1" x14ac:dyDescent="0.3">
      <c r="A33" s="33"/>
      <c r="B33" s="92" t="s">
        <v>55</v>
      </c>
      <c r="C33" s="91">
        <v>8</v>
      </c>
      <c r="D33" s="153" t="s">
        <v>74</v>
      </c>
      <c r="E33" s="154"/>
      <c r="F33" s="154"/>
      <c r="G33" s="154"/>
      <c r="H33" s="154"/>
      <c r="I33" s="154"/>
      <c r="J33" s="154"/>
      <c r="K33" s="154"/>
      <c r="L33" s="154"/>
      <c r="M33" s="154"/>
      <c r="N33" s="155"/>
      <c r="O33" s="20"/>
    </row>
    <row r="34" spans="1:32" ht="12.75" customHeight="1" thickBot="1" x14ac:dyDescent="0.35">
      <c r="A34" s="22"/>
      <c r="B34" s="9"/>
      <c r="C34" s="9"/>
      <c r="D34" s="9"/>
      <c r="E34" s="9"/>
      <c r="F34" s="9"/>
      <c r="G34" s="9"/>
      <c r="H34" s="9"/>
      <c r="I34" s="9"/>
      <c r="J34" s="9"/>
      <c r="K34" s="9"/>
      <c r="L34" s="9"/>
      <c r="M34" s="9"/>
      <c r="N34" s="15"/>
      <c r="O34" s="20"/>
    </row>
    <row r="35" spans="1:32" s="5" customFormat="1" ht="37.5" customHeight="1" thickBot="1" x14ac:dyDescent="0.3">
      <c r="A35" s="34"/>
      <c r="B35" s="156" t="s">
        <v>56</v>
      </c>
      <c r="C35" s="157"/>
      <c r="D35" s="93">
        <v>12</v>
      </c>
      <c r="E35" s="156" t="s">
        <v>26</v>
      </c>
      <c r="F35" s="157"/>
      <c r="G35" s="91">
        <v>14</v>
      </c>
      <c r="H35" s="156" t="s">
        <v>27</v>
      </c>
      <c r="I35" s="157"/>
      <c r="J35" s="91">
        <v>480</v>
      </c>
      <c r="K35" s="156" t="s">
        <v>57</v>
      </c>
      <c r="L35" s="157"/>
      <c r="M35" s="91">
        <v>400</v>
      </c>
      <c r="N35" s="10"/>
      <c r="O35" s="20"/>
      <c r="P35" s="3"/>
    </row>
    <row r="36" spans="1:32" ht="12.75" customHeight="1" x14ac:dyDescent="0.25">
      <c r="A36" s="22"/>
      <c r="B36" s="16"/>
      <c r="C36" s="10"/>
      <c r="D36" s="10"/>
      <c r="E36" s="10"/>
      <c r="F36" s="10"/>
      <c r="G36" s="10"/>
      <c r="H36" s="10"/>
      <c r="I36" s="10"/>
      <c r="J36" s="10"/>
      <c r="K36" s="16"/>
      <c r="L36" s="10"/>
      <c r="M36" s="10"/>
      <c r="N36" s="10"/>
      <c r="O36" s="21"/>
      <c r="P36" s="1"/>
      <c r="Q36" s="1"/>
      <c r="R36" s="1"/>
      <c r="S36" s="1"/>
      <c r="T36" s="1"/>
      <c r="U36" s="1"/>
      <c r="V36" s="1"/>
      <c r="W36" s="1"/>
      <c r="X36" s="1"/>
      <c r="Y36" s="2"/>
      <c r="Z36" s="1"/>
      <c r="AA36" s="1"/>
      <c r="AB36" s="1"/>
      <c r="AC36" s="1"/>
      <c r="AD36" s="1"/>
      <c r="AE36" s="1"/>
      <c r="AF36" s="1"/>
    </row>
    <row r="37" spans="1:32" ht="16.5" customHeight="1" x14ac:dyDescent="0.25">
      <c r="A37" s="22"/>
      <c r="B37" s="149" t="s">
        <v>0</v>
      </c>
      <c r="C37" s="149"/>
      <c r="D37" s="150" t="s">
        <v>73</v>
      </c>
      <c r="E37" s="150"/>
      <c r="F37" s="150"/>
      <c r="G37" s="149" t="s">
        <v>10</v>
      </c>
      <c r="H37" s="149"/>
      <c r="I37" s="149"/>
      <c r="J37" s="151" t="s">
        <v>12</v>
      </c>
      <c r="K37" s="151"/>
      <c r="L37" s="151"/>
      <c r="M37" s="94"/>
      <c r="N37" s="10"/>
      <c r="O37" s="21"/>
      <c r="P37" s="1"/>
      <c r="Y37" s="1"/>
      <c r="Z37" s="1"/>
      <c r="AA37" s="1"/>
      <c r="AB37" s="1"/>
      <c r="AC37" s="1"/>
      <c r="AD37" s="1"/>
      <c r="AE37" s="1"/>
      <c r="AF37" s="1"/>
    </row>
    <row r="38" spans="1:32" s="5" customFormat="1" ht="43.5" customHeight="1" x14ac:dyDescent="0.25">
      <c r="A38" s="19"/>
      <c r="B38" s="100" t="s">
        <v>69</v>
      </c>
      <c r="C38" s="100" t="s">
        <v>38</v>
      </c>
      <c r="D38" s="101" t="s">
        <v>71</v>
      </c>
      <c r="E38" s="101" t="s">
        <v>72</v>
      </c>
      <c r="F38" s="101" t="s">
        <v>11</v>
      </c>
      <c r="G38" s="100" t="s">
        <v>3</v>
      </c>
      <c r="H38" s="100" t="s">
        <v>4</v>
      </c>
      <c r="I38" s="100" t="s">
        <v>5</v>
      </c>
      <c r="J38" s="101" t="s">
        <v>77</v>
      </c>
      <c r="K38" s="102" t="s">
        <v>17</v>
      </c>
      <c r="L38" s="101" t="s">
        <v>76</v>
      </c>
      <c r="M38" s="100" t="s">
        <v>18</v>
      </c>
      <c r="N38" s="15"/>
      <c r="O38" s="20"/>
      <c r="P38" s="3"/>
      <c r="Y38" s="3"/>
      <c r="Z38" s="3"/>
      <c r="AA38" s="3"/>
      <c r="AB38" s="3"/>
      <c r="AC38" s="3"/>
      <c r="AD38" s="3"/>
      <c r="AE38" s="3"/>
      <c r="AF38" s="3"/>
    </row>
    <row r="39" spans="1:32" ht="16.5" customHeight="1" x14ac:dyDescent="0.25">
      <c r="A39" s="22"/>
      <c r="B39" s="95"/>
      <c r="C39" s="95"/>
      <c r="D39" s="96" t="s">
        <v>1</v>
      </c>
      <c r="E39" s="96" t="s">
        <v>2</v>
      </c>
      <c r="F39" s="96" t="s">
        <v>58</v>
      </c>
      <c r="G39" s="149" t="s">
        <v>20</v>
      </c>
      <c r="H39" s="149"/>
      <c r="I39" s="149"/>
      <c r="J39" s="97" t="s">
        <v>16</v>
      </c>
      <c r="K39" s="98"/>
      <c r="L39" s="97" t="s">
        <v>19</v>
      </c>
      <c r="M39" s="95"/>
      <c r="N39" s="10"/>
      <c r="O39" s="21"/>
      <c r="P39" s="1"/>
      <c r="Y39" s="1"/>
      <c r="Z39" s="1"/>
      <c r="AA39" s="1"/>
      <c r="AB39" s="1"/>
      <c r="AC39" s="1"/>
      <c r="AD39" s="1"/>
      <c r="AE39" s="1"/>
      <c r="AF39" s="1"/>
    </row>
    <row r="40" spans="1:32" s="126" customFormat="1" ht="11.25" x14ac:dyDescent="0.2">
      <c r="A40" s="117"/>
      <c r="B40" s="118">
        <v>16</v>
      </c>
      <c r="C40" s="119">
        <f t="shared" ref="C40:C54" si="0">B40*60/1000</f>
        <v>0.96</v>
      </c>
      <c r="D40" s="120">
        <f t="shared" ref="D40:D54" si="1">((B40/60)*$J$35*$G$35)/10000</f>
        <v>0.1792</v>
      </c>
      <c r="E40" s="121">
        <f t="shared" ref="E40:E54" si="2">$D$35/D40/10</f>
        <v>6.6964285714285712</v>
      </c>
      <c r="F40" s="121">
        <f t="shared" ref="F40:F54" si="3">$D$35/D40</f>
        <v>66.964285714285708</v>
      </c>
      <c r="G40" s="119">
        <f t="shared" ref="G40:G54" si="4">IF($C$33=1,$L$10*10*E40*10,IF($C$33=2,$L$11*10*E40*10,IF($C$33=3,$L$12*10*E40*10,IF($C$33=4,$L$13*10*E40*10,IF($C$33=5,$L$14*10*E40*10,IF($C$33=6,$L$15*10*E40*10,IF($C$33=7,$L$16*10*E40*10,IF($C$33=8,$L$17*10*E40*10,"ERROR"))))))))</f>
        <v>334.82142857142856</v>
      </c>
      <c r="H40" s="119">
        <f t="shared" ref="H40:H54" si="5">IF($C$33=1,$M$10*F40*10,IF($C$33=2,$M$11*F40*10,IF($C$33=3,$M$12*F40*10,IF($C$33=4,$M$13*F40*10,IF($C$33=5,$M$14*F40*10,IF($C$33=6,$M$15*F40*10,IF($C$33=7,$M$16*F40*10,IF($C$33=8,$M$17*F40*10,"ERROR"))))))))</f>
        <v>133.92857142857142</v>
      </c>
      <c r="I40" s="119">
        <f t="shared" ref="I40:I54" si="6">IF($C$33=1,$N$10*F40*10,IF($C$33=2,$N$11*F40*10,IF($C$33=3,$N$12*F40*10,IF($C$33=4,$N$13*F40*10,IF($C$33=5,$N$14*F40*10,IF($C$33=6,$N$15*F40*10,IF($C$33=7,$N$16*F40*10,IF($C$33=8,$N$17*F40*10,"ERROR"))))))))</f>
        <v>502.23214285714278</v>
      </c>
      <c r="J40" s="122">
        <f>D40*10000/$G$35</f>
        <v>128</v>
      </c>
      <c r="K40" s="121">
        <f>F40/$D$35</f>
        <v>5.5803571428571423</v>
      </c>
      <c r="L40" s="122">
        <f>$M$35/F40</f>
        <v>5.9733333333333336</v>
      </c>
      <c r="M40" s="119">
        <f>$M$35/$D$35</f>
        <v>33.333333333333336</v>
      </c>
      <c r="N40" s="123"/>
      <c r="O40" s="124"/>
      <c r="P40" s="125"/>
      <c r="Y40" s="125"/>
      <c r="Z40" s="125"/>
      <c r="AA40" s="125"/>
      <c r="AB40" s="125"/>
      <c r="AC40" s="125"/>
      <c r="AD40" s="125"/>
      <c r="AE40" s="125"/>
      <c r="AF40" s="125"/>
    </row>
    <row r="41" spans="1:32" s="126" customFormat="1" ht="11.25" x14ac:dyDescent="0.2">
      <c r="A41" s="117"/>
      <c r="B41" s="118">
        <v>32</v>
      </c>
      <c r="C41" s="119">
        <f t="shared" si="0"/>
        <v>1.92</v>
      </c>
      <c r="D41" s="120">
        <f t="shared" si="1"/>
        <v>0.3584</v>
      </c>
      <c r="E41" s="121">
        <f t="shared" si="2"/>
        <v>3.3482142857142856</v>
      </c>
      <c r="F41" s="121">
        <f t="shared" si="3"/>
        <v>33.482142857142854</v>
      </c>
      <c r="G41" s="119">
        <f t="shared" si="4"/>
        <v>167.41071428571428</v>
      </c>
      <c r="H41" s="119">
        <f t="shared" si="5"/>
        <v>66.964285714285708</v>
      </c>
      <c r="I41" s="119">
        <f t="shared" si="6"/>
        <v>251.11607142857139</v>
      </c>
      <c r="J41" s="122">
        <f t="shared" ref="J41:J54" si="7">D41*10000/$G$35</f>
        <v>256</v>
      </c>
      <c r="K41" s="121">
        <f t="shared" ref="K41:K54" si="8">F41/$D$35</f>
        <v>2.7901785714285712</v>
      </c>
      <c r="L41" s="122">
        <f t="shared" ref="L41:L54" si="9">$M$35/F41</f>
        <v>11.946666666666667</v>
      </c>
      <c r="M41" s="123"/>
      <c r="N41" s="123"/>
      <c r="O41" s="124"/>
    </row>
    <row r="42" spans="1:32" s="126" customFormat="1" ht="11.25" x14ac:dyDescent="0.2">
      <c r="A42" s="117"/>
      <c r="B42" s="118">
        <v>48</v>
      </c>
      <c r="C42" s="119">
        <f t="shared" si="0"/>
        <v>2.88</v>
      </c>
      <c r="D42" s="120">
        <f t="shared" si="1"/>
        <v>0.53759999999999997</v>
      </c>
      <c r="E42" s="121">
        <f t="shared" si="2"/>
        <v>2.2321428571428572</v>
      </c>
      <c r="F42" s="121">
        <f t="shared" si="3"/>
        <v>22.321428571428573</v>
      </c>
      <c r="G42" s="119">
        <f t="shared" si="4"/>
        <v>111.60714285714286</v>
      </c>
      <c r="H42" s="119">
        <f t="shared" si="5"/>
        <v>44.642857142857146</v>
      </c>
      <c r="I42" s="119">
        <f t="shared" si="6"/>
        <v>167.41071428571431</v>
      </c>
      <c r="J42" s="122">
        <f t="shared" si="7"/>
        <v>384</v>
      </c>
      <c r="K42" s="121">
        <f t="shared" si="8"/>
        <v>1.8601190476190477</v>
      </c>
      <c r="L42" s="122">
        <f t="shared" si="9"/>
        <v>17.919999999999998</v>
      </c>
      <c r="M42" s="123"/>
      <c r="N42" s="127"/>
      <c r="O42" s="128"/>
    </row>
    <row r="43" spans="1:32" s="126" customFormat="1" ht="11.25" x14ac:dyDescent="0.2">
      <c r="A43" s="117"/>
      <c r="B43" s="118">
        <v>64</v>
      </c>
      <c r="C43" s="119">
        <f t="shared" si="0"/>
        <v>3.84</v>
      </c>
      <c r="D43" s="120">
        <f t="shared" si="1"/>
        <v>0.71679999999999999</v>
      </c>
      <c r="E43" s="121">
        <f t="shared" si="2"/>
        <v>1.6741071428571428</v>
      </c>
      <c r="F43" s="121">
        <f t="shared" si="3"/>
        <v>16.741071428571427</v>
      </c>
      <c r="G43" s="119">
        <f t="shared" si="4"/>
        <v>83.705357142857139</v>
      </c>
      <c r="H43" s="119">
        <f t="shared" si="5"/>
        <v>33.482142857142854</v>
      </c>
      <c r="I43" s="119">
        <f t="shared" si="6"/>
        <v>125.55803571428569</v>
      </c>
      <c r="J43" s="122">
        <f t="shared" si="7"/>
        <v>512</v>
      </c>
      <c r="K43" s="121">
        <f t="shared" si="8"/>
        <v>1.3950892857142856</v>
      </c>
      <c r="L43" s="122">
        <f t="shared" si="9"/>
        <v>23.893333333333334</v>
      </c>
      <c r="M43" s="125"/>
      <c r="N43" s="255" t="s">
        <v>78</v>
      </c>
      <c r="O43" s="124"/>
    </row>
    <row r="44" spans="1:32" s="126" customFormat="1" ht="11.25" x14ac:dyDescent="0.2">
      <c r="A44" s="117"/>
      <c r="B44" s="118">
        <v>80</v>
      </c>
      <c r="C44" s="119">
        <f t="shared" si="0"/>
        <v>4.8</v>
      </c>
      <c r="D44" s="120">
        <f t="shared" si="1"/>
        <v>0.89600000000000002</v>
      </c>
      <c r="E44" s="121">
        <f t="shared" si="2"/>
        <v>1.3392857142857142</v>
      </c>
      <c r="F44" s="121">
        <f t="shared" si="3"/>
        <v>13.392857142857142</v>
      </c>
      <c r="G44" s="119">
        <f t="shared" si="4"/>
        <v>66.964285714285708</v>
      </c>
      <c r="H44" s="119">
        <f t="shared" si="5"/>
        <v>26.785714285714288</v>
      </c>
      <c r="I44" s="119">
        <f t="shared" si="6"/>
        <v>100.44642857142858</v>
      </c>
      <c r="J44" s="122">
        <f t="shared" si="7"/>
        <v>640</v>
      </c>
      <c r="K44" s="121">
        <f t="shared" si="8"/>
        <v>1.1160714285714286</v>
      </c>
      <c r="L44" s="122">
        <f t="shared" si="9"/>
        <v>29.866666666666667</v>
      </c>
      <c r="M44" s="129"/>
      <c r="N44" s="255"/>
      <c r="O44" s="124"/>
    </row>
    <row r="45" spans="1:32" s="126" customFormat="1" ht="11.25" x14ac:dyDescent="0.2">
      <c r="A45" s="117"/>
      <c r="B45" s="118">
        <v>96</v>
      </c>
      <c r="C45" s="119">
        <f t="shared" si="0"/>
        <v>5.76</v>
      </c>
      <c r="D45" s="120">
        <f t="shared" si="1"/>
        <v>1.0751999999999999</v>
      </c>
      <c r="E45" s="121">
        <f t="shared" si="2"/>
        <v>1.1160714285714286</v>
      </c>
      <c r="F45" s="121">
        <f t="shared" si="3"/>
        <v>11.160714285714286</v>
      </c>
      <c r="G45" s="119">
        <f t="shared" si="4"/>
        <v>55.803571428571431</v>
      </c>
      <c r="H45" s="119">
        <f t="shared" si="5"/>
        <v>22.321428571428573</v>
      </c>
      <c r="I45" s="119">
        <f t="shared" si="6"/>
        <v>83.705357142857153</v>
      </c>
      <c r="J45" s="122">
        <f t="shared" si="7"/>
        <v>768</v>
      </c>
      <c r="K45" s="121">
        <f t="shared" si="8"/>
        <v>0.93005952380952384</v>
      </c>
      <c r="L45" s="122">
        <f t="shared" si="9"/>
        <v>35.839999999999996</v>
      </c>
      <c r="M45" s="129"/>
      <c r="N45" s="255"/>
      <c r="O45" s="124"/>
    </row>
    <row r="46" spans="1:32" s="126" customFormat="1" ht="11.25" x14ac:dyDescent="0.2">
      <c r="A46" s="117"/>
      <c r="B46" s="118">
        <v>112</v>
      </c>
      <c r="C46" s="119">
        <f t="shared" si="0"/>
        <v>6.72</v>
      </c>
      <c r="D46" s="120">
        <f t="shared" si="1"/>
        <v>1.2544</v>
      </c>
      <c r="E46" s="121">
        <f t="shared" si="2"/>
        <v>0.95663265306122458</v>
      </c>
      <c r="F46" s="121">
        <f t="shared" si="3"/>
        <v>9.5663265306122458</v>
      </c>
      <c r="G46" s="119">
        <f t="shared" si="4"/>
        <v>47.831632653061227</v>
      </c>
      <c r="H46" s="119">
        <f t="shared" si="5"/>
        <v>19.132653061224492</v>
      </c>
      <c r="I46" s="119">
        <f t="shared" si="6"/>
        <v>71.747448979591852</v>
      </c>
      <c r="J46" s="122">
        <f t="shared" si="7"/>
        <v>896</v>
      </c>
      <c r="K46" s="121">
        <f t="shared" si="8"/>
        <v>0.79719387755102045</v>
      </c>
      <c r="L46" s="122">
        <f t="shared" si="9"/>
        <v>41.813333333333333</v>
      </c>
      <c r="M46" s="129"/>
      <c r="N46" s="255"/>
      <c r="O46" s="124"/>
    </row>
    <row r="47" spans="1:32" s="126" customFormat="1" ht="11.25" x14ac:dyDescent="0.2">
      <c r="A47" s="117"/>
      <c r="B47" s="118">
        <v>128</v>
      </c>
      <c r="C47" s="119">
        <f t="shared" si="0"/>
        <v>7.68</v>
      </c>
      <c r="D47" s="120">
        <f t="shared" si="1"/>
        <v>1.4336</v>
      </c>
      <c r="E47" s="121">
        <f t="shared" si="2"/>
        <v>0.8370535714285714</v>
      </c>
      <c r="F47" s="121">
        <f t="shared" si="3"/>
        <v>8.3705357142857135</v>
      </c>
      <c r="G47" s="119">
        <f t="shared" si="4"/>
        <v>41.852678571428569</v>
      </c>
      <c r="H47" s="119">
        <f t="shared" si="5"/>
        <v>16.741071428571427</v>
      </c>
      <c r="I47" s="119">
        <f t="shared" si="6"/>
        <v>62.779017857142847</v>
      </c>
      <c r="J47" s="122">
        <f t="shared" si="7"/>
        <v>1024</v>
      </c>
      <c r="K47" s="121">
        <f t="shared" si="8"/>
        <v>0.69754464285714279</v>
      </c>
      <c r="L47" s="122">
        <f t="shared" si="9"/>
        <v>47.786666666666669</v>
      </c>
      <c r="M47" s="129"/>
      <c r="N47" s="255"/>
      <c r="O47" s="124"/>
    </row>
    <row r="48" spans="1:32" s="126" customFormat="1" ht="11.25" x14ac:dyDescent="0.2">
      <c r="A48" s="117"/>
      <c r="B48" s="118">
        <v>144</v>
      </c>
      <c r="C48" s="119">
        <f t="shared" si="0"/>
        <v>8.64</v>
      </c>
      <c r="D48" s="120">
        <f t="shared" si="1"/>
        <v>1.6128</v>
      </c>
      <c r="E48" s="121">
        <f t="shared" si="2"/>
        <v>0.74404761904761907</v>
      </c>
      <c r="F48" s="121">
        <f t="shared" si="3"/>
        <v>7.4404761904761907</v>
      </c>
      <c r="G48" s="119">
        <f t="shared" si="4"/>
        <v>37.202380952380956</v>
      </c>
      <c r="H48" s="119">
        <f t="shared" si="5"/>
        <v>14.880952380952381</v>
      </c>
      <c r="I48" s="119">
        <f t="shared" si="6"/>
        <v>55.803571428571431</v>
      </c>
      <c r="J48" s="122">
        <f t="shared" si="7"/>
        <v>1152</v>
      </c>
      <c r="K48" s="121">
        <f t="shared" si="8"/>
        <v>0.62003968253968256</v>
      </c>
      <c r="L48" s="122">
        <f t="shared" si="9"/>
        <v>53.76</v>
      </c>
      <c r="M48" s="129"/>
      <c r="N48" s="255"/>
      <c r="O48" s="124"/>
      <c r="R48" s="130"/>
    </row>
    <row r="49" spans="1:15" s="126" customFormat="1" ht="11.25" x14ac:dyDescent="0.2">
      <c r="A49" s="117"/>
      <c r="B49" s="118">
        <v>160</v>
      </c>
      <c r="C49" s="119">
        <f t="shared" si="0"/>
        <v>9.6</v>
      </c>
      <c r="D49" s="120">
        <f t="shared" si="1"/>
        <v>1.792</v>
      </c>
      <c r="E49" s="121">
        <f t="shared" si="2"/>
        <v>0.6696428571428571</v>
      </c>
      <c r="F49" s="121">
        <f t="shared" si="3"/>
        <v>6.6964285714285712</v>
      </c>
      <c r="G49" s="119">
        <f t="shared" si="4"/>
        <v>33.482142857142854</v>
      </c>
      <c r="H49" s="119">
        <f t="shared" si="5"/>
        <v>13.392857142857144</v>
      </c>
      <c r="I49" s="119">
        <f t="shared" si="6"/>
        <v>50.223214285714292</v>
      </c>
      <c r="J49" s="122">
        <f t="shared" si="7"/>
        <v>1280</v>
      </c>
      <c r="K49" s="121">
        <f t="shared" si="8"/>
        <v>0.5580357142857143</v>
      </c>
      <c r="L49" s="122">
        <f t="shared" si="9"/>
        <v>59.733333333333334</v>
      </c>
      <c r="M49" s="129"/>
      <c r="N49" s="255"/>
      <c r="O49" s="124"/>
    </row>
    <row r="50" spans="1:15" s="126" customFormat="1" ht="11.25" x14ac:dyDescent="0.2">
      <c r="A50" s="117"/>
      <c r="B50" s="118">
        <v>176</v>
      </c>
      <c r="C50" s="119">
        <f t="shared" si="0"/>
        <v>10.56</v>
      </c>
      <c r="D50" s="120">
        <f t="shared" si="1"/>
        <v>1.9712000000000001</v>
      </c>
      <c r="E50" s="121">
        <f t="shared" si="2"/>
        <v>0.60876623376623373</v>
      </c>
      <c r="F50" s="121">
        <f t="shared" si="3"/>
        <v>6.0876623376623371</v>
      </c>
      <c r="G50" s="119">
        <f t="shared" si="4"/>
        <v>30.438311688311686</v>
      </c>
      <c r="H50" s="119">
        <f t="shared" si="5"/>
        <v>12.175324675324674</v>
      </c>
      <c r="I50" s="119">
        <f t="shared" si="6"/>
        <v>45.657467532467528</v>
      </c>
      <c r="J50" s="122">
        <f t="shared" si="7"/>
        <v>1408</v>
      </c>
      <c r="K50" s="121">
        <f t="shared" si="8"/>
        <v>0.50730519480519476</v>
      </c>
      <c r="L50" s="122">
        <f t="shared" si="9"/>
        <v>65.706666666666678</v>
      </c>
      <c r="M50" s="129"/>
      <c r="N50" s="255"/>
      <c r="O50" s="124"/>
    </row>
    <row r="51" spans="1:15" s="126" customFormat="1" ht="11.25" x14ac:dyDescent="0.2">
      <c r="A51" s="117"/>
      <c r="B51" s="118">
        <v>192</v>
      </c>
      <c r="C51" s="119">
        <f t="shared" si="0"/>
        <v>11.52</v>
      </c>
      <c r="D51" s="120">
        <f t="shared" si="1"/>
        <v>2.1503999999999999</v>
      </c>
      <c r="E51" s="121">
        <f t="shared" si="2"/>
        <v>0.5580357142857143</v>
      </c>
      <c r="F51" s="121">
        <f t="shared" si="3"/>
        <v>5.5803571428571432</v>
      </c>
      <c r="G51" s="119">
        <f t="shared" si="4"/>
        <v>27.901785714285715</v>
      </c>
      <c r="H51" s="119">
        <f t="shared" si="5"/>
        <v>11.160714285714286</v>
      </c>
      <c r="I51" s="119">
        <f t="shared" si="6"/>
        <v>41.852678571428577</v>
      </c>
      <c r="J51" s="122">
        <f t="shared" si="7"/>
        <v>1536</v>
      </c>
      <c r="K51" s="121">
        <f t="shared" si="8"/>
        <v>0.46502976190476192</v>
      </c>
      <c r="L51" s="122">
        <f t="shared" si="9"/>
        <v>71.679999999999993</v>
      </c>
      <c r="M51" s="129"/>
      <c r="N51" s="255"/>
      <c r="O51" s="124"/>
    </row>
    <row r="52" spans="1:15" s="126" customFormat="1" ht="11.25" x14ac:dyDescent="0.2">
      <c r="A52" s="117"/>
      <c r="B52" s="118">
        <v>208</v>
      </c>
      <c r="C52" s="119">
        <f t="shared" si="0"/>
        <v>12.48</v>
      </c>
      <c r="D52" s="120">
        <f t="shared" si="1"/>
        <v>2.3296000000000001</v>
      </c>
      <c r="E52" s="121">
        <f t="shared" si="2"/>
        <v>0.51510989010989006</v>
      </c>
      <c r="F52" s="121">
        <f t="shared" si="3"/>
        <v>5.1510989010989006</v>
      </c>
      <c r="G52" s="119">
        <f t="shared" si="4"/>
        <v>25.755494505494504</v>
      </c>
      <c r="H52" s="119">
        <f t="shared" si="5"/>
        <v>10.302197802197801</v>
      </c>
      <c r="I52" s="119">
        <f t="shared" si="6"/>
        <v>38.633241758241752</v>
      </c>
      <c r="J52" s="122">
        <f t="shared" si="7"/>
        <v>1664</v>
      </c>
      <c r="K52" s="121">
        <f t="shared" si="8"/>
        <v>0.42925824175824173</v>
      </c>
      <c r="L52" s="122">
        <f t="shared" si="9"/>
        <v>77.653333333333336</v>
      </c>
      <c r="M52" s="129"/>
      <c r="N52" s="255"/>
      <c r="O52" s="124"/>
    </row>
    <row r="53" spans="1:15" s="126" customFormat="1" ht="11.25" x14ac:dyDescent="0.2">
      <c r="A53" s="117"/>
      <c r="B53" s="118">
        <v>224</v>
      </c>
      <c r="C53" s="119">
        <f t="shared" si="0"/>
        <v>13.44</v>
      </c>
      <c r="D53" s="120">
        <f t="shared" si="1"/>
        <v>2.5087999999999999</v>
      </c>
      <c r="E53" s="121">
        <f t="shared" si="2"/>
        <v>0.47831632653061229</v>
      </c>
      <c r="F53" s="121">
        <f t="shared" si="3"/>
        <v>4.7831632653061229</v>
      </c>
      <c r="G53" s="119">
        <f t="shared" si="4"/>
        <v>23.915816326530614</v>
      </c>
      <c r="H53" s="119">
        <f t="shared" si="5"/>
        <v>9.5663265306122458</v>
      </c>
      <c r="I53" s="119">
        <f t="shared" si="6"/>
        <v>35.873724489795926</v>
      </c>
      <c r="J53" s="122">
        <f t="shared" si="7"/>
        <v>1792</v>
      </c>
      <c r="K53" s="121">
        <f t="shared" si="8"/>
        <v>0.39859693877551022</v>
      </c>
      <c r="L53" s="122">
        <f t="shared" si="9"/>
        <v>83.626666666666665</v>
      </c>
      <c r="M53" s="129"/>
      <c r="N53" s="255"/>
      <c r="O53" s="124"/>
    </row>
    <row r="54" spans="1:15" s="126" customFormat="1" ht="11.25" x14ac:dyDescent="0.2">
      <c r="A54" s="117"/>
      <c r="B54" s="118">
        <v>240</v>
      </c>
      <c r="C54" s="119">
        <f t="shared" si="0"/>
        <v>14.4</v>
      </c>
      <c r="D54" s="120">
        <f t="shared" si="1"/>
        <v>2.6880000000000002</v>
      </c>
      <c r="E54" s="121">
        <f t="shared" si="2"/>
        <v>0.44642857142857145</v>
      </c>
      <c r="F54" s="121">
        <f t="shared" si="3"/>
        <v>4.4642857142857144</v>
      </c>
      <c r="G54" s="119">
        <f t="shared" si="4"/>
        <v>22.321428571428573</v>
      </c>
      <c r="H54" s="119">
        <f t="shared" si="5"/>
        <v>8.9285714285714288</v>
      </c>
      <c r="I54" s="119">
        <f t="shared" si="6"/>
        <v>33.482142857142854</v>
      </c>
      <c r="J54" s="122">
        <f t="shared" si="7"/>
        <v>1920</v>
      </c>
      <c r="K54" s="121">
        <f t="shared" si="8"/>
        <v>0.37202380952380953</v>
      </c>
      <c r="L54" s="122">
        <f t="shared" si="9"/>
        <v>89.6</v>
      </c>
      <c r="M54" s="123"/>
      <c r="N54" s="123"/>
      <c r="O54" s="124"/>
    </row>
    <row r="55" spans="1:15" s="126" customFormat="1" ht="12" thickBot="1" x14ac:dyDescent="0.25">
      <c r="A55" s="131"/>
      <c r="B55" s="132"/>
      <c r="C55" s="132"/>
      <c r="D55" s="132"/>
      <c r="E55" s="132"/>
      <c r="F55" s="132"/>
      <c r="G55" s="132"/>
      <c r="H55" s="132"/>
      <c r="I55" s="132"/>
      <c r="J55" s="132"/>
      <c r="K55" s="132"/>
      <c r="L55" s="132"/>
      <c r="M55" s="132"/>
      <c r="N55" s="132"/>
      <c r="O55" s="133"/>
    </row>
    <row r="56" spans="1:15" ht="9" customHeight="1" x14ac:dyDescent="0.25"/>
    <row r="57" spans="1:15" ht="15" customHeight="1" x14ac:dyDescent="0.25">
      <c r="A57" s="236" t="s">
        <v>70</v>
      </c>
      <c r="B57" s="236"/>
      <c r="C57" s="236"/>
      <c r="D57" s="236"/>
      <c r="E57" s="236"/>
      <c r="F57" s="236"/>
      <c r="G57" s="236"/>
      <c r="H57" s="236"/>
      <c r="I57" s="236"/>
      <c r="J57" s="236"/>
      <c r="K57" s="236"/>
      <c r="L57" s="236"/>
      <c r="M57" s="236"/>
      <c r="N57" s="236"/>
      <c r="O57" s="236"/>
    </row>
    <row r="58" spans="1:15" ht="15" customHeight="1" x14ac:dyDescent="0.25">
      <c r="A58" s="236"/>
      <c r="B58" s="236"/>
      <c r="C58" s="236"/>
      <c r="D58" s="236"/>
      <c r="E58" s="236"/>
      <c r="F58" s="236"/>
      <c r="G58" s="236"/>
      <c r="H58" s="236"/>
      <c r="I58" s="236"/>
      <c r="J58" s="236"/>
      <c r="K58" s="236"/>
      <c r="L58" s="236"/>
      <c r="M58" s="236"/>
      <c r="N58" s="236"/>
      <c r="O58" s="236"/>
    </row>
    <row r="59" spans="1:15" x14ac:dyDescent="0.25">
      <c r="A59" s="236"/>
      <c r="B59" s="236"/>
      <c r="C59" s="236"/>
      <c r="D59" s="236"/>
      <c r="E59" s="236"/>
      <c r="F59" s="236"/>
      <c r="G59" s="236"/>
      <c r="H59" s="236"/>
      <c r="I59" s="236"/>
      <c r="J59" s="236"/>
      <c r="K59" s="236"/>
      <c r="L59" s="236"/>
      <c r="M59" s="236"/>
      <c r="N59" s="236"/>
      <c r="O59" s="236"/>
    </row>
    <row r="60" spans="1:15" x14ac:dyDescent="0.25">
      <c r="A60" s="236"/>
      <c r="B60" s="236"/>
      <c r="C60" s="236"/>
      <c r="D60" s="236"/>
      <c r="E60" s="236"/>
      <c r="F60" s="236"/>
      <c r="G60" s="236"/>
      <c r="H60" s="236"/>
      <c r="I60" s="236"/>
      <c r="J60" s="236"/>
      <c r="K60" s="236"/>
      <c r="L60" s="236"/>
      <c r="M60" s="236"/>
      <c r="N60" s="236"/>
      <c r="O60" s="236"/>
    </row>
    <row r="61" spans="1:15" ht="8.25" customHeight="1" x14ac:dyDescent="0.25"/>
    <row r="62" spans="1:15" x14ac:dyDescent="0.25">
      <c r="A62" s="103" t="s">
        <v>75</v>
      </c>
      <c r="B62" s="17"/>
      <c r="C62" s="17"/>
      <c r="D62" s="17"/>
      <c r="E62" s="17"/>
      <c r="F62" s="17"/>
      <c r="G62" s="17"/>
      <c r="H62" s="17"/>
      <c r="I62" s="17"/>
      <c r="J62" s="17"/>
      <c r="K62" s="17"/>
      <c r="L62" s="17"/>
      <c r="M62" s="17"/>
      <c r="N62" s="17"/>
      <c r="O62" s="134"/>
    </row>
  </sheetData>
  <sheetProtection password="9E01" sheet="1" objects="1" scenarios="1" selectLockedCells="1"/>
  <mergeCells count="57">
    <mergeCell ref="A57:O60"/>
    <mergeCell ref="V8:W10"/>
    <mergeCell ref="S15:S16"/>
    <mergeCell ref="T15:T16"/>
    <mergeCell ref="R8:T12"/>
    <mergeCell ref="N43:N53"/>
    <mergeCell ref="H14:J14"/>
    <mergeCell ref="H15:J15"/>
    <mergeCell ref="Q21:AE21"/>
    <mergeCell ref="B31:N31"/>
    <mergeCell ref="G24:J24"/>
    <mergeCell ref="G25:H25"/>
    <mergeCell ref="I25:J25"/>
    <mergeCell ref="G21:H21"/>
    <mergeCell ref="I21:J21"/>
    <mergeCell ref="G22:H22"/>
    <mergeCell ref="H11:J11"/>
    <mergeCell ref="H12:J12"/>
    <mergeCell ref="K21:N21"/>
    <mergeCell ref="H16:J16"/>
    <mergeCell ref="H17:J17"/>
    <mergeCell ref="H13:J13"/>
    <mergeCell ref="B12:D19"/>
    <mergeCell ref="E12:E19"/>
    <mergeCell ref="G39:I39"/>
    <mergeCell ref="B22:F23"/>
    <mergeCell ref="B21:F21"/>
    <mergeCell ref="G18:N19"/>
    <mergeCell ref="A1:O1"/>
    <mergeCell ref="B7:D10"/>
    <mergeCell ref="E7:E10"/>
    <mergeCell ref="G7:G9"/>
    <mergeCell ref="H10:J10"/>
    <mergeCell ref="H9:J9"/>
    <mergeCell ref="A2:O2"/>
    <mergeCell ref="B5:N5"/>
    <mergeCell ref="K7:N8"/>
    <mergeCell ref="I22:J22"/>
    <mergeCell ref="B37:C37"/>
    <mergeCell ref="D37:F37"/>
    <mergeCell ref="G37:I37"/>
    <mergeCell ref="J37:L37"/>
    <mergeCell ref="A28:O28"/>
    <mergeCell ref="D33:N33"/>
    <mergeCell ref="E35:F35"/>
    <mergeCell ref="K35:L35"/>
    <mergeCell ref="H35:I35"/>
    <mergeCell ref="B35:C35"/>
    <mergeCell ref="K22:N23"/>
    <mergeCell ref="R13:T14"/>
    <mergeCell ref="V16:X17"/>
    <mergeCell ref="AB16:AD17"/>
    <mergeCell ref="Q5:Z5"/>
    <mergeCell ref="R6:AD7"/>
    <mergeCell ref="X8:AD10"/>
    <mergeCell ref="Y16:AA17"/>
    <mergeCell ref="V12:AD15"/>
  </mergeCells>
  <dataValidations xWindow="286" yWindow="784" count="4">
    <dataValidation type="list" allowBlank="1" showErrorMessage="1" promptTitle="Select number from drop down tab" prompt="Select the number (1-8) from the blue box in the effluent table shown above." sqref="C33">
      <formula1>$G$10:$G$17</formula1>
    </dataValidation>
    <dataValidation type="list" allowBlank="1" showInputMessage="1" showErrorMessage="1" sqref="V8:W10">
      <formula1>$AF$8:$AF$12</formula1>
    </dataValidation>
    <dataValidation type="list" allowBlank="1" showErrorMessage="1" promptTitle="Select from drop down tab" prompt="Select either kg N/ha or mm effluent applied" sqref="E12:E19">
      <formula1>$F$14:$F$15</formula1>
    </dataValidation>
    <dataValidation type="list" allowBlank="1" showErrorMessage="1" promptTitle="Select number from drop down tab" prompt="Select the number (1-8) based on the effluent table to the right." sqref="E7:E10">
      <formula1>$G$10:$G$17</formula1>
    </dataValidation>
  </dataValidations>
  <pageMargins left="0.70866141732283472" right="0.70866141732283472" top="0.74803149606299213" bottom="0.74803149606299213" header="0.31496062992125984" footer="0.31496062992125984"/>
  <pageSetup paperSize="9" scale="82" fitToWidth="0" fitToHeight="2" orientation="landscape" r:id="rId1"/>
  <ignoredErrors>
    <ignoredError sqref="K10:N10"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FDE Spreading Calculator</vt:lpstr>
      <vt:lpstr>'FDE Spreading Calculator'!Print_Area</vt:lpstr>
    </vt:vector>
  </TitlesOfParts>
  <Company>DairyNZ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Bowler</dc:creator>
  <cp:lastModifiedBy>Andrew Fraser</cp:lastModifiedBy>
  <cp:lastPrinted>2012-09-19T00:44:33Z</cp:lastPrinted>
  <dcterms:created xsi:type="dcterms:W3CDTF">2011-05-20T02:53:37Z</dcterms:created>
  <dcterms:modified xsi:type="dcterms:W3CDTF">2013-03-05T16:30:18Z</dcterms:modified>
</cp:coreProperties>
</file>