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omments4.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9.xml" ContentType="application/vnd.openxmlformats-officedocument.drawing+xml"/>
  <Override PartName="/xl/comments5.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0.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21.xml" ContentType="application/vnd.openxmlformats-officedocument.drawing+xml"/>
  <Override PartName="/xl/comments6.xml" ContentType="application/vnd.openxmlformats-officedocument.spreadsheetml.comments+xml"/>
  <Override PartName="/xl/drawings/drawing2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showInkAnnotation="0" defaultThemeVersion="124226"/>
  <mc:AlternateContent xmlns:mc="http://schemas.openxmlformats.org/markup-compatibility/2006">
    <mc:Choice Requires="x15">
      <x15ac:absPath xmlns:x15ac="http://schemas.microsoft.com/office/spreadsheetml/2010/11/ac" url="https://dnz-my.sharepoint.com/personal/joanne_gisborne_dairynz_co_nz/Documents/Desktop/Website/Tools/Off paddock investement calculator/"/>
    </mc:Choice>
  </mc:AlternateContent>
  <xr:revisionPtr revIDLastSave="0" documentId="8_{CC4EE9EE-F730-4291-9287-AACD96B32F1E}" xr6:coauthVersionLast="47" xr6:coauthVersionMax="47" xr10:uidLastSave="{00000000-0000-0000-0000-000000000000}"/>
  <workbookProtection workbookPassword="D89C" lockStructure="1"/>
  <bookViews>
    <workbookView xWindow="-120" yWindow="-120" windowWidth="29040" windowHeight="15840" xr2:uid="{00000000-000D-0000-FFFF-FFFF00000000}"/>
  </bookViews>
  <sheets>
    <sheet name="Introduction" sheetId="9" r:id="rId1"/>
    <sheet name="Current System" sheetId="1" r:id="rId2"/>
    <sheet name="Proposed System" sheetId="2" r:id="rId3"/>
    <sheet name="Your Results" sheetId="8" r:id="rId4"/>
    <sheet name="Print Report" sheetId="4" r:id="rId5"/>
    <sheet name="Your Value Calcs" sheetId="11" state="hidden" r:id="rId6"/>
    <sheet name="Base Calcs" sheetId="7" state="hidden" r:id="rId7"/>
    <sheet name="Our Estimates" sheetId="12" state="hidden" r:id="rId8"/>
    <sheet name="Reference Sheet" sheetId="13" state="hidden" r:id="rId9"/>
    <sheet name="Assumptions" sheetId="14" r:id="rId10"/>
    <sheet name="sensitivity" sheetId="15" state="hidden" r:id="rId11"/>
  </sheets>
  <definedNames>
    <definedName name="_xlnm.Print_Area" localSheetId="4">'Print Report'!$A$1:$K$228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2" l="1"/>
  <c r="C10" i="1"/>
  <c r="D14" i="2" l="1"/>
  <c r="D34" i="2" l="1"/>
  <c r="D30" i="1"/>
  <c r="B12" i="2" l="1"/>
  <c r="P35" i="8" l="1"/>
  <c r="D69" i="8" l="1"/>
  <c r="D65" i="8"/>
  <c r="D52" i="8"/>
  <c r="B8" i="2" l="1"/>
  <c r="AW34" i="14"/>
  <c r="AW33" i="14"/>
  <c r="AW29" i="14"/>
  <c r="AW28" i="14"/>
  <c r="AW27" i="14"/>
  <c r="AW26" i="14"/>
  <c r="AW25" i="14"/>
  <c r="AW19" i="14"/>
  <c r="AW20" i="14"/>
  <c r="AW21" i="14"/>
  <c r="AW18" i="14"/>
  <c r="A8" i="2"/>
  <c r="N35" i="8" l="1"/>
  <c r="J35" i="8"/>
  <c r="H35" i="8" l="1"/>
  <c r="L35" i="8" l="1"/>
  <c r="B9" i="4"/>
  <c r="D9" i="4" s="1"/>
  <c r="B76" i="8" l="1"/>
  <c r="B22" i="8"/>
  <c r="D22" i="8" s="1"/>
  <c r="D76" i="8" l="1"/>
  <c r="E76" i="8" s="1"/>
  <c r="DC13" i="14"/>
  <c r="DD13" i="14"/>
  <c r="DE13" i="14"/>
  <c r="DF13" i="14"/>
  <c r="DG13" i="14"/>
  <c r="DH13" i="14"/>
  <c r="DI13" i="14"/>
  <c r="DJ13" i="14"/>
  <c r="DK13" i="14"/>
  <c r="DL13" i="14"/>
  <c r="DM13" i="14"/>
  <c r="DN13" i="14"/>
  <c r="DB13" i="14"/>
  <c r="DC9" i="14"/>
  <c r="DD9" i="14"/>
  <c r="DE9" i="14"/>
  <c r="DF9" i="14"/>
  <c r="DG9" i="14"/>
  <c r="DH9" i="14"/>
  <c r="DI9" i="14"/>
  <c r="DJ9" i="14"/>
  <c r="DK9" i="14"/>
  <c r="DL9" i="14"/>
  <c r="DM9" i="14"/>
  <c r="DN9" i="14"/>
  <c r="DB9" i="14"/>
  <c r="T31" i="14"/>
  <c r="S31" i="14"/>
  <c r="T26" i="14"/>
  <c r="T25" i="14"/>
  <c r="S25" i="14"/>
  <c r="T22" i="14"/>
  <c r="S22" i="14"/>
  <c r="T21" i="14"/>
  <c r="S21" i="14"/>
  <c r="BI16" i="13"/>
  <c r="BI11" i="13"/>
  <c r="BI10" i="13"/>
  <c r="BI7" i="13"/>
  <c r="BI6" i="13"/>
  <c r="BH16" i="13"/>
  <c r="BH10" i="13"/>
  <c r="BH7" i="13"/>
  <c r="BH6" i="13"/>
  <c r="B133" i="11" l="1"/>
  <c r="BN12" i="14"/>
  <c r="BN13" i="14" s="1"/>
  <c r="BN14" i="14" s="1"/>
  <c r="BN15" i="14" s="1"/>
  <c r="BN16" i="14" s="1"/>
  <c r="BN17" i="14" s="1"/>
  <c r="BN18" i="14" s="1"/>
  <c r="BN19" i="14" s="1"/>
  <c r="BN20" i="14" s="1"/>
  <c r="BM12" i="14"/>
  <c r="BM13" i="14" s="1"/>
  <c r="BM14" i="14" s="1"/>
  <c r="BM15" i="14" s="1"/>
  <c r="BM16" i="14" s="1"/>
  <c r="BM17" i="14" s="1"/>
  <c r="BM18" i="14" s="1"/>
  <c r="BM19" i="14" s="1"/>
  <c r="BM20" i="14" s="1"/>
  <c r="BL12" i="14"/>
  <c r="BL13" i="14" s="1"/>
  <c r="BL14" i="14" s="1"/>
  <c r="BL15" i="14" s="1"/>
  <c r="BL16" i="14" s="1"/>
  <c r="BL17" i="14" s="1"/>
  <c r="BL18" i="14" s="1"/>
  <c r="BL19" i="14" s="1"/>
  <c r="BL20" i="14" s="1"/>
  <c r="BZ18" i="14"/>
  <c r="CC13" i="14"/>
  <c r="CC12" i="14"/>
  <c r="CC11" i="14"/>
  <c r="CC10" i="14"/>
  <c r="BB26" i="14"/>
  <c r="BE24" i="14"/>
  <c r="BF24" i="14" s="1"/>
  <c r="BE23" i="14"/>
  <c r="BF23" i="14" s="1"/>
  <c r="BE21" i="14"/>
  <c r="BF21" i="14" s="1"/>
  <c r="BE20" i="14"/>
  <c r="BF20" i="14" s="1"/>
  <c r="BE19" i="14"/>
  <c r="BF19" i="14" s="1"/>
  <c r="BE18" i="14"/>
  <c r="BF18" i="14" s="1"/>
  <c r="BE17" i="14"/>
  <c r="BF17" i="14" s="1"/>
  <c r="BE15" i="14"/>
  <c r="BF15" i="14" s="1"/>
  <c r="BE14" i="14"/>
  <c r="BF14" i="14" s="1"/>
  <c r="BE13" i="14"/>
  <c r="BF13" i="14" s="1"/>
  <c r="BE12" i="14"/>
  <c r="BF12" i="14" s="1"/>
  <c r="BD12" i="14"/>
  <c r="BD26" i="14" s="1"/>
  <c r="AU30" i="14"/>
  <c r="AV30" i="14"/>
  <c r="AU35" i="14"/>
  <c r="AV35" i="14"/>
  <c r="AW30" i="14" l="1"/>
  <c r="AU36" i="14"/>
  <c r="AW36" i="14" s="1"/>
  <c r="BF26" i="14"/>
  <c r="AP45" i="14" l="1"/>
  <c r="AO45" i="14"/>
  <c r="AN45" i="14"/>
  <c r="AM45" i="14"/>
  <c r="AL45" i="14"/>
  <c r="AQ45" i="14" l="1"/>
  <c r="C7" i="2"/>
  <c r="B19" i="4" s="1"/>
  <c r="B61" i="7" l="1"/>
  <c r="B48" i="8" s="1"/>
  <c r="D48" i="8" s="1"/>
  <c r="B60" i="7"/>
  <c r="B47" i="8" s="1"/>
  <c r="AV22" i="14"/>
  <c r="AU22" i="14"/>
  <c r="D47" i="8" l="1"/>
  <c r="L28" i="15"/>
  <c r="O22" i="15"/>
  <c r="I28" i="15"/>
  <c r="D7" i="15"/>
  <c r="D49" i="15"/>
  <c r="O28" i="15"/>
  <c r="D29" i="15"/>
  <c r="AW23" i="14"/>
  <c r="AU23" i="14" s="1"/>
  <c r="DN21" i="14"/>
  <c r="DM21" i="14"/>
  <c r="DL21" i="14"/>
  <c r="DK21" i="14"/>
  <c r="DJ21" i="14"/>
  <c r="DI21" i="14"/>
  <c r="DH21" i="14"/>
  <c r="DG21" i="14"/>
  <c r="DF21" i="14"/>
  <c r="DE21" i="14"/>
  <c r="DD21" i="14"/>
  <c r="DC21" i="14"/>
  <c r="DB21" i="14"/>
  <c r="C29" i="15" l="1"/>
  <c r="F29" i="15"/>
  <c r="B29" i="15"/>
  <c r="E29" i="15"/>
  <c r="C49" i="15"/>
  <c r="F49" i="15"/>
  <c r="B49" i="15"/>
  <c r="E49" i="15"/>
  <c r="C7" i="15"/>
  <c r="F7" i="15"/>
  <c r="B7" i="15"/>
  <c r="E7" i="15"/>
  <c r="D59" i="15"/>
  <c r="M28" i="15"/>
  <c r="P22" i="15"/>
  <c r="D16" i="15"/>
  <c r="P28" i="15"/>
  <c r="J28" i="15"/>
  <c r="D39" i="15"/>
  <c r="E18" i="7"/>
  <c r="E17" i="7"/>
  <c r="F29" i="2"/>
  <c r="F28" i="2"/>
  <c r="I21" i="2"/>
  <c r="I22" i="2"/>
  <c r="I23" i="2"/>
  <c r="I20" i="2"/>
  <c r="H17" i="1"/>
  <c r="H18" i="1"/>
  <c r="H19" i="1"/>
  <c r="H16" i="1"/>
  <c r="F49" i="2"/>
  <c r="F50" i="2"/>
  <c r="F51" i="2"/>
  <c r="F52" i="2"/>
  <c r="F53" i="2"/>
  <c r="F54" i="2"/>
  <c r="F55" i="2"/>
  <c r="F56" i="2"/>
  <c r="F57" i="2"/>
  <c r="F48" i="2"/>
  <c r="I49" i="2"/>
  <c r="I50" i="2"/>
  <c r="I51" i="2"/>
  <c r="I52" i="2"/>
  <c r="I53" i="2"/>
  <c r="I54" i="2"/>
  <c r="I55" i="2"/>
  <c r="I56" i="2"/>
  <c r="I57" i="2"/>
  <c r="I48" i="2"/>
  <c r="F45" i="1"/>
  <c r="F46" i="1"/>
  <c r="F47" i="1"/>
  <c r="F48" i="1"/>
  <c r="F49" i="1"/>
  <c r="F50" i="1"/>
  <c r="F51" i="1"/>
  <c r="F52" i="1"/>
  <c r="F53" i="1"/>
  <c r="F44" i="1"/>
  <c r="H45" i="1"/>
  <c r="H46" i="1"/>
  <c r="H47" i="1"/>
  <c r="H48" i="1"/>
  <c r="H49" i="1"/>
  <c r="H50" i="1"/>
  <c r="H51" i="1"/>
  <c r="H52" i="1"/>
  <c r="H53" i="1"/>
  <c r="H44" i="1"/>
  <c r="C62" i="1"/>
  <c r="F25" i="1"/>
  <c r="F24" i="1"/>
  <c r="AF6" i="13"/>
  <c r="AI6" i="13" s="1"/>
  <c r="AF7" i="13"/>
  <c r="AI7" i="13" s="1"/>
  <c r="AF8" i="13"/>
  <c r="AF5" i="13"/>
  <c r="AI5" i="13" s="1"/>
  <c r="AG8" i="13"/>
  <c r="C16" i="15" l="1"/>
  <c r="B16" i="15"/>
  <c r="F16" i="15"/>
  <c r="E16" i="15"/>
  <c r="F39" i="15"/>
  <c r="B39" i="15"/>
  <c r="E39" i="15"/>
  <c r="C39" i="15"/>
  <c r="C59" i="15"/>
  <c r="F59" i="15"/>
  <c r="B59" i="15"/>
  <c r="E59" i="15"/>
  <c r="B36" i="8"/>
  <c r="D36" i="8" s="1"/>
  <c r="D39" i="4"/>
  <c r="B37" i="8"/>
  <c r="D37" i="8" s="1"/>
  <c r="D40" i="4"/>
  <c r="AI8" i="13"/>
  <c r="E45" i="11"/>
  <c r="C56" i="7"/>
  <c r="E14" i="2" l="1"/>
  <c r="E15" i="2" s="1"/>
  <c r="E13" i="2"/>
  <c r="E12" i="2"/>
  <c r="E7" i="2"/>
  <c r="D9" i="1"/>
  <c r="D10" i="1" s="1"/>
  <c r="D8" i="1"/>
  <c r="D7" i="1"/>
  <c r="D9" i="8" l="1"/>
  <c r="D10" i="8"/>
  <c r="D12" i="8"/>
  <c r="D8" i="8"/>
  <c r="B12" i="8"/>
  <c r="B7" i="8"/>
  <c r="B8" i="8"/>
  <c r="B9" i="8"/>
  <c r="B10" i="8"/>
  <c r="B6" i="8"/>
  <c r="D15" i="8"/>
  <c r="D13" i="8"/>
  <c r="D11" i="8"/>
  <c r="B11" i="8"/>
  <c r="B14" i="8"/>
  <c r="B13" i="8"/>
  <c r="A52" i="15" l="1"/>
  <c r="A62" i="15"/>
  <c r="B15" i="8"/>
  <c r="D14" i="8"/>
  <c r="A54" i="15" l="1"/>
  <c r="A50" i="15"/>
  <c r="A53" i="15"/>
  <c r="A51" i="15"/>
  <c r="A64" i="15"/>
  <c r="A60" i="15"/>
  <c r="A63" i="15"/>
  <c r="A61" i="15"/>
  <c r="B13" i="2"/>
  <c r="DA24" i="11" l="1"/>
  <c r="CZ13" i="7"/>
  <c r="CZ12" i="7"/>
  <c r="CZ11" i="7"/>
  <c r="CZ10" i="7"/>
  <c r="I24" i="2" l="1"/>
  <c r="E178" i="11" s="1"/>
  <c r="H20" i="1"/>
  <c r="C84" i="7" s="1"/>
  <c r="C184" i="7" s="1"/>
  <c r="DK13" i="11"/>
  <c r="DK14" i="11" s="1"/>
  <c r="DK15" i="11" s="1"/>
  <c r="DK16" i="11" s="1"/>
  <c r="DK17" i="11" s="1"/>
  <c r="DK18" i="11" s="1"/>
  <c r="DK19" i="11" s="1"/>
  <c r="DK20" i="11" s="1"/>
  <c r="DK21" i="11" s="1"/>
  <c r="DJ13" i="11"/>
  <c r="DJ14" i="11" s="1"/>
  <c r="DJ15" i="11" s="1"/>
  <c r="DJ16" i="11" s="1"/>
  <c r="DJ17" i="11" s="1"/>
  <c r="DJ18" i="11" s="1"/>
  <c r="DJ19" i="11" s="1"/>
  <c r="DJ20" i="11" s="1"/>
  <c r="DJ21" i="11" s="1"/>
  <c r="DI13" i="11"/>
  <c r="DI14" i="11" s="1"/>
  <c r="DI15" i="11" s="1"/>
  <c r="DI16" i="11" s="1"/>
  <c r="DI17" i="11" s="1"/>
  <c r="DI18" i="11" s="1"/>
  <c r="DI19" i="11" s="1"/>
  <c r="DI20" i="11" s="1"/>
  <c r="DI21" i="11" s="1"/>
  <c r="C107" i="11"/>
  <c r="D107" i="11" s="1"/>
  <c r="C9" i="11"/>
  <c r="E88" i="11"/>
  <c r="G88" i="11" s="1"/>
  <c r="E87" i="11"/>
  <c r="G87" i="11" s="1"/>
  <c r="C78" i="11"/>
  <c r="C79" i="11"/>
  <c r="C80" i="11"/>
  <c r="C81" i="11"/>
  <c r="C82" i="11"/>
  <c r="C85" i="11"/>
  <c r="E57" i="11"/>
  <c r="G57" i="11" s="1"/>
  <c r="C7" i="11"/>
  <c r="C8" i="11"/>
  <c r="E5" i="11"/>
  <c r="E7" i="11"/>
  <c r="C5" i="11"/>
  <c r="E75" i="11" l="1"/>
  <c r="E84" i="7"/>
  <c r="E184" i="7" s="1"/>
  <c r="H184" i="7" s="1"/>
  <c r="C75" i="11"/>
  <c r="D75" i="11" s="1"/>
  <c r="C178" i="11"/>
  <c r="H178" i="11" s="1"/>
  <c r="G7" i="11"/>
  <c r="G107" i="11"/>
  <c r="C11" i="11"/>
  <c r="C12" i="11" s="1"/>
  <c r="K107" i="11"/>
  <c r="J107" i="11"/>
  <c r="F107" i="11"/>
  <c r="I107" i="11"/>
  <c r="E107" i="11"/>
  <c r="L107" i="11"/>
  <c r="H107" i="11"/>
  <c r="DE7" i="7"/>
  <c r="DE8" i="7" s="1"/>
  <c r="DE9" i="7" s="1"/>
  <c r="DE10" i="7" s="1"/>
  <c r="DE11" i="7" s="1"/>
  <c r="DE12" i="7" s="1"/>
  <c r="DE13" i="7" s="1"/>
  <c r="DE14" i="7" s="1"/>
  <c r="DE15" i="7" s="1"/>
  <c r="G84" i="7" l="1"/>
  <c r="G75" i="11"/>
  <c r="D178" i="11"/>
  <c r="DG7" i="7"/>
  <c r="DG8" i="7" s="1"/>
  <c r="DG9" i="7" s="1"/>
  <c r="DG10" i="7" s="1"/>
  <c r="DG11" i="7" s="1"/>
  <c r="DG12" i="7" s="1"/>
  <c r="DG13" i="7" s="1"/>
  <c r="DG14" i="7" s="1"/>
  <c r="DG15" i="7" s="1"/>
  <c r="DF7" i="7"/>
  <c r="DF8" i="7" s="1"/>
  <c r="DF9" i="7" s="1"/>
  <c r="DF10" i="7" s="1"/>
  <c r="DF11" i="7" s="1"/>
  <c r="DF12" i="7" s="1"/>
  <c r="DF13" i="7" s="1"/>
  <c r="DF14" i="7" s="1"/>
  <c r="DF15" i="7" s="1"/>
  <c r="C5" i="7" l="1"/>
  <c r="E5" i="7" s="1"/>
  <c r="E7" i="7"/>
  <c r="C7" i="7"/>
  <c r="AY32" i="7"/>
  <c r="AW32" i="7"/>
  <c r="AY19" i="7"/>
  <c r="AW19" i="7"/>
  <c r="AZ19" i="7" s="1"/>
  <c r="AY27" i="7"/>
  <c r="AW27" i="7"/>
  <c r="AZ27" i="7" l="1"/>
  <c r="AW33" i="7"/>
  <c r="AZ33" i="7" s="1"/>
  <c r="E34" i="7"/>
  <c r="B17" i="4" l="1"/>
  <c r="F17" i="4" s="1"/>
  <c r="A20" i="8"/>
  <c r="E36" i="7"/>
  <c r="C44" i="2"/>
  <c r="D44" i="2" s="1"/>
  <c r="D24" i="2"/>
  <c r="E24" i="2" s="1"/>
  <c r="D20" i="1"/>
  <c r="B44" i="2"/>
  <c r="C58" i="2"/>
  <c r="C40" i="1"/>
  <c r="B40" i="1"/>
  <c r="E40" i="1" s="1"/>
  <c r="C54" i="1"/>
  <c r="D54" i="1" s="1"/>
  <c r="D58" i="2" l="1"/>
  <c r="F58" i="2"/>
  <c r="C63" i="1"/>
  <c r="D11" i="1" s="1"/>
  <c r="D62" i="1"/>
  <c r="E20" i="1"/>
  <c r="F20" i="1" s="1"/>
  <c r="E82" i="7"/>
  <c r="C25" i="7"/>
  <c r="C61" i="1"/>
  <c r="E25" i="7"/>
  <c r="F24" i="2"/>
  <c r="C63" i="2" s="1"/>
  <c r="D40" i="1"/>
  <c r="C82" i="7" s="1"/>
  <c r="C73" i="11" s="1"/>
  <c r="D63" i="2" l="1"/>
  <c r="E63" i="2"/>
  <c r="C26" i="11"/>
  <c r="D61" i="1"/>
  <c r="E61" i="1"/>
  <c r="B16" i="8"/>
  <c r="C29" i="7"/>
  <c r="J81" i="7" s="1"/>
  <c r="E21" i="7"/>
  <c r="E24" i="11"/>
  <c r="H54" i="1" l="1"/>
  <c r="F54" i="1"/>
  <c r="C15" i="7" s="1"/>
  <c r="E66" i="7"/>
  <c r="C66" i="7"/>
  <c r="N30" i="12" l="1"/>
  <c r="N27" i="12"/>
  <c r="I30" i="12"/>
  <c r="I27" i="12"/>
  <c r="L30" i="12"/>
  <c r="L27" i="12"/>
  <c r="H41" i="12"/>
  <c r="O38" i="12"/>
  <c r="N38" i="12"/>
  <c r="M38" i="12"/>
  <c r="L38" i="12"/>
  <c r="K38" i="12"/>
  <c r="J38" i="12"/>
  <c r="I38" i="12"/>
  <c r="H33" i="12"/>
  <c r="D38" i="12"/>
  <c r="D37" i="12"/>
  <c r="D25" i="12"/>
  <c r="B18" i="12"/>
  <c r="D11" i="12"/>
  <c r="B11" i="12"/>
  <c r="D9" i="12"/>
  <c r="B9" i="12"/>
  <c r="B8" i="12"/>
  <c r="D8" i="12" s="1"/>
  <c r="D12" i="12" l="1"/>
  <c r="D13" i="12"/>
  <c r="B13" i="12"/>
  <c r="B12" i="12"/>
  <c r="C122" i="4" l="1"/>
  <c r="D122" i="4"/>
  <c r="E122" i="4"/>
  <c r="F122" i="4"/>
  <c r="G122" i="4"/>
  <c r="H122" i="4"/>
  <c r="B122" i="4"/>
  <c r="C59" i="1" l="1"/>
  <c r="M268" i="11"/>
  <c r="F71" i="4"/>
  <c r="F89" i="4"/>
  <c r="F85" i="4"/>
  <c r="E59" i="1" l="1"/>
  <c r="D59" i="1"/>
  <c r="C24" i="11"/>
  <c r="G24" i="11" s="1"/>
  <c r="C21" i="7"/>
  <c r="D25" i="4"/>
  <c r="F25" i="4"/>
  <c r="G21" i="7" l="1"/>
  <c r="E189" i="11"/>
  <c r="H189" i="11" s="1"/>
  <c r="E155" i="11"/>
  <c r="H155" i="11" l="1"/>
  <c r="E64" i="11"/>
  <c r="E65" i="11"/>
  <c r="E66" i="11"/>
  <c r="E73" i="11"/>
  <c r="E82" i="11"/>
  <c r="G82" i="11" s="1"/>
  <c r="G73" i="11" l="1"/>
  <c r="AD268" i="11"/>
  <c r="AG268" i="11"/>
  <c r="AA268" i="11"/>
  <c r="J268" i="11"/>
  <c r="G268" i="11"/>
  <c r="L7" i="8" l="1"/>
  <c r="J7" i="8"/>
  <c r="I52" i="4"/>
  <c r="H52" i="4"/>
  <c r="F52" i="4"/>
  <c r="D98" i="4" s="1"/>
  <c r="E52" i="4"/>
  <c r="C52" i="4"/>
  <c r="B52" i="4"/>
  <c r="B98" i="4" s="1"/>
  <c r="E154" i="11" l="1"/>
  <c r="C154" i="11"/>
  <c r="C165" i="11"/>
  <c r="C166" i="11"/>
  <c r="C167" i="11"/>
  <c r="E50" i="11"/>
  <c r="E49" i="11"/>
  <c r="E32" i="11"/>
  <c r="C55" i="11" l="1"/>
  <c r="C153" i="11"/>
  <c r="E55" i="11"/>
  <c r="E153" i="11"/>
  <c r="G66" i="11"/>
  <c r="G65" i="11"/>
  <c r="G64" i="11"/>
  <c r="C168" i="11"/>
  <c r="B209" i="11"/>
  <c r="G55" i="11" l="1"/>
  <c r="E209" i="11"/>
  <c r="D209" i="11"/>
  <c r="E18" i="11" l="1"/>
  <c r="G18" i="11" s="1"/>
  <c r="E17" i="11"/>
  <c r="G17" i="11" s="1"/>
  <c r="D217" i="11"/>
  <c r="H201" i="11"/>
  <c r="H199" i="11"/>
  <c r="H197" i="11"/>
  <c r="D160" i="11"/>
  <c r="G103" i="11"/>
  <c r="F103" i="11"/>
  <c r="E103" i="11"/>
  <c r="D103" i="11"/>
  <c r="C103" i="11"/>
  <c r="C106" i="11" s="1"/>
  <c r="C176" i="11"/>
  <c r="AP34" i="11"/>
  <c r="AO34" i="11"/>
  <c r="AN34" i="11"/>
  <c r="AM34" i="11"/>
  <c r="AL34" i="11"/>
  <c r="AK34" i="11"/>
  <c r="AJ34" i="11"/>
  <c r="AI34" i="11"/>
  <c r="AH34" i="11"/>
  <c r="AG34" i="11"/>
  <c r="AF34" i="11"/>
  <c r="AE34" i="11"/>
  <c r="AD34" i="11"/>
  <c r="DD19" i="11"/>
  <c r="CK19" i="11"/>
  <c r="CJ19" i="11"/>
  <c r="CI19" i="11"/>
  <c r="DD18" i="11"/>
  <c r="DD17" i="11"/>
  <c r="DD16" i="11"/>
  <c r="E9" i="11"/>
  <c r="O30" i="15" s="1"/>
  <c r="E8" i="11"/>
  <c r="G8" i="11" s="1"/>
  <c r="E6" i="11"/>
  <c r="C6" i="11"/>
  <c r="E4" i="11"/>
  <c r="C4" i="11"/>
  <c r="C10" i="11" s="1"/>
  <c r="E3" i="11"/>
  <c r="C3" i="11"/>
  <c r="F39" i="4" l="1"/>
  <c r="F155" i="11"/>
  <c r="F178" i="11"/>
  <c r="F75" i="11"/>
  <c r="G9" i="11"/>
  <c r="E11" i="11"/>
  <c r="E10" i="11"/>
  <c r="G10" i="11" s="1"/>
  <c r="F57" i="11"/>
  <c r="F40" i="4"/>
  <c r="F189" i="11"/>
  <c r="H54" i="4"/>
  <c r="F66" i="11"/>
  <c r="F64" i="11"/>
  <c r="F73" i="11"/>
  <c r="F65" i="11"/>
  <c r="F55" i="11"/>
  <c r="D73" i="11"/>
  <c r="D55" i="11"/>
  <c r="E74" i="11"/>
  <c r="E69" i="11"/>
  <c r="F69" i="11" s="1"/>
  <c r="D176" i="11"/>
  <c r="F106" i="11"/>
  <c r="L106" i="11"/>
  <c r="E106" i="11"/>
  <c r="J106" i="11"/>
  <c r="H106" i="11"/>
  <c r="I106" i="11"/>
  <c r="K106" i="11"/>
  <c r="G106" i="11"/>
  <c r="D106" i="11"/>
  <c r="D161" i="11"/>
  <c r="F153" i="11"/>
  <c r="D167" i="11"/>
  <c r="D165" i="11"/>
  <c r="D166" i="11"/>
  <c r="D182" i="11"/>
  <c r="E157" i="11"/>
  <c r="E176" i="11"/>
  <c r="F176" i="11" s="1"/>
  <c r="D154" i="11"/>
  <c r="H154" i="11"/>
  <c r="D184" i="11"/>
  <c r="F154" i="11"/>
  <c r="C183" i="11"/>
  <c r="B208" i="11"/>
  <c r="C194" i="11"/>
  <c r="D188" i="11"/>
  <c r="P30" i="15" l="1"/>
  <c r="E12" i="11"/>
  <c r="G12" i="11" s="1"/>
  <c r="G11" i="11"/>
  <c r="I28" i="12"/>
  <c r="F74" i="11"/>
  <c r="E177" i="11"/>
  <c r="D168" i="11"/>
  <c r="I104" i="11"/>
  <c r="I105" i="11" s="1"/>
  <c r="E104" i="11"/>
  <c r="E105" i="11" s="1"/>
  <c r="G104" i="11"/>
  <c r="G105" i="11" s="1"/>
  <c r="L104" i="11"/>
  <c r="H104" i="11"/>
  <c r="H105" i="11" s="1"/>
  <c r="D104" i="11"/>
  <c r="D105" i="11" s="1"/>
  <c r="K104" i="11"/>
  <c r="K105" i="11" s="1"/>
  <c r="C104" i="11"/>
  <c r="C105" i="11" s="1"/>
  <c r="F104" i="11"/>
  <c r="F105" i="11" s="1"/>
  <c r="J104" i="11"/>
  <c r="J105" i="11" s="1"/>
  <c r="D153" i="11"/>
  <c r="H153" i="11"/>
  <c r="C157" i="11"/>
  <c r="H176" i="11"/>
  <c r="C190" i="11"/>
  <c r="D183" i="11"/>
  <c r="D190" i="11" s="1"/>
  <c r="D194" i="11"/>
  <c r="I54" i="4" l="1"/>
  <c r="F177" i="11"/>
  <c r="L105" i="11"/>
  <c r="L108" i="11" s="1"/>
  <c r="H157" i="11"/>
  <c r="F108" i="11"/>
  <c r="K108" i="11"/>
  <c r="G108" i="11"/>
  <c r="J108" i="11"/>
  <c r="D108" i="11"/>
  <c r="E108" i="11"/>
  <c r="H108" i="11"/>
  <c r="I108" i="11"/>
  <c r="C108" i="11"/>
  <c r="H162" i="7" l="1"/>
  <c r="H164" i="7"/>
  <c r="H165" i="7"/>
  <c r="H166" i="7"/>
  <c r="H167" i="7"/>
  <c r="H168" i="7"/>
  <c r="H169" i="7"/>
  <c r="H170" i="7"/>
  <c r="H175" i="7"/>
  <c r="H176" i="7"/>
  <c r="H179" i="7"/>
  <c r="H180" i="7"/>
  <c r="H186" i="7"/>
  <c r="D79" i="4" s="1"/>
  <c r="H187" i="7"/>
  <c r="H196" i="7"/>
  <c r="H198" i="7"/>
  <c r="H200" i="7"/>
  <c r="H202" i="7"/>
  <c r="H204" i="7"/>
  <c r="H206" i="7"/>
  <c r="E75" i="7"/>
  <c r="E74" i="7"/>
  <c r="C75" i="7"/>
  <c r="C66" i="11" s="1"/>
  <c r="D66" i="11" s="1"/>
  <c r="C74" i="7"/>
  <c r="C65" i="11" s="1"/>
  <c r="D65" i="11" s="1"/>
  <c r="C73" i="7"/>
  <c r="C64" i="11" s="1"/>
  <c r="D64" i="11" s="1"/>
  <c r="E73" i="7"/>
  <c r="E67" i="7"/>
  <c r="C67" i="7"/>
  <c r="C56" i="11" s="1"/>
  <c r="E91" i="7"/>
  <c r="E193" i="7" s="1"/>
  <c r="H193" i="7" s="1"/>
  <c r="D88" i="4" s="1"/>
  <c r="B68" i="8" l="1"/>
  <c r="D56" i="11"/>
  <c r="E160" i="7"/>
  <c r="C160" i="7"/>
  <c r="G18" i="7"/>
  <c r="G17" i="7"/>
  <c r="D68" i="8" l="1"/>
  <c r="F88" i="4" s="1"/>
  <c r="E187" i="11" l="1"/>
  <c r="H187" i="11" s="1"/>
  <c r="C78" i="2"/>
  <c r="E44" i="2"/>
  <c r="F187" i="11" l="1"/>
  <c r="C65" i="2"/>
  <c r="E29" i="7"/>
  <c r="J82" i="7" s="1"/>
  <c r="G91" i="7"/>
  <c r="D65" i="2" l="1"/>
  <c r="E65" i="2"/>
  <c r="A125" i="4"/>
  <c r="A118" i="4"/>
  <c r="D222" i="7"/>
  <c r="D166" i="7" l="1"/>
  <c r="G95" i="7"/>
  <c r="G93" i="7"/>
  <c r="G94" i="7"/>
  <c r="G97" i="7"/>
  <c r="D12" i="4"/>
  <c r="D10" i="4"/>
  <c r="B12" i="4"/>
  <c r="B10" i="4"/>
  <c r="B8" i="4"/>
  <c r="B18" i="4"/>
  <c r="D19" i="4" s="1"/>
  <c r="D14" i="4" l="1"/>
  <c r="B14" i="4"/>
  <c r="D8" i="4"/>
  <c r="D13" i="4" s="1"/>
  <c r="B13" i="4"/>
  <c r="CW18" i="7"/>
  <c r="G112" i="7" l="1"/>
  <c r="F112" i="7"/>
  <c r="E112" i="7"/>
  <c r="D112" i="7"/>
  <c r="C112" i="7"/>
  <c r="E182" i="7"/>
  <c r="C182" i="7"/>
  <c r="E173" i="7"/>
  <c r="C173" i="7"/>
  <c r="E172" i="7"/>
  <c r="C172" i="7"/>
  <c r="E171" i="7"/>
  <c r="C171" i="7"/>
  <c r="E161" i="7"/>
  <c r="C161" i="7"/>
  <c r="AQ28" i="7"/>
  <c r="AP28" i="7"/>
  <c r="AO28" i="7"/>
  <c r="AN28" i="7"/>
  <c r="AM28" i="7"/>
  <c r="AL28" i="7"/>
  <c r="AK28" i="7"/>
  <c r="AJ28" i="7"/>
  <c r="AI28" i="7"/>
  <c r="AH28" i="7"/>
  <c r="AG28" i="7"/>
  <c r="AF28" i="7"/>
  <c r="AE28" i="7"/>
  <c r="E35" i="7"/>
  <c r="C40" i="7" s="1"/>
  <c r="D40" i="7" s="1"/>
  <c r="CG13" i="7"/>
  <c r="CF13" i="7"/>
  <c r="CE13" i="7"/>
  <c r="E9" i="7"/>
  <c r="C9" i="7"/>
  <c r="E8" i="7"/>
  <c r="C8" i="7"/>
  <c r="E6" i="7"/>
  <c r="C6" i="7"/>
  <c r="E4" i="7"/>
  <c r="C4" i="7"/>
  <c r="E3" i="7"/>
  <c r="C3" i="7"/>
  <c r="B15" i="2"/>
  <c r="B14" i="2"/>
  <c r="B19" i="12"/>
  <c r="D19" i="12" s="1"/>
  <c r="C70" i="1"/>
  <c r="D78" i="2" s="1"/>
  <c r="J30" i="15" l="1"/>
  <c r="C54" i="4" s="1"/>
  <c r="M30" i="15"/>
  <c r="F54" i="4" s="1"/>
  <c r="E10" i="7"/>
  <c r="E11" i="7"/>
  <c r="E12" i="7"/>
  <c r="C10" i="7"/>
  <c r="C11" i="7"/>
  <c r="C12" i="7"/>
  <c r="E43" i="11"/>
  <c r="B220" i="7"/>
  <c r="C54" i="7"/>
  <c r="D84" i="7"/>
  <c r="C199" i="7"/>
  <c r="I33" i="15" s="1"/>
  <c r="J33" i="15" s="1"/>
  <c r="D184" i="7"/>
  <c r="F84" i="7"/>
  <c r="F184" i="7"/>
  <c r="E90" i="7"/>
  <c r="E81" i="11" s="1"/>
  <c r="G81" i="11" s="1"/>
  <c r="E89" i="7"/>
  <c r="E80" i="11" s="1"/>
  <c r="G80" i="11" s="1"/>
  <c r="E96" i="7"/>
  <c r="E85" i="11" s="1"/>
  <c r="G85" i="11" s="1"/>
  <c r="C78" i="7"/>
  <c r="E83" i="7"/>
  <c r="E78" i="7"/>
  <c r="E37" i="7"/>
  <c r="E40" i="7" s="1"/>
  <c r="I58" i="2"/>
  <c r="E15" i="7"/>
  <c r="D11" i="4"/>
  <c r="D10" i="12"/>
  <c r="E23" i="7"/>
  <c r="E26" i="11"/>
  <c r="H161" i="7"/>
  <c r="B51" i="8" s="1"/>
  <c r="D51" i="8" s="1"/>
  <c r="E56" i="11" s="1"/>
  <c r="H172" i="7"/>
  <c r="H182" i="7"/>
  <c r="H171" i="7"/>
  <c r="H173" i="7"/>
  <c r="C83" i="7"/>
  <c r="C189" i="7"/>
  <c r="D167" i="7"/>
  <c r="B213" i="7"/>
  <c r="F193" i="7"/>
  <c r="F182" i="7"/>
  <c r="D194" i="7"/>
  <c r="D188" i="7"/>
  <c r="D190" i="7"/>
  <c r="C23" i="7"/>
  <c r="B39" i="12"/>
  <c r="C174" i="7"/>
  <c r="E174" i="7"/>
  <c r="D161" i="7"/>
  <c r="F172" i="7"/>
  <c r="F171" i="7"/>
  <c r="F173" i="7"/>
  <c r="D82" i="7"/>
  <c r="C163" i="7"/>
  <c r="I30" i="15" s="1"/>
  <c r="D172" i="7"/>
  <c r="D171" i="7"/>
  <c r="D173" i="7"/>
  <c r="D182" i="7"/>
  <c r="F161" i="7"/>
  <c r="G82" i="7"/>
  <c r="F82" i="7"/>
  <c r="F66" i="7"/>
  <c r="D74" i="7"/>
  <c r="F67" i="7"/>
  <c r="G74" i="7"/>
  <c r="G9" i="7"/>
  <c r="D50" i="8" s="1"/>
  <c r="D75" i="7"/>
  <c r="G8" i="7"/>
  <c r="C45" i="7" s="1"/>
  <c r="G66" i="7"/>
  <c r="F75" i="7"/>
  <c r="D73" i="7"/>
  <c r="G67" i="7"/>
  <c r="D115" i="7" s="1"/>
  <c r="G73" i="7"/>
  <c r="F74" i="7"/>
  <c r="G75" i="7"/>
  <c r="D66" i="7"/>
  <c r="F73" i="7"/>
  <c r="D67" i="7"/>
  <c r="D53" i="8" l="1"/>
  <c r="F56" i="11"/>
  <c r="G56" i="11"/>
  <c r="G60" i="11" s="1"/>
  <c r="B223" i="7"/>
  <c r="C55" i="7"/>
  <c r="E44" i="11"/>
  <c r="B215" i="11"/>
  <c r="E183" i="7"/>
  <c r="F183" i="7" s="1"/>
  <c r="C183" i="7"/>
  <c r="D183" i="7" s="1"/>
  <c r="C74" i="11"/>
  <c r="C177" i="7"/>
  <c r="D177" i="7" s="1"/>
  <c r="D178" i="7" s="1"/>
  <c r="C69" i="11"/>
  <c r="D36" i="12"/>
  <c r="C44" i="7"/>
  <c r="B20" i="8"/>
  <c r="D20" i="8" s="1"/>
  <c r="D23" i="12"/>
  <c r="N28" i="12"/>
  <c r="L28" i="12"/>
  <c r="B25" i="8"/>
  <c r="D25" i="8" s="1"/>
  <c r="D27" i="12"/>
  <c r="G26" i="11"/>
  <c r="D38" i="4"/>
  <c r="F38" i="4" s="1"/>
  <c r="B54" i="4"/>
  <c r="H174" i="7"/>
  <c r="G96" i="7"/>
  <c r="E194" i="7"/>
  <c r="E163" i="7"/>
  <c r="H160" i="7"/>
  <c r="D23" i="4"/>
  <c r="B41" i="4"/>
  <c r="C195" i="7"/>
  <c r="G89" i="7"/>
  <c r="E191" i="7"/>
  <c r="G90" i="7"/>
  <c r="E192" i="7"/>
  <c r="F83" i="7"/>
  <c r="G23" i="7"/>
  <c r="C64" i="2"/>
  <c r="K115" i="7"/>
  <c r="D83" i="7"/>
  <c r="G83" i="7"/>
  <c r="L135" i="7"/>
  <c r="D27" i="4"/>
  <c r="D189" i="7"/>
  <c r="D195" i="7" s="1"/>
  <c r="D199" i="7"/>
  <c r="L132" i="7"/>
  <c r="F174" i="7"/>
  <c r="D174" i="7"/>
  <c r="G78" i="7"/>
  <c r="E177" i="7"/>
  <c r="C41" i="7"/>
  <c r="D24" i="12" s="1"/>
  <c r="G69" i="7"/>
  <c r="E81" i="7"/>
  <c r="E181" i="7" s="1"/>
  <c r="C115" i="7"/>
  <c r="H115" i="7"/>
  <c r="D113" i="7"/>
  <c r="H113" i="7"/>
  <c r="L113" i="7"/>
  <c r="E113" i="7"/>
  <c r="I113" i="7"/>
  <c r="C113" i="7"/>
  <c r="C114" i="7" s="1"/>
  <c r="F113" i="7"/>
  <c r="J113" i="7"/>
  <c r="G113" i="7"/>
  <c r="K113" i="7"/>
  <c r="J115" i="7"/>
  <c r="E115" i="7"/>
  <c r="F115" i="7"/>
  <c r="L115" i="7"/>
  <c r="G115" i="7"/>
  <c r="I115" i="7"/>
  <c r="L30" i="15" l="1"/>
  <c r="E54" i="4" s="1"/>
  <c r="B20" i="4"/>
  <c r="D20" i="4"/>
  <c r="B54" i="12"/>
  <c r="B57" i="4"/>
  <c r="B56" i="8"/>
  <c r="D56" i="8" s="1"/>
  <c r="F76" i="4" s="1"/>
  <c r="D76" i="4"/>
  <c r="B221" i="7"/>
  <c r="D221" i="7" s="1"/>
  <c r="C205" i="7"/>
  <c r="I35" i="15" s="1"/>
  <c r="J35" i="15" s="1"/>
  <c r="B50" i="8"/>
  <c r="B53" i="8" s="1"/>
  <c r="D64" i="2"/>
  <c r="E64" i="2"/>
  <c r="B224" i="7"/>
  <c r="C200" i="11"/>
  <c r="B218" i="11"/>
  <c r="B219" i="11" s="1"/>
  <c r="I82" i="7"/>
  <c r="K82" i="7" s="1"/>
  <c r="E185" i="7"/>
  <c r="H183" i="7"/>
  <c r="C178" i="7"/>
  <c r="I120" i="7"/>
  <c r="J120" i="7"/>
  <c r="E199" i="7"/>
  <c r="L33" i="15" s="1"/>
  <c r="M33" i="15" s="1"/>
  <c r="E120" i="7"/>
  <c r="K120" i="7"/>
  <c r="D74" i="11"/>
  <c r="G74" i="11"/>
  <c r="C177" i="11"/>
  <c r="D69" i="11"/>
  <c r="C171" i="11"/>
  <c r="G69" i="11"/>
  <c r="F120" i="7"/>
  <c r="L120" i="7"/>
  <c r="H120" i="7"/>
  <c r="C120" i="7"/>
  <c r="E188" i="7" s="1"/>
  <c r="D120" i="7"/>
  <c r="G120" i="7"/>
  <c r="F27" i="4"/>
  <c r="E35" i="11"/>
  <c r="L128" i="11" s="1"/>
  <c r="D20" i="12"/>
  <c r="B20" i="12"/>
  <c r="D51" i="12"/>
  <c r="B51" i="12"/>
  <c r="B42" i="4"/>
  <c r="B44" i="4" s="1"/>
  <c r="B40" i="12"/>
  <c r="F114" i="7"/>
  <c r="F116" i="7" s="1"/>
  <c r="K114" i="7"/>
  <c r="L114" i="7"/>
  <c r="L116" i="7" s="1"/>
  <c r="H114" i="7"/>
  <c r="G114" i="7"/>
  <c r="I114" i="7"/>
  <c r="D114" i="7"/>
  <c r="D116" i="7" s="1"/>
  <c r="J114" i="7"/>
  <c r="E114" i="7"/>
  <c r="E116" i="7" s="1"/>
  <c r="E22" i="7"/>
  <c r="C57" i="4"/>
  <c r="B21" i="8"/>
  <c r="D21" i="8" s="1"/>
  <c r="C116" i="7"/>
  <c r="H163" i="7"/>
  <c r="F191" i="7"/>
  <c r="H191" i="7"/>
  <c r="D81" i="4" s="1"/>
  <c r="F177" i="7"/>
  <c r="F178" i="7" s="1"/>
  <c r="H177" i="7"/>
  <c r="F181" i="7"/>
  <c r="F185" i="7" s="1"/>
  <c r="F192" i="7"/>
  <c r="H192" i="7"/>
  <c r="D82" i="4" s="1"/>
  <c r="H194" i="7"/>
  <c r="D84" i="4" s="1"/>
  <c r="F194" i="7"/>
  <c r="C129" i="7"/>
  <c r="L133" i="7"/>
  <c r="B77" i="8" s="1"/>
  <c r="D77" i="8" s="1"/>
  <c r="D24" i="4"/>
  <c r="E129" i="7"/>
  <c r="D129" i="7"/>
  <c r="E178" i="7"/>
  <c r="F81" i="7"/>
  <c r="B215" i="7" s="1"/>
  <c r="G129" i="7"/>
  <c r="I129" i="7"/>
  <c r="J129" i="7"/>
  <c r="F129" i="7"/>
  <c r="L129" i="7"/>
  <c r="K129" i="7"/>
  <c r="H129" i="7"/>
  <c r="A10" i="15" l="1"/>
  <c r="A19" i="15"/>
  <c r="D78" i="8"/>
  <c r="B78" i="8"/>
  <c r="B26" i="8"/>
  <c r="D26" i="8" s="1"/>
  <c r="B62" i="8"/>
  <c r="D62" i="8" s="1"/>
  <c r="B61" i="8"/>
  <c r="D61" i="8" s="1"/>
  <c r="B64" i="8"/>
  <c r="D64" i="8" s="1"/>
  <c r="H178" i="7"/>
  <c r="B59" i="8"/>
  <c r="E30" i="7"/>
  <c r="B216" i="11"/>
  <c r="D216" i="11" s="1"/>
  <c r="B59" i="4"/>
  <c r="D205" i="7"/>
  <c r="B60" i="12"/>
  <c r="D200" i="11"/>
  <c r="E30" i="11"/>
  <c r="F23" i="4"/>
  <c r="E168" i="11"/>
  <c r="H168" i="11" s="1"/>
  <c r="D177" i="11"/>
  <c r="H177" i="11"/>
  <c r="C172" i="11"/>
  <c r="D171" i="11"/>
  <c r="D172" i="11" s="1"/>
  <c r="C49" i="7"/>
  <c r="F24" i="4"/>
  <c r="E31" i="11"/>
  <c r="L126" i="11" s="1"/>
  <c r="L125" i="11" s="1"/>
  <c r="N29" i="12"/>
  <c r="L29" i="12"/>
  <c r="I29" i="12"/>
  <c r="F51" i="12"/>
  <c r="D28" i="12"/>
  <c r="F188" i="7"/>
  <c r="H188" i="7"/>
  <c r="D83" i="4" s="1"/>
  <c r="D29" i="4"/>
  <c r="F29" i="4" s="1"/>
  <c r="L136" i="7"/>
  <c r="G116" i="7"/>
  <c r="A21" i="15" l="1"/>
  <c r="A20" i="15"/>
  <c r="A17" i="15"/>
  <c r="A18" i="15"/>
  <c r="A12" i="15"/>
  <c r="A11" i="15"/>
  <c r="A9" i="15"/>
  <c r="A8" i="15"/>
  <c r="B57" i="8"/>
  <c r="D77" i="4"/>
  <c r="D59" i="8"/>
  <c r="F79" i="4" s="1"/>
  <c r="H122" i="11"/>
  <c r="D122" i="11"/>
  <c r="L122" i="11"/>
  <c r="F122" i="11"/>
  <c r="G122" i="11"/>
  <c r="E122" i="11"/>
  <c r="J122" i="11"/>
  <c r="K122" i="11"/>
  <c r="I122" i="11"/>
  <c r="C122" i="11"/>
  <c r="B63" i="8"/>
  <c r="B56" i="12"/>
  <c r="C59" i="4"/>
  <c r="F168" i="11"/>
  <c r="I112" i="11"/>
  <c r="D112" i="11"/>
  <c r="F112" i="11"/>
  <c r="E112" i="11"/>
  <c r="K112" i="11"/>
  <c r="L112" i="11"/>
  <c r="G112" i="11"/>
  <c r="C112" i="11"/>
  <c r="E182" i="11" s="1"/>
  <c r="H112" i="11"/>
  <c r="J112" i="11"/>
  <c r="E186" i="11"/>
  <c r="F82" i="4"/>
  <c r="E188" i="11"/>
  <c r="F84" i="4"/>
  <c r="E185" i="11"/>
  <c r="F81" i="4"/>
  <c r="H116" i="7"/>
  <c r="D63" i="8" l="1"/>
  <c r="F83" i="4" s="1"/>
  <c r="D57" i="8"/>
  <c r="E172" i="11" s="1"/>
  <c r="F172" i="11" s="1"/>
  <c r="L129" i="11"/>
  <c r="E39" i="11"/>
  <c r="H182" i="11"/>
  <c r="F182" i="11"/>
  <c r="F185" i="11"/>
  <c r="H185" i="11"/>
  <c r="H188" i="11"/>
  <c r="F188" i="11"/>
  <c r="F186" i="11"/>
  <c r="H186" i="11"/>
  <c r="I116" i="7"/>
  <c r="H172" i="11" l="1"/>
  <c r="F77" i="4"/>
  <c r="K116" i="7"/>
  <c r="J116" i="7"/>
  <c r="D160" i="7" l="1"/>
  <c r="F160" i="7" l="1"/>
  <c r="B10" i="12"/>
  <c r="B11" i="4"/>
  <c r="C81" i="7"/>
  <c r="C60" i="1"/>
  <c r="C58" i="1" s="1"/>
  <c r="E16" i="7" s="1"/>
  <c r="B34" i="8" l="1"/>
  <c r="D37" i="4"/>
  <c r="E60" i="1"/>
  <c r="D60" i="1"/>
  <c r="C72" i="11"/>
  <c r="C175" i="11" s="1"/>
  <c r="C179" i="11" s="1"/>
  <c r="I81" i="7"/>
  <c r="K81" i="7" s="1"/>
  <c r="C22" i="7"/>
  <c r="C25" i="11"/>
  <c r="D81" i="7"/>
  <c r="C181" i="7"/>
  <c r="C185" i="7" s="1"/>
  <c r="G81" i="7"/>
  <c r="B36" i="12"/>
  <c r="B42" i="12"/>
  <c r="B38" i="4"/>
  <c r="C34" i="8" l="1"/>
  <c r="D34" i="8"/>
  <c r="C30" i="7"/>
  <c r="D72" i="11"/>
  <c r="D58" i="1"/>
  <c r="C62" i="2" s="1"/>
  <c r="E58" i="1"/>
  <c r="E62" i="1" s="1"/>
  <c r="I83" i="7"/>
  <c r="J83" i="7" s="1"/>
  <c r="C20" i="7"/>
  <c r="C24" i="7" s="1"/>
  <c r="C23" i="11"/>
  <c r="G22" i="7"/>
  <c r="C46" i="7" s="1"/>
  <c r="D35" i="12"/>
  <c r="H181" i="7"/>
  <c r="D181" i="7"/>
  <c r="D185" i="7" s="1"/>
  <c r="D197" i="7" s="1"/>
  <c r="C197" i="7" s="1"/>
  <c r="E197" i="7" s="1"/>
  <c r="D175" i="11"/>
  <c r="D179" i="11" s="1"/>
  <c r="D192" i="11" s="1"/>
  <c r="C192" i="11" s="1"/>
  <c r="E192" i="11" s="1"/>
  <c r="H148" i="7"/>
  <c r="F148" i="7"/>
  <c r="G148" i="7"/>
  <c r="E148" i="7"/>
  <c r="D148" i="7"/>
  <c r="B148" i="7"/>
  <c r="L134" i="7"/>
  <c r="C148" i="7"/>
  <c r="D26" i="12"/>
  <c r="D29" i="12" s="1"/>
  <c r="D26" i="4"/>
  <c r="B23" i="8"/>
  <c r="D23" i="8" s="1"/>
  <c r="D28" i="4" l="1"/>
  <c r="D30" i="4" s="1"/>
  <c r="L137" i="7"/>
  <c r="D62" i="2"/>
  <c r="E62" i="2"/>
  <c r="C66" i="2"/>
  <c r="E88" i="7"/>
  <c r="G88" i="7" s="1"/>
  <c r="E20" i="7"/>
  <c r="E23" i="11"/>
  <c r="C48" i="7"/>
  <c r="B24" i="8"/>
  <c r="G16" i="7"/>
  <c r="E34" i="8"/>
  <c r="C196" i="11"/>
  <c r="D30" i="12"/>
  <c r="D31" i="12"/>
  <c r="H199" i="7"/>
  <c r="E57" i="4"/>
  <c r="F199" i="7"/>
  <c r="H192" i="11"/>
  <c r="F192" i="11"/>
  <c r="H185" i="7"/>
  <c r="C201" i="7"/>
  <c r="H197" i="7"/>
  <c r="F197" i="7"/>
  <c r="B41" i="12"/>
  <c r="B43" i="4"/>
  <c r="B74" i="4" l="1"/>
  <c r="I31" i="15"/>
  <c r="B55" i="4" s="1"/>
  <c r="B28" i="8"/>
  <c r="B29" i="8" s="1"/>
  <c r="D24" i="8"/>
  <c r="E36" i="11" s="1"/>
  <c r="L130" i="11" s="1"/>
  <c r="B58" i="8"/>
  <c r="D78" i="4"/>
  <c r="D31" i="4"/>
  <c r="D32" i="4"/>
  <c r="C50" i="7"/>
  <c r="D48" i="7"/>
  <c r="D69" i="2"/>
  <c r="D71" i="2" s="1"/>
  <c r="C36" i="8"/>
  <c r="C37" i="8"/>
  <c r="E37" i="8"/>
  <c r="E36" i="8"/>
  <c r="E66" i="2"/>
  <c r="D41" i="12" s="1"/>
  <c r="D66" i="2"/>
  <c r="D42" i="4" s="1"/>
  <c r="D44" i="4" s="1"/>
  <c r="P914" i="11"/>
  <c r="R914" i="11" s="1"/>
  <c r="P268" i="11"/>
  <c r="Q268" i="11" s="1"/>
  <c r="E190" i="7"/>
  <c r="B108" i="7"/>
  <c r="E15" i="11"/>
  <c r="F37" i="4"/>
  <c r="C26" i="7"/>
  <c r="P483" i="11"/>
  <c r="Q483" i="11" s="1"/>
  <c r="P388" i="11"/>
  <c r="Q388" i="11" s="1"/>
  <c r="P903" i="11"/>
  <c r="Q903" i="11" s="1"/>
  <c r="P725" i="11"/>
  <c r="R725" i="11" s="1"/>
  <c r="D41" i="4"/>
  <c r="P755" i="11"/>
  <c r="Q755" i="11" s="1"/>
  <c r="P1067" i="11"/>
  <c r="Q1067" i="11" s="1"/>
  <c r="P881" i="11"/>
  <c r="R881" i="11" s="1"/>
  <c r="F41" i="4"/>
  <c r="P591" i="11"/>
  <c r="Q591" i="11" s="1"/>
  <c r="P1083" i="11"/>
  <c r="R1083" i="11" s="1"/>
  <c r="P624" i="11"/>
  <c r="Q624" i="11" s="1"/>
  <c r="P763" i="11"/>
  <c r="Q763" i="11" s="1"/>
  <c r="D39" i="12"/>
  <c r="P1027" i="11"/>
  <c r="R1027" i="11" s="1"/>
  <c r="P270" i="11"/>
  <c r="R270" i="11" s="1"/>
  <c r="P333" i="11"/>
  <c r="R333" i="11" s="1"/>
  <c r="P397" i="11"/>
  <c r="Q397" i="11" s="1"/>
  <c r="P435" i="11"/>
  <c r="Q435" i="11" s="1"/>
  <c r="P859" i="11"/>
  <c r="R859" i="11" s="1"/>
  <c r="P706" i="11"/>
  <c r="Q706" i="11" s="1"/>
  <c r="P564" i="11"/>
  <c r="Q564" i="11" s="1"/>
  <c r="P428" i="11"/>
  <c r="R428" i="11" s="1"/>
  <c r="P533" i="11"/>
  <c r="R533" i="11" s="1"/>
  <c r="P897" i="11"/>
  <c r="R897" i="11" s="1"/>
  <c r="P902" i="11"/>
  <c r="R902" i="11" s="1"/>
  <c r="P628" i="11"/>
  <c r="Q628" i="11" s="1"/>
  <c r="P927" i="11"/>
  <c r="Q927" i="11" s="1"/>
  <c r="P1100" i="11"/>
  <c r="Q1100" i="11" s="1"/>
  <c r="P873" i="11"/>
  <c r="R873" i="11" s="1"/>
  <c r="P650" i="11"/>
  <c r="Q650" i="11" s="1"/>
  <c r="P947" i="11"/>
  <c r="R947" i="11" s="1"/>
  <c r="P393" i="11"/>
  <c r="Q393" i="11" s="1"/>
  <c r="P626" i="11"/>
  <c r="Q626" i="11" s="1"/>
  <c r="P419" i="11"/>
  <c r="Q419" i="11" s="1"/>
  <c r="P780" i="11"/>
  <c r="R780" i="11" s="1"/>
  <c r="P1253" i="11"/>
  <c r="Q1253" i="11" s="1"/>
  <c r="P314" i="11"/>
  <c r="R314" i="11" s="1"/>
  <c r="P1169" i="11"/>
  <c r="Q1169" i="11" s="1"/>
  <c r="P596" i="11"/>
  <c r="Q596" i="11" s="1"/>
  <c r="P964" i="11"/>
  <c r="Q964" i="11" s="1"/>
  <c r="P953" i="11"/>
  <c r="R953" i="11" s="1"/>
  <c r="P586" i="11"/>
  <c r="Q586" i="11" s="1"/>
  <c r="P566" i="11"/>
  <c r="Q566" i="11" s="1"/>
  <c r="P1223" i="11"/>
  <c r="Q1223" i="11" s="1"/>
  <c r="P311" i="11"/>
  <c r="R311" i="11" s="1"/>
  <c r="P944" i="11"/>
  <c r="Q944" i="11" s="1"/>
  <c r="P1188" i="11"/>
  <c r="Q1188" i="11" s="1"/>
  <c r="P1146" i="11"/>
  <c r="Q1146" i="11" s="1"/>
  <c r="P360" i="11"/>
  <c r="R360" i="11" s="1"/>
  <c r="P363" i="11"/>
  <c r="R363" i="11" s="1"/>
  <c r="P512" i="11"/>
  <c r="Q512" i="11" s="1"/>
  <c r="P845" i="11"/>
  <c r="R845" i="11" s="1"/>
  <c r="P382" i="11"/>
  <c r="R382" i="11" s="1"/>
  <c r="P951" i="11"/>
  <c r="Q951" i="11" s="1"/>
  <c r="P492" i="11"/>
  <c r="P356" i="11"/>
  <c r="R356" i="11" s="1"/>
  <c r="P422" i="11"/>
  <c r="R422" i="11" s="1"/>
  <c r="P1026" i="11"/>
  <c r="Q1026" i="11" s="1"/>
  <c r="P458" i="11"/>
  <c r="Q458" i="11" s="1"/>
  <c r="P621" i="11"/>
  <c r="R621" i="11" s="1"/>
  <c r="P963" i="11"/>
  <c r="Q963" i="11" s="1"/>
  <c r="P1227" i="11"/>
  <c r="R1227" i="11" s="1"/>
  <c r="P1010" i="11"/>
  <c r="R1010" i="11" s="1"/>
  <c r="P1055" i="11"/>
  <c r="Q1055" i="11" s="1"/>
  <c r="P613" i="11"/>
  <c r="Q613" i="11" s="1"/>
  <c r="P1092" i="11"/>
  <c r="R1092" i="11" s="1"/>
  <c r="P519" i="11"/>
  <c r="Q519" i="11" s="1"/>
  <c r="P662" i="11"/>
  <c r="Q662" i="11" s="1"/>
  <c r="P905" i="11"/>
  <c r="Q905" i="11" s="1"/>
  <c r="P1266" i="11"/>
  <c r="Q1266" i="11" s="1"/>
  <c r="P418" i="11"/>
  <c r="R418" i="11" s="1"/>
  <c r="P1051" i="11"/>
  <c r="R1051" i="11" s="1"/>
  <c r="P1219" i="11"/>
  <c r="Q1219" i="11" s="1"/>
  <c r="P971" i="11"/>
  <c r="Q971" i="11" s="1"/>
  <c r="P813" i="11"/>
  <c r="R813" i="11" s="1"/>
  <c r="P528" i="11"/>
  <c r="Q528" i="11" s="1"/>
  <c r="P783" i="11"/>
  <c r="R783" i="11" s="1"/>
  <c r="P327" i="11"/>
  <c r="Q327" i="11" s="1"/>
  <c r="P667" i="11"/>
  <c r="R667" i="11" s="1"/>
  <c r="P1159" i="11"/>
  <c r="P312" i="11"/>
  <c r="Q312" i="11" s="1"/>
  <c r="P323" i="11"/>
  <c r="R323" i="11" s="1"/>
  <c r="P979" i="11"/>
  <c r="R979" i="11" s="1"/>
  <c r="P833" i="11"/>
  <c r="R833" i="11" s="1"/>
  <c r="D196" i="11"/>
  <c r="P403" i="11"/>
  <c r="Q403" i="11" s="1"/>
  <c r="P542" i="11"/>
  <c r="P1226" i="11"/>
  <c r="Q1226" i="11" s="1"/>
  <c r="P541" i="11"/>
  <c r="R541" i="11" s="1"/>
  <c r="P882" i="11"/>
  <c r="Q882" i="11" s="1"/>
  <c r="P1134" i="11"/>
  <c r="Q1134" i="11" s="1"/>
  <c r="P520" i="11"/>
  <c r="P326" i="11"/>
  <c r="Q326" i="11" s="1"/>
  <c r="P838" i="11"/>
  <c r="Q838" i="11" s="1"/>
  <c r="P736" i="11"/>
  <c r="R736" i="11" s="1"/>
  <c r="P1211" i="11"/>
  <c r="Q1211" i="11" s="1"/>
  <c r="P279" i="11"/>
  <c r="Q279" i="11" s="1"/>
  <c r="P482" i="11"/>
  <c r="R482" i="11" s="1"/>
  <c r="P1131" i="11"/>
  <c r="Q1131" i="11" s="1"/>
  <c r="P1230" i="11"/>
  <c r="P522" i="11"/>
  <c r="Q522" i="11" s="1"/>
  <c r="P962" i="11"/>
  <c r="Q962" i="11" s="1"/>
  <c r="P408" i="11"/>
  <c r="P1132" i="11"/>
  <c r="P1087" i="11"/>
  <c r="Q1087" i="11" s="1"/>
  <c r="P441" i="11"/>
  <c r="Q441" i="11" s="1"/>
  <c r="P308" i="11"/>
  <c r="R308" i="11" s="1"/>
  <c r="P415" i="11"/>
  <c r="P899" i="11"/>
  <c r="Q899" i="11" s="1"/>
  <c r="P657" i="11"/>
  <c r="Q657" i="11" s="1"/>
  <c r="P749" i="11"/>
  <c r="Q749" i="11" s="1"/>
  <c r="P389" i="11"/>
  <c r="R389" i="11" s="1"/>
  <c r="P801" i="11"/>
  <c r="Q801" i="11" s="1"/>
  <c r="P1073" i="11"/>
  <c r="Q1073" i="11" s="1"/>
  <c r="P1203" i="11"/>
  <c r="P597" i="11"/>
  <c r="P1012" i="11"/>
  <c r="Q1012" i="11" s="1"/>
  <c r="P1103" i="11"/>
  <c r="Q1103" i="11" s="1"/>
  <c r="P1136" i="11"/>
  <c r="Q1136" i="11" s="1"/>
  <c r="P815" i="11"/>
  <c r="R815" i="11" s="1"/>
  <c r="P659" i="11"/>
  <c r="R659" i="11" s="1"/>
  <c r="P1079" i="11"/>
  <c r="R1079" i="11" s="1"/>
  <c r="P854" i="11"/>
  <c r="Q854" i="11" s="1"/>
  <c r="P748" i="11"/>
  <c r="P1108" i="11"/>
  <c r="R1108" i="11" s="1"/>
  <c r="P1189" i="11"/>
  <c r="R1189" i="11" s="1"/>
  <c r="P789" i="11"/>
  <c r="Q789" i="11" s="1"/>
  <c r="P754" i="11"/>
  <c r="Q754" i="11" s="1"/>
  <c r="P917" i="11"/>
  <c r="R917" i="11" s="1"/>
  <c r="P1181" i="11"/>
  <c r="Q1181" i="11" s="1"/>
  <c r="P896" i="11"/>
  <c r="P777" i="11"/>
  <c r="P674" i="11"/>
  <c r="R674" i="11" s="1"/>
  <c r="P537" i="11"/>
  <c r="Q537" i="11" s="1"/>
  <c r="P562" i="11"/>
  <c r="Q562" i="11" s="1"/>
  <c r="P489" i="11"/>
  <c r="R489" i="11" s="1"/>
  <c r="P1174" i="11"/>
  <c r="Q1174" i="11" s="1"/>
  <c r="P798" i="11"/>
  <c r="Q798" i="11" s="1"/>
  <c r="P738" i="11"/>
  <c r="R738" i="11" s="1"/>
  <c r="P981" i="11"/>
  <c r="P490" i="11"/>
  <c r="R490" i="11" s="1"/>
  <c r="P1114" i="11"/>
  <c r="R1114" i="11" s="1"/>
  <c r="P682" i="11"/>
  <c r="P585" i="11"/>
  <c r="Q585" i="11" s="1"/>
  <c r="P1090" i="11"/>
  <c r="Q1090" i="11" s="1"/>
  <c r="P968" i="11"/>
  <c r="R968" i="11" s="1"/>
  <c r="P945" i="11"/>
  <c r="R945" i="11" s="1"/>
  <c r="P1029" i="11"/>
  <c r="P575" i="11"/>
  <c r="Q575" i="11" s="1"/>
  <c r="P404" i="11"/>
  <c r="R404" i="11" s="1"/>
  <c r="P1011" i="11"/>
  <c r="R1011" i="11" s="1"/>
  <c r="P770" i="11"/>
  <c r="R770" i="11" s="1"/>
  <c r="P805" i="11"/>
  <c r="R805" i="11" s="1"/>
  <c r="P857" i="11"/>
  <c r="Q857" i="11" s="1"/>
  <c r="P1043" i="11"/>
  <c r="Q1043" i="11" s="1"/>
  <c r="P775" i="11"/>
  <c r="P794" i="11"/>
  <c r="Q794" i="11" s="1"/>
  <c r="P1015" i="11"/>
  <c r="R1015" i="11" s="1"/>
  <c r="P1196" i="11"/>
  <c r="P984" i="11"/>
  <c r="P795" i="11"/>
  <c r="Q795" i="11" s="1"/>
  <c r="P1110" i="11"/>
  <c r="Q1110" i="11" s="1"/>
  <c r="P618" i="11"/>
  <c r="P347" i="11"/>
  <c r="P992" i="11"/>
  <c r="Q992" i="11" s="1"/>
  <c r="P293" i="11"/>
  <c r="Q293" i="11" s="1"/>
  <c r="P633" i="11"/>
  <c r="R633" i="11" s="1"/>
  <c r="P1007" i="11"/>
  <c r="P1058" i="11"/>
  <c r="Q1058" i="11" s="1"/>
  <c r="P696" i="11"/>
  <c r="R696" i="11" s="1"/>
  <c r="P1229" i="11"/>
  <c r="P453" i="11"/>
  <c r="Q453" i="11" s="1"/>
  <c r="P280" i="11"/>
  <c r="R280" i="11" s="1"/>
  <c r="P994" i="11"/>
  <c r="Q994" i="11" s="1"/>
  <c r="P1075" i="11"/>
  <c r="Q1075" i="11" s="1"/>
  <c r="P424" i="11"/>
  <c r="P1179" i="11"/>
  <c r="R1179" i="11" s="1"/>
  <c r="P700" i="11"/>
  <c r="R700" i="11" s="1"/>
  <c r="P379" i="11"/>
  <c r="P381" i="11"/>
  <c r="Q381" i="11" s="1"/>
  <c r="P451" i="11"/>
  <c r="R451" i="11" s="1"/>
  <c r="P671" i="11"/>
  <c r="R671" i="11" s="1"/>
  <c r="P1167" i="11"/>
  <c r="Q1167" i="11" s="1"/>
  <c r="P648" i="11"/>
  <c r="R648" i="11" s="1"/>
  <c r="P1084" i="11"/>
  <c r="Q1084" i="11" s="1"/>
  <c r="P505" i="11"/>
  <c r="R505" i="11" s="1"/>
  <c r="P919" i="11"/>
  <c r="Q919" i="11" s="1"/>
  <c r="P401" i="11"/>
  <c r="P559" i="11"/>
  <c r="R559" i="11" s="1"/>
  <c r="P1078" i="11"/>
  <c r="R1078" i="11" s="1"/>
  <c r="P940" i="11"/>
  <c r="R940" i="11" s="1"/>
  <c r="P287" i="11"/>
  <c r="Q287" i="11" s="1"/>
  <c r="P688" i="11"/>
  <c r="R688" i="11" s="1"/>
  <c r="P1094" i="11"/>
  <c r="Q1094" i="11" s="1"/>
  <c r="P462" i="11"/>
  <c r="Q462" i="11" s="1"/>
  <c r="P601" i="11"/>
  <c r="R601" i="11" s="1"/>
  <c r="P966" i="11"/>
  <c r="Q966" i="11" s="1"/>
  <c r="P660" i="11"/>
  <c r="R660" i="11" s="1"/>
  <c r="P663" i="11"/>
  <c r="R663" i="11" s="1"/>
  <c r="P540" i="11"/>
  <c r="P843" i="11"/>
  <c r="R843" i="11" s="1"/>
  <c r="P655" i="11"/>
  <c r="Q655" i="11" s="1"/>
  <c r="P1259" i="11"/>
  <c r="P851" i="11"/>
  <c r="Q851" i="11" s="1"/>
  <c r="P549" i="11"/>
  <c r="R549" i="11" s="1"/>
  <c r="P871" i="11"/>
  <c r="Q871" i="11" s="1"/>
  <c r="P335" i="11"/>
  <c r="R335" i="11" s="1"/>
  <c r="P319" i="11"/>
  <c r="R319" i="11" s="1"/>
  <c r="P819" i="11"/>
  <c r="R819" i="11" s="1"/>
  <c r="P402" i="11"/>
  <c r="Q402" i="11" s="1"/>
  <c r="P790" i="11"/>
  <c r="P646" i="11"/>
  <c r="P357" i="11"/>
  <c r="R357" i="11" s="1"/>
  <c r="P1072" i="11"/>
  <c r="R1072" i="11" s="1"/>
  <c r="P440" i="11"/>
  <c r="P1082" i="11"/>
  <c r="Q1082" i="11" s="1"/>
  <c r="P378" i="11"/>
  <c r="R378" i="11" s="1"/>
  <c r="P891" i="11"/>
  <c r="R891" i="11" s="1"/>
  <c r="P478" i="11"/>
  <c r="Q478" i="11" s="1"/>
  <c r="P909" i="11"/>
  <c r="Q909" i="11" s="1"/>
  <c r="P373" i="11"/>
  <c r="Q373" i="11" s="1"/>
  <c r="P915" i="11"/>
  <c r="Q915" i="11" s="1"/>
  <c r="P558" i="11"/>
  <c r="R558" i="11" s="1"/>
  <c r="P570" i="11"/>
  <c r="P691" i="11"/>
  <c r="Q691" i="11" s="1"/>
  <c r="P877" i="11"/>
  <c r="R877" i="11" s="1"/>
  <c r="P1215" i="11"/>
  <c r="Q1215" i="11" s="1"/>
  <c r="P298" i="11"/>
  <c r="R298" i="11" s="1"/>
  <c r="P568" i="11"/>
  <c r="Q568" i="11" s="1"/>
  <c r="P922" i="11"/>
  <c r="R922" i="11" s="1"/>
  <c r="P720" i="11"/>
  <c r="P447" i="11"/>
  <c r="P481" i="11"/>
  <c r="Q481" i="11" s="1"/>
  <c r="P645" i="11"/>
  <c r="Q645" i="11" s="1"/>
  <c r="P399" i="11"/>
  <c r="R399" i="11" s="1"/>
  <c r="P543" i="11"/>
  <c r="Q543" i="11" s="1"/>
  <c r="P602" i="11"/>
  <c r="Q602" i="11" s="1"/>
  <c r="P1003" i="11"/>
  <c r="R1003" i="11" s="1"/>
  <c r="P283" i="11"/>
  <c r="Q283" i="11" s="1"/>
  <c r="P305" i="11"/>
  <c r="P647" i="11"/>
  <c r="R647" i="11" s="1"/>
  <c r="P948" i="11"/>
  <c r="R948" i="11" s="1"/>
  <c r="P699" i="11"/>
  <c r="R699" i="11" s="1"/>
  <c r="P622" i="11"/>
  <c r="R622" i="11" s="1"/>
  <c r="P751" i="11"/>
  <c r="Q751" i="11" s="1"/>
  <c r="P820" i="11"/>
  <c r="R820" i="11" s="1"/>
  <c r="P409" i="11"/>
  <c r="R409" i="11" s="1"/>
  <c r="P1152" i="11"/>
  <c r="Q1152" i="11" s="1"/>
  <c r="P471" i="11"/>
  <c r="Q471" i="11" s="1"/>
  <c r="P1099" i="11"/>
  <c r="R1099" i="11" s="1"/>
  <c r="P1056" i="11"/>
  <c r="P328" i="11"/>
  <c r="R328" i="11" s="1"/>
  <c r="P1115" i="11"/>
  <c r="R1115" i="11" s="1"/>
  <c r="P433" i="11"/>
  <c r="R433" i="11" s="1"/>
  <c r="P766" i="11"/>
  <c r="R766" i="11" s="1"/>
  <c r="P521" i="11"/>
  <c r="P1164" i="11"/>
  <c r="R1164" i="11" s="1"/>
  <c r="P434" i="11"/>
  <c r="R434" i="11" s="1"/>
  <c r="P1063" i="11"/>
  <c r="Q1063" i="11" s="1"/>
  <c r="P276" i="11"/>
  <c r="R276" i="11" s="1"/>
  <c r="P387" i="11"/>
  <c r="Q387" i="11" s="1"/>
  <c r="P366" i="11"/>
  <c r="R366" i="11" s="1"/>
  <c r="P762" i="11"/>
  <c r="R762" i="11" s="1"/>
  <c r="P460" i="11"/>
  <c r="P787" i="11"/>
  <c r="R787" i="11" s="1"/>
  <c r="P1065" i="11"/>
  <c r="Q1065" i="11" s="1"/>
  <c r="P959" i="11"/>
  <c r="P574" i="11"/>
  <c r="P735" i="11"/>
  <c r="Q735" i="11" s="1"/>
  <c r="P296" i="11"/>
  <c r="R296" i="11" s="1"/>
  <c r="P818" i="11"/>
  <c r="P1256" i="11"/>
  <c r="Q1256" i="11" s="1"/>
  <c r="P405" i="11"/>
  <c r="R405" i="11" s="1"/>
  <c r="P1257" i="11"/>
  <c r="Q1257" i="11" s="1"/>
  <c r="P960" i="11"/>
  <c r="Q960" i="11" s="1"/>
  <c r="P710" i="11"/>
  <c r="P785" i="11"/>
  <c r="R785" i="11" s="1"/>
  <c r="P713" i="11"/>
  <c r="Q713" i="11" s="1"/>
  <c r="P1004" i="11"/>
  <c r="P307" i="11"/>
  <c r="R307" i="11" s="1"/>
  <c r="P1255" i="11"/>
  <c r="Q1255" i="11" s="1"/>
  <c r="P683" i="11"/>
  <c r="R683" i="11" s="1"/>
  <c r="P1066" i="11"/>
  <c r="Q1066" i="11" s="1"/>
  <c r="P420" i="11"/>
  <c r="Q420" i="11" s="1"/>
  <c r="P584" i="11"/>
  <c r="R584" i="11" s="1"/>
  <c r="P726" i="11"/>
  <c r="Q726" i="11" s="1"/>
  <c r="P348" i="11"/>
  <c r="Q348" i="11" s="1"/>
  <c r="P943" i="11"/>
  <c r="Q943" i="11" s="1"/>
  <c r="P495" i="11"/>
  <c r="Q495" i="11" s="1"/>
  <c r="P1194" i="11"/>
  <c r="Q1194" i="11" s="1"/>
  <c r="P848" i="11"/>
  <c r="R848" i="11" s="1"/>
  <c r="P1139" i="11"/>
  <c r="R1139" i="11" s="1"/>
  <c r="P497" i="11"/>
  <c r="Q497" i="11" s="1"/>
  <c r="P362" i="11"/>
  <c r="Q362" i="11" s="1"/>
  <c r="P371" i="11"/>
  <c r="P767" i="11"/>
  <c r="Q767" i="11" s="1"/>
  <c r="P999" i="11"/>
  <c r="R999" i="11" s="1"/>
  <c r="P692" i="11"/>
  <c r="Q692" i="11" s="1"/>
  <c r="P341" i="11"/>
  <c r="Q341" i="11" s="1"/>
  <c r="P421" i="11"/>
  <c r="Q421" i="11" s="1"/>
  <c r="P281" i="11"/>
  <c r="R281" i="11" s="1"/>
  <c r="P931" i="11"/>
  <c r="Q931" i="11" s="1"/>
  <c r="P1116" i="11"/>
  <c r="P779" i="11"/>
  <c r="P383" i="11"/>
  <c r="R383" i="11" s="1"/>
  <c r="P369" i="11"/>
  <c r="Q369" i="11" s="1"/>
  <c r="P1031" i="11"/>
  <c r="Q1031" i="11" s="1"/>
  <c r="P1210" i="11"/>
  <c r="P910" i="11"/>
  <c r="R910" i="11" s="1"/>
  <c r="P376" i="11"/>
  <c r="Q376" i="11" s="1"/>
  <c r="P930" i="11"/>
  <c r="R930" i="11" s="1"/>
  <c r="P273" i="11"/>
  <c r="P1165" i="11"/>
  <c r="R1165" i="11" s="1"/>
  <c r="P316" i="11"/>
  <c r="Q316" i="11" s="1"/>
  <c r="P1135" i="11"/>
  <c r="P1206" i="11"/>
  <c r="P484" i="11"/>
  <c r="R484" i="11" s="1"/>
  <c r="P1185" i="11"/>
  <c r="R1185" i="11" s="1"/>
  <c r="P1233" i="11"/>
  <c r="P1093" i="11"/>
  <c r="P1175" i="11"/>
  <c r="Q1175" i="11" s="1"/>
  <c r="P503" i="11"/>
  <c r="R503" i="11" s="1"/>
  <c r="P370" i="11"/>
  <c r="R370" i="11" s="1"/>
  <c r="P538" i="11"/>
  <c r="P400" i="11"/>
  <c r="Q400" i="11" s="1"/>
  <c r="P384" i="11"/>
  <c r="R384" i="11" s="1"/>
  <c r="P391" i="11"/>
  <c r="Q391" i="11" s="1"/>
  <c r="P681" i="11"/>
  <c r="P509" i="11"/>
  <c r="R509" i="11" s="1"/>
  <c r="P530" i="11"/>
  <c r="Q530" i="11" s="1"/>
  <c r="P872" i="11"/>
  <c r="R872" i="11" s="1"/>
  <c r="P578" i="11"/>
  <c r="R578" i="11" s="1"/>
  <c r="P302" i="11"/>
  <c r="R302" i="11" s="1"/>
  <c r="P772" i="11"/>
  <c r="Q772" i="11" s="1"/>
  <c r="P901" i="11"/>
  <c r="P1030" i="11"/>
  <c r="Q1030" i="11" s="1"/>
  <c r="P890" i="11"/>
  <c r="R890" i="11" s="1"/>
  <c r="P1138" i="11"/>
  <c r="Q1138" i="11" s="1"/>
  <c r="P516" i="11"/>
  <c r="R516" i="11" s="1"/>
  <c r="P934" i="11"/>
  <c r="R934" i="11" s="1"/>
  <c r="P830" i="11"/>
  <c r="Q830" i="11" s="1"/>
  <c r="P425" i="11"/>
  <c r="R425" i="11" s="1"/>
  <c r="P349" i="11"/>
  <c r="R349" i="11" s="1"/>
  <c r="P625" i="11"/>
  <c r="P1130" i="11"/>
  <c r="Q1130" i="11" s="1"/>
  <c r="P753" i="11"/>
  <c r="Q753" i="11" s="1"/>
  <c r="P782" i="11"/>
  <c r="P553" i="11"/>
  <c r="R553" i="11" s="1"/>
  <c r="P582" i="11"/>
  <c r="Q582" i="11" s="1"/>
  <c r="P514" i="11"/>
  <c r="Q514" i="11" s="1"/>
  <c r="P837" i="11"/>
  <c r="P855" i="11"/>
  <c r="R855" i="11" s="1"/>
  <c r="P827" i="11"/>
  <c r="Q827" i="11" s="1"/>
  <c r="P716" i="11"/>
  <c r="Q716" i="11" s="1"/>
  <c r="P310" i="11"/>
  <c r="Q310" i="11" s="1"/>
  <c r="P436" i="11"/>
  <c r="P715" i="11"/>
  <c r="Q715" i="11" s="1"/>
  <c r="P329" i="11"/>
  <c r="Q329" i="11" s="1"/>
  <c r="P306" i="11"/>
  <c r="Q306" i="11" s="1"/>
  <c r="P730" i="11"/>
  <c r="R730" i="11" s="1"/>
  <c r="P1111" i="11"/>
  <c r="Q1111" i="11" s="1"/>
  <c r="P1168" i="11"/>
  <c r="Q1168" i="11" s="1"/>
  <c r="P557" i="11"/>
  <c r="P752" i="11"/>
  <c r="Q752" i="11" s="1"/>
  <c r="P285" i="11"/>
  <c r="Q285" i="11" s="1"/>
  <c r="P339" i="11"/>
  <c r="Q339" i="11" s="1"/>
  <c r="P673" i="11"/>
  <c r="P300" i="11"/>
  <c r="R300" i="11" s="1"/>
  <c r="P431" i="11"/>
  <c r="Q431" i="11" s="1"/>
  <c r="P1202" i="11"/>
  <c r="Q1202" i="11" s="1"/>
  <c r="P499" i="11"/>
  <c r="P317" i="11"/>
  <c r="P1212" i="11"/>
  <c r="Q1212" i="11" s="1"/>
  <c r="P1129" i="11"/>
  <c r="R1129" i="11" s="1"/>
  <c r="P1184" i="11"/>
  <c r="P731" i="11"/>
  <c r="Q731" i="11" s="1"/>
  <c r="P1060" i="11"/>
  <c r="R1060" i="11" s="1"/>
  <c r="P758" i="11"/>
  <c r="Q758" i="11" s="1"/>
  <c r="P912" i="11"/>
  <c r="P536" i="11"/>
  <c r="P1127" i="11"/>
  <c r="Q1127" i="11" s="1"/>
  <c r="P1154" i="11"/>
  <c r="R1154" i="11" s="1"/>
  <c r="P718" i="11"/>
  <c r="R718" i="11" s="1"/>
  <c r="P353" i="11"/>
  <c r="R353" i="11" s="1"/>
  <c r="P1113" i="11"/>
  <c r="R1113" i="11" s="1"/>
  <c r="P806" i="11"/>
  <c r="Q806" i="11" s="1"/>
  <c r="P1059" i="11"/>
  <c r="R1059" i="11" s="1"/>
  <c r="P525" i="11"/>
  <c r="P1101" i="11"/>
  <c r="R1101" i="11" s="1"/>
  <c r="P612" i="11"/>
  <c r="Q612" i="11" s="1"/>
  <c r="P579" i="11"/>
  <c r="R579" i="11" s="1"/>
  <c r="P809" i="11"/>
  <c r="Q809" i="11" s="1"/>
  <c r="P939" i="11"/>
  <c r="Q939" i="11" s="1"/>
  <c r="P336" i="11"/>
  <c r="Q336" i="11" s="1"/>
  <c r="P797" i="11"/>
  <c r="Q797" i="11" s="1"/>
  <c r="P581" i="11"/>
  <c r="P380" i="11"/>
  <c r="Q380" i="11" s="1"/>
  <c r="P372" i="11"/>
  <c r="R372" i="11" s="1"/>
  <c r="P1077" i="11"/>
  <c r="Q1077" i="11" s="1"/>
  <c r="P929" i="11"/>
  <c r="Q929" i="11" s="1"/>
  <c r="P850" i="11"/>
  <c r="Q850" i="11" s="1"/>
  <c r="P1242" i="11"/>
  <c r="R1242" i="11" s="1"/>
  <c r="P486" i="11"/>
  <c r="R486" i="11" s="1"/>
  <c r="P786" i="11"/>
  <c r="P1061" i="11"/>
  <c r="R1061" i="11" s="1"/>
  <c r="P1005" i="11"/>
  <c r="Q1005" i="11" s="1"/>
  <c r="P676" i="11"/>
  <c r="P1133" i="11"/>
  <c r="Q1133" i="11" s="1"/>
  <c r="P1143" i="11"/>
  <c r="Q1143" i="11" s="1"/>
  <c r="P680" i="11"/>
  <c r="R680" i="11" s="1"/>
  <c r="P343" i="11"/>
  <c r="P878" i="11"/>
  <c r="P1224" i="11"/>
  <c r="R1224" i="11" s="1"/>
  <c r="P331" i="11"/>
  <c r="R331" i="11" s="1"/>
  <c r="P504" i="11"/>
  <c r="R504" i="11" s="1"/>
  <c r="P1250" i="11"/>
  <c r="R1250" i="11" s="1"/>
  <c r="P498" i="11"/>
  <c r="R498" i="11" s="1"/>
  <c r="P636" i="11"/>
  <c r="R636" i="11" s="1"/>
  <c r="P282" i="11"/>
  <c r="Q282" i="11" s="1"/>
  <c r="P352" i="11"/>
  <c r="R352" i="11" s="1"/>
  <c r="P808" i="11"/>
  <c r="R808" i="11" s="1"/>
  <c r="P1173" i="11"/>
  <c r="R1173" i="11" s="1"/>
  <c r="P334" i="11"/>
  <c r="Q334" i="11" s="1"/>
  <c r="P442" i="11"/>
  <c r="R442" i="11" s="1"/>
  <c r="P839" i="11"/>
  <c r="Q839" i="11" s="1"/>
  <c r="P698" i="11"/>
  <c r="R698" i="11" s="1"/>
  <c r="P675" i="11"/>
  <c r="Q675" i="11" s="1"/>
  <c r="P1177" i="11"/>
  <c r="P800" i="11"/>
  <c r="R800" i="11" s="1"/>
  <c r="P895" i="11"/>
  <c r="Q895" i="11" s="1"/>
  <c r="P793" i="11"/>
  <c r="P750" i="11"/>
  <c r="P669" i="11"/>
  <c r="R669" i="11" s="1"/>
  <c r="P452" i="11"/>
  <c r="Q452" i="11" s="1"/>
  <c r="P1097" i="11"/>
  <c r="R1097" i="11" s="1"/>
  <c r="P1190" i="11"/>
  <c r="P1107" i="11"/>
  <c r="R1107" i="11" s="1"/>
  <c r="P466" i="11"/>
  <c r="Q466" i="11" s="1"/>
  <c r="P600" i="11"/>
  <c r="P1024" i="11"/>
  <c r="P375" i="11"/>
  <c r="R375" i="11" s="1"/>
  <c r="P823" i="11"/>
  <c r="R823" i="11" s="1"/>
  <c r="P835" i="11"/>
  <c r="Q835" i="11" s="1"/>
  <c r="P1050" i="11"/>
  <c r="R1050" i="11" s="1"/>
  <c r="P631" i="11"/>
  <c r="R631" i="11" s="1"/>
  <c r="P907" i="11"/>
  <c r="R907" i="11" s="1"/>
  <c r="P955" i="11"/>
  <c r="R955" i="11" s="1"/>
  <c r="P608" i="11"/>
  <c r="R608" i="11" s="1"/>
  <c r="P467" i="11"/>
  <c r="Q467" i="11" s="1"/>
  <c r="P1231" i="11"/>
  <c r="R1231" i="11" s="1"/>
  <c r="P865" i="11"/>
  <c r="P641" i="11"/>
  <c r="Q641" i="11" s="1"/>
  <c r="P679" i="11"/>
  <c r="Q679" i="11" s="1"/>
  <c r="P547" i="11"/>
  <c r="R547" i="11" s="1"/>
  <c r="P707" i="11"/>
  <c r="P734" i="11"/>
  <c r="P1251" i="11"/>
  <c r="R1251" i="11" s="1"/>
  <c r="P728" i="11"/>
  <c r="Q728" i="11" s="1"/>
  <c r="P1140" i="11"/>
  <c r="P599" i="11"/>
  <c r="Q599" i="11" s="1"/>
  <c r="P1217" i="11"/>
  <c r="Q1217" i="11" s="1"/>
  <c r="P742" i="11"/>
  <c r="R742" i="11" s="1"/>
  <c r="P1237" i="11"/>
  <c r="R1237" i="11" s="1"/>
  <c r="P652" i="11"/>
  <c r="R652" i="11" s="1"/>
  <c r="P997" i="11"/>
  <c r="Q997" i="11" s="1"/>
  <c r="P1122" i="11"/>
  <c r="R1122" i="11" s="1"/>
  <c r="P412" i="11"/>
  <c r="P1041" i="11"/>
  <c r="R1041" i="11" s="1"/>
  <c r="P825" i="11"/>
  <c r="R825" i="11" s="1"/>
  <c r="P746" i="11"/>
  <c r="Q746" i="11" s="1"/>
  <c r="P413" i="11"/>
  <c r="Q413" i="11" s="1"/>
  <c r="P1204" i="11"/>
  <c r="R1204" i="11" s="1"/>
  <c r="P1032" i="11"/>
  <c r="R1032" i="11" s="1"/>
  <c r="P737" i="11"/>
  <c r="R737" i="11" s="1"/>
  <c r="P518" i="11"/>
  <c r="R518" i="11" s="1"/>
  <c r="P303" i="11"/>
  <c r="R303" i="11" s="1"/>
  <c r="P593" i="11"/>
  <c r="R593" i="11" s="1"/>
  <c r="P395" i="11"/>
  <c r="R395" i="11" s="1"/>
  <c r="P367" i="11"/>
  <c r="R367" i="11" s="1"/>
  <c r="P982" i="11"/>
  <c r="Q982" i="11" s="1"/>
  <c r="P531" i="11"/>
  <c r="Q531" i="11" s="1"/>
  <c r="P1008" i="11"/>
  <c r="Q1008" i="11" s="1"/>
  <c r="P792" i="11"/>
  <c r="R792" i="11" s="1"/>
  <c r="P950" i="11"/>
  <c r="R950" i="11" s="1"/>
  <c r="P1162" i="11"/>
  <c r="R1162" i="11" s="1"/>
  <c r="P760" i="11"/>
  <c r="Q760" i="11" s="1"/>
  <c r="P889" i="11"/>
  <c r="P954" i="11"/>
  <c r="R954" i="11" s="1"/>
  <c r="P1123" i="11"/>
  <c r="Q1123" i="11" s="1"/>
  <c r="P1235" i="11"/>
  <c r="Q1235" i="11" s="1"/>
  <c r="P883" i="11"/>
  <c r="R883" i="11" s="1"/>
  <c r="P975" i="11"/>
  <c r="R975" i="11" s="1"/>
  <c r="P836" i="11"/>
  <c r="R836" i="11" s="1"/>
  <c r="P1016" i="11"/>
  <c r="R1016" i="11" s="1"/>
  <c r="P1199" i="11"/>
  <c r="P304" i="11"/>
  <c r="R304" i="11" s="1"/>
  <c r="P1038" i="11"/>
  <c r="R1038" i="11" s="1"/>
  <c r="P874" i="11"/>
  <c r="Q874" i="11" s="1"/>
  <c r="P733" i="11"/>
  <c r="R733" i="11" s="1"/>
  <c r="P665" i="11"/>
  <c r="P592" i="11"/>
  <c r="R592" i="11" s="1"/>
  <c r="P906" i="11"/>
  <c r="R906" i="11" s="1"/>
  <c r="P685" i="11"/>
  <c r="Q685" i="11" s="1"/>
  <c r="P491" i="11"/>
  <c r="R491" i="11" s="1"/>
  <c r="P445" i="11"/>
  <c r="R445" i="11" s="1"/>
  <c r="P361" i="11"/>
  <c r="R361" i="11" s="1"/>
  <c r="P980" i="11"/>
  <c r="R980" i="11" s="1"/>
  <c r="P406" i="11"/>
  <c r="Q406" i="11" s="1"/>
  <c r="P475" i="11"/>
  <c r="R475" i="11" s="1"/>
  <c r="P932" i="11"/>
  <c r="Q932" i="11" s="1"/>
  <c r="P764" i="11"/>
  <c r="R764" i="11" s="1"/>
  <c r="P1117" i="11"/>
  <c r="R1117" i="11" s="1"/>
  <c r="P769" i="11"/>
  <c r="Q769" i="11" s="1"/>
  <c r="P704" i="11"/>
  <c r="Q704" i="11" s="1"/>
  <c r="P644" i="11"/>
  <c r="Q644" i="11" s="1"/>
  <c r="P1153" i="11"/>
  <c r="P274" i="11"/>
  <c r="Q274" i="11" s="1"/>
  <c r="P1142" i="11"/>
  <c r="R1142" i="11" s="1"/>
  <c r="P695" i="11"/>
  <c r="Q695" i="11" s="1"/>
  <c r="P517" i="11"/>
  <c r="P374" i="11"/>
  <c r="Q374" i="11" s="1"/>
  <c r="P1018" i="11"/>
  <c r="R1018" i="11" s="1"/>
  <c r="P398" i="11"/>
  <c r="Q398" i="11" s="1"/>
  <c r="P938" i="11"/>
  <c r="P913" i="11"/>
  <c r="R913" i="11" s="1"/>
  <c r="P886" i="11"/>
  <c r="R886" i="11" s="1"/>
  <c r="P1053" i="11"/>
  <c r="Q1053" i="11" s="1"/>
  <c r="P1068" i="11"/>
  <c r="P278" i="11"/>
  <c r="Q278" i="11" s="1"/>
  <c r="P338" i="11"/>
  <c r="Q338" i="11" s="1"/>
  <c r="P576" i="11"/>
  <c r="P567" i="11"/>
  <c r="Q567" i="11" s="1"/>
  <c r="P550" i="11"/>
  <c r="R550" i="11" s="1"/>
  <c r="P292" i="11"/>
  <c r="R292" i="11" s="1"/>
  <c r="P1014" i="11"/>
  <c r="R1014" i="11" s="1"/>
  <c r="P1208" i="11"/>
  <c r="P990" i="11"/>
  <c r="Q990" i="11" s="1"/>
  <c r="P705" i="11"/>
  <c r="R705" i="11" s="1"/>
  <c r="P539" i="11"/>
  <c r="Q539" i="11" s="1"/>
  <c r="P1125" i="11"/>
  <c r="R1125" i="11" s="1"/>
  <c r="P472" i="11"/>
  <c r="R472" i="11" s="1"/>
  <c r="P1200" i="11"/>
  <c r="Q1200" i="11" s="1"/>
  <c r="P290" i="11"/>
  <c r="P598" i="11"/>
  <c r="P1155" i="11"/>
  <c r="R1155" i="11" s="1"/>
  <c r="P455" i="11"/>
  <c r="R455" i="11" s="1"/>
  <c r="P778" i="11"/>
  <c r="P1198" i="11"/>
  <c r="R1198" i="11" s="1"/>
  <c r="P318" i="11"/>
  <c r="R318" i="11" s="1"/>
  <c r="P824" i="11"/>
  <c r="Q824" i="11" s="1"/>
  <c r="P861" i="11"/>
  <c r="R861" i="11" s="1"/>
  <c r="P289" i="11"/>
  <c r="P784" i="11"/>
  <c r="R784" i="11" s="1"/>
  <c r="P757" i="11"/>
  <c r="R757" i="11" s="1"/>
  <c r="P427" i="11"/>
  <c r="P1201" i="11"/>
  <c r="R1201" i="11" s="1"/>
  <c r="P926" i="11"/>
  <c r="R926" i="11" s="1"/>
  <c r="P1013" i="11"/>
  <c r="Q1013" i="11" s="1"/>
  <c r="P569" i="11"/>
  <c r="R569" i="11" s="1"/>
  <c r="P686" i="11"/>
  <c r="P846" i="11"/>
  <c r="R846" i="11" s="1"/>
  <c r="P1085" i="11"/>
  <c r="R1085" i="11" s="1"/>
  <c r="P952" i="11"/>
  <c r="R952" i="11" s="1"/>
  <c r="P1118" i="11"/>
  <c r="P740" i="11"/>
  <c r="R740" i="11" s="1"/>
  <c r="P1062" i="11"/>
  <c r="R1062" i="11" s="1"/>
  <c r="P1252" i="11"/>
  <c r="P961" i="11"/>
  <c r="P658" i="11"/>
  <c r="R658" i="11" s="1"/>
  <c r="P812" i="11"/>
  <c r="R812" i="11" s="1"/>
  <c r="P1160" i="11"/>
  <c r="P515" i="11"/>
  <c r="P629" i="11"/>
  <c r="R629" i="11" s="1"/>
  <c r="P416" i="11"/>
  <c r="R416" i="11" s="1"/>
  <c r="P821" i="11"/>
  <c r="P722" i="11"/>
  <c r="P634" i="11"/>
  <c r="R634" i="11" s="1"/>
  <c r="P385" i="11"/>
  <c r="Q385" i="11" s="1"/>
  <c r="P810" i="11"/>
  <c r="P277" i="11"/>
  <c r="R277" i="11" s="1"/>
  <c r="P1262" i="11"/>
  <c r="R1262" i="11" s="1"/>
  <c r="P918" i="11"/>
  <c r="R918" i="11" s="1"/>
  <c r="P365" i="11"/>
  <c r="Q365" i="11" s="1"/>
  <c r="P313" i="11"/>
  <c r="R313" i="11" s="1"/>
  <c r="P1166" i="11"/>
  <c r="R1166" i="11" s="1"/>
  <c r="P866" i="11"/>
  <c r="Q866" i="11" s="1"/>
  <c r="P924" i="11"/>
  <c r="P937" i="11"/>
  <c r="R937" i="11" s="1"/>
  <c r="P1268" i="11"/>
  <c r="R1268" i="11" s="1"/>
  <c r="P771" i="11"/>
  <c r="R771" i="11" s="1"/>
  <c r="P611" i="11"/>
  <c r="P1147" i="11"/>
  <c r="Q1147" i="11" s="1"/>
  <c r="P988" i="11"/>
  <c r="R988" i="11" s="1"/>
  <c r="P739" i="11"/>
  <c r="Q739" i="11" s="1"/>
  <c r="P1104" i="11"/>
  <c r="P765" i="11"/>
  <c r="Q765" i="11" s="1"/>
  <c r="P1218" i="11"/>
  <c r="Q1218" i="11" s="1"/>
  <c r="P1089" i="11"/>
  <c r="Q1089" i="11" s="1"/>
  <c r="P677" i="11"/>
  <c r="R677" i="11" s="1"/>
  <c r="P443" i="11"/>
  <c r="Q443" i="11" s="1"/>
  <c r="P271" i="11"/>
  <c r="R271" i="11" s="1"/>
  <c r="P1214" i="11"/>
  <c r="R1214" i="11" s="1"/>
  <c r="P745" i="11"/>
  <c r="P1054" i="11"/>
  <c r="Q1054" i="11" s="1"/>
  <c r="P410" i="11"/>
  <c r="Q410" i="11" s="1"/>
  <c r="P893" i="11"/>
  <c r="R893" i="11" s="1"/>
  <c r="P802" i="11"/>
  <c r="P1149" i="11"/>
  <c r="Q1149" i="11" s="1"/>
  <c r="P1246" i="11"/>
  <c r="R1246" i="11" s="1"/>
  <c r="P1232" i="11"/>
  <c r="R1232" i="11" s="1"/>
  <c r="P965" i="11"/>
  <c r="P589" i="11"/>
  <c r="R589" i="11" s="1"/>
  <c r="P958" i="11"/>
  <c r="R958" i="11" s="1"/>
  <c r="P1171" i="11"/>
  <c r="Q1171" i="11" s="1"/>
  <c r="P1095" i="11"/>
  <c r="Q1095" i="11" s="1"/>
  <c r="P856" i="11"/>
  <c r="Q856" i="11" s="1"/>
  <c r="P701" i="11"/>
  <c r="R701" i="11" s="1"/>
  <c r="P556" i="11"/>
  <c r="Q556" i="11" s="1"/>
  <c r="P590" i="11"/>
  <c r="P561" i="11"/>
  <c r="R561" i="11" s="1"/>
  <c r="P759" i="11"/>
  <c r="R759" i="11" s="1"/>
  <c r="P1236" i="11"/>
  <c r="Q1236" i="11" s="1"/>
  <c r="P368" i="11"/>
  <c r="P1243" i="11"/>
  <c r="R1243" i="11" s="1"/>
  <c r="P822" i="11"/>
  <c r="R822" i="11" s="1"/>
  <c r="P724" i="11"/>
  <c r="R724" i="11" s="1"/>
  <c r="P761" i="11"/>
  <c r="P444" i="11"/>
  <c r="Q444" i="11" s="1"/>
  <c r="P684" i="11"/>
  <c r="R684" i="11" s="1"/>
  <c r="P605" i="11"/>
  <c r="R605" i="11" s="1"/>
  <c r="P721" i="11"/>
  <c r="Q721" i="11" s="1"/>
  <c r="P847" i="11"/>
  <c r="R847" i="11" s="1"/>
  <c r="P983" i="11"/>
  <c r="Q983" i="11" s="1"/>
  <c r="P315" i="11"/>
  <c r="Q315" i="11" s="1"/>
  <c r="P1036" i="11"/>
  <c r="P1144" i="11"/>
  <c r="R1144" i="11" s="1"/>
  <c r="P976" i="11"/>
  <c r="R976" i="11" s="1"/>
  <c r="P920" i="11"/>
  <c r="Q920" i="11" s="1"/>
  <c r="P1045" i="11"/>
  <c r="P476" i="11"/>
  <c r="Q476" i="11" s="1"/>
  <c r="P832" i="11"/>
  <c r="R832" i="11" s="1"/>
  <c r="P438" i="11"/>
  <c r="Q438" i="11" s="1"/>
  <c r="P709" i="11"/>
  <c r="P1248" i="11"/>
  <c r="Q1248" i="11" s="1"/>
  <c r="P470" i="11"/>
  <c r="Q470" i="11" s="1"/>
  <c r="P411" i="11"/>
  <c r="R411" i="11" s="1"/>
  <c r="P345" i="11"/>
  <c r="R345" i="11" s="1"/>
  <c r="P354" i="11"/>
  <c r="R354" i="11" s="1"/>
  <c r="P880" i="11"/>
  <c r="R880" i="11" s="1"/>
  <c r="P595" i="11"/>
  <c r="Q595" i="11" s="1"/>
  <c r="P670" i="11"/>
  <c r="P588" i="11"/>
  <c r="Q588" i="11" s="1"/>
  <c r="P532" i="11"/>
  <c r="Q532" i="11" s="1"/>
  <c r="P535" i="11"/>
  <c r="P469" i="11"/>
  <c r="P900" i="11"/>
  <c r="R900" i="11" s="1"/>
  <c r="P340" i="11"/>
  <c r="Q340" i="11" s="1"/>
  <c r="P463" i="11"/>
  <c r="P364" i="11"/>
  <c r="P1040" i="11"/>
  <c r="Q1040" i="11" s="1"/>
  <c r="P697" i="11"/>
  <c r="R697" i="11" s="1"/>
  <c r="P479" i="11"/>
  <c r="P534" i="11"/>
  <c r="R534" i="11" s="1"/>
  <c r="P1260" i="11"/>
  <c r="R1260" i="11" s="1"/>
  <c r="P689" i="11"/>
  <c r="Q689" i="11" s="1"/>
  <c r="P1183" i="11"/>
  <c r="Q1183" i="11" s="1"/>
  <c r="C198" i="11"/>
  <c r="P879" i="11"/>
  <c r="Q879" i="11" s="1"/>
  <c r="P1000" i="11"/>
  <c r="Q1000" i="11" s="1"/>
  <c r="P432" i="11"/>
  <c r="R432" i="11" s="1"/>
  <c r="P1121" i="11"/>
  <c r="P807" i="11"/>
  <c r="R807" i="11" s="1"/>
  <c r="P989" i="11"/>
  <c r="R989" i="11" s="1"/>
  <c r="P604" i="11"/>
  <c r="Q604" i="11" s="1"/>
  <c r="P1037" i="11"/>
  <c r="Q1037" i="11" s="1"/>
  <c r="P513" i="11"/>
  <c r="R513" i="11" s="1"/>
  <c r="P449" i="11"/>
  <c r="R449" i="11" s="1"/>
  <c r="P446" i="11"/>
  <c r="R446" i="11" s="1"/>
  <c r="P776" i="11"/>
  <c r="P1267" i="11"/>
  <c r="Q1267" i="11" s="1"/>
  <c r="P620" i="11"/>
  <c r="Q620" i="11" s="1"/>
  <c r="P610" i="11"/>
  <c r="P291" i="11"/>
  <c r="Q291" i="11" s="1"/>
  <c r="P1207" i="11"/>
  <c r="R1207" i="11" s="1"/>
  <c r="P309" i="11"/>
  <c r="R309" i="11" s="1"/>
  <c r="P998" i="11"/>
  <c r="R998" i="11" s="1"/>
  <c r="P1197" i="11"/>
  <c r="P649" i="11"/>
  <c r="R649" i="11" s="1"/>
  <c r="P394" i="11"/>
  <c r="R394" i="11" s="1"/>
  <c r="P294" i="11"/>
  <c r="Q294" i="11" s="1"/>
  <c r="P377" i="11"/>
  <c r="Q377" i="11" s="1"/>
  <c r="P1070" i="11"/>
  <c r="R1070" i="11" s="1"/>
  <c r="P864" i="11"/>
  <c r="Q864" i="11" s="1"/>
  <c r="P651" i="11"/>
  <c r="P1088" i="11"/>
  <c r="Q1088" i="11" s="1"/>
  <c r="P1017" i="11"/>
  <c r="R1017" i="11" s="1"/>
  <c r="P936" i="11"/>
  <c r="Q936" i="11" s="1"/>
  <c r="P461" i="11"/>
  <c r="R461" i="11" s="1"/>
  <c r="P297" i="11"/>
  <c r="R297" i="11" s="1"/>
  <c r="P342" i="11"/>
  <c r="R342" i="11" s="1"/>
  <c r="P301" i="11"/>
  <c r="Q301" i="11" s="1"/>
  <c r="P426" i="11"/>
  <c r="P1156" i="11"/>
  <c r="Q1156" i="11" s="1"/>
  <c r="P508" i="11"/>
  <c r="Q508" i="11" s="1"/>
  <c r="P956" i="11"/>
  <c r="Q956" i="11" s="1"/>
  <c r="P946" i="11"/>
  <c r="P1209" i="11"/>
  <c r="P911" i="11"/>
  <c r="Q911" i="11" s="1"/>
  <c r="P862" i="11"/>
  <c r="R862" i="11" s="1"/>
  <c r="P616" i="11"/>
  <c r="R616" i="11" s="1"/>
  <c r="P473" i="11"/>
  <c r="P967" i="11"/>
  <c r="Q967" i="11" s="1"/>
  <c r="P826" i="11"/>
  <c r="Q826" i="11" s="1"/>
  <c r="P1205" i="11"/>
  <c r="P1021" i="11"/>
  <c r="P324" i="11"/>
  <c r="R324" i="11" s="1"/>
  <c r="P351" i="11"/>
  <c r="Q351" i="11" s="1"/>
  <c r="P788" i="11"/>
  <c r="P477" i="11"/>
  <c r="R477" i="11" s="1"/>
  <c r="P1141" i="11"/>
  <c r="Q1141" i="11" s="1"/>
  <c r="P638" i="11"/>
  <c r="Q638" i="11" s="1"/>
  <c r="P1220" i="11"/>
  <c r="R1220" i="11" s="1"/>
  <c r="P454" i="11"/>
  <c r="R454" i="11" s="1"/>
  <c r="P1098" i="11"/>
  <c r="Q1098" i="11" s="1"/>
  <c r="P464" i="11"/>
  <c r="Q464" i="11" s="1"/>
  <c r="P942" i="11"/>
  <c r="P743" i="11"/>
  <c r="R743" i="11" s="1"/>
  <c r="P1240" i="11"/>
  <c r="Q1240" i="11" s="1"/>
  <c r="P949" i="11"/>
  <c r="Q949" i="11" s="1"/>
  <c r="P921" i="11"/>
  <c r="R921" i="11" s="1"/>
  <c r="P295" i="11"/>
  <c r="P1213" i="11"/>
  <c r="Q1213" i="11" s="1"/>
  <c r="P548" i="11"/>
  <c r="R548" i="11" s="1"/>
  <c r="P816" i="11"/>
  <c r="R816" i="11" s="1"/>
  <c r="P1170" i="11"/>
  <c r="Q1170" i="11" s="1"/>
  <c r="P875" i="11"/>
  <c r="Q875" i="11" s="1"/>
  <c r="P849" i="11"/>
  <c r="R849" i="11" s="1"/>
  <c r="P892" i="11"/>
  <c r="P524" i="11"/>
  <c r="P407" i="11"/>
  <c r="R407" i="11" s="1"/>
  <c r="P811" i="11"/>
  <c r="R811" i="11" s="1"/>
  <c r="P1228" i="11"/>
  <c r="P803" i="11"/>
  <c r="P609" i="11"/>
  <c r="R609" i="11" s="1"/>
  <c r="P1263" i="11"/>
  <c r="Q1263" i="11" s="1"/>
  <c r="P977" i="11"/>
  <c r="P1071" i="11"/>
  <c r="P493" i="11"/>
  <c r="R493" i="11" s="1"/>
  <c r="P756" i="11"/>
  <c r="Q756" i="11" s="1"/>
  <c r="P858" i="11"/>
  <c r="P321" i="11"/>
  <c r="Q321" i="11" s="1"/>
  <c r="P430" i="11"/>
  <c r="R430" i="11" s="1"/>
  <c r="P523" i="11"/>
  <c r="R523" i="11" s="1"/>
  <c r="P500" i="11"/>
  <c r="P1157" i="11"/>
  <c r="P1001" i="11"/>
  <c r="R1001" i="11" s="1"/>
  <c r="P1264" i="11"/>
  <c r="R1264" i="11" s="1"/>
  <c r="P796" i="11"/>
  <c r="P841" i="11"/>
  <c r="P1119" i="11"/>
  <c r="R1119" i="11" s="1"/>
  <c r="P546" i="11"/>
  <c r="Q546" i="11" s="1"/>
  <c r="P1187" i="11"/>
  <c r="P840" i="11"/>
  <c r="P623" i="11"/>
  <c r="R623" i="11" s="1"/>
  <c r="P1069" i="11"/>
  <c r="Q1069" i="11" s="1"/>
  <c r="P396" i="11"/>
  <c r="R396" i="11" s="1"/>
  <c r="P723" i="11"/>
  <c r="R723" i="11" s="1"/>
  <c r="P480" i="11"/>
  <c r="Q480" i="11" s="1"/>
  <c r="P876" i="11"/>
  <c r="R876" i="11" s="1"/>
  <c r="P867" i="11"/>
  <c r="R867" i="11" s="1"/>
  <c r="P560" i="11"/>
  <c r="P510" i="11"/>
  <c r="R510" i="11" s="1"/>
  <c r="P668" i="11"/>
  <c r="R668" i="11" s="1"/>
  <c r="P1225" i="11"/>
  <c r="R1225" i="11" s="1"/>
  <c r="P744" i="11"/>
  <c r="P1052" i="11"/>
  <c r="Q1052" i="11" s="1"/>
  <c r="P868" i="11"/>
  <c r="Q868" i="11" s="1"/>
  <c r="P829" i="11"/>
  <c r="Q829" i="11" s="1"/>
  <c r="P1245" i="11"/>
  <c r="P390" i="11"/>
  <c r="R390" i="11" s="1"/>
  <c r="P993" i="11"/>
  <c r="Q993" i="11" s="1"/>
  <c r="P1025" i="11"/>
  <c r="P332" i="11"/>
  <c r="Q332" i="11" s="1"/>
  <c r="P817" i="11"/>
  <c r="Q817" i="11" s="1"/>
  <c r="P414" i="11"/>
  <c r="Q414" i="11" s="1"/>
  <c r="P494" i="11"/>
  <c r="P1109" i="11"/>
  <c r="P1261" i="11"/>
  <c r="R1261" i="11" s="1"/>
  <c r="P863" i="11"/>
  <c r="R863" i="11" s="1"/>
  <c r="P1192" i="11"/>
  <c r="R1192" i="11" s="1"/>
  <c r="P904" i="11"/>
  <c r="P1247" i="11"/>
  <c r="R1247" i="11" s="1"/>
  <c r="P712" i="11"/>
  <c r="R712" i="11" s="1"/>
  <c r="P573" i="11"/>
  <c r="R573" i="11" s="1"/>
  <c r="P459" i="11"/>
  <c r="P417" i="11"/>
  <c r="R417" i="11" s="1"/>
  <c r="P563" i="11"/>
  <c r="Q563" i="11" s="1"/>
  <c r="P714" i="11"/>
  <c r="P429" i="11"/>
  <c r="Q429" i="11" s="1"/>
  <c r="P506" i="11"/>
  <c r="R506" i="11" s="1"/>
  <c r="P1034" i="11"/>
  <c r="R1034" i="11" s="1"/>
  <c r="P1254" i="11"/>
  <c r="P1176" i="11"/>
  <c r="P485" i="11"/>
  <c r="P502" i="11"/>
  <c r="R502" i="11" s="1"/>
  <c r="P457" i="11"/>
  <c r="P606" i="11"/>
  <c r="P860" i="11"/>
  <c r="R860" i="11" s="1"/>
  <c r="P781" i="11"/>
  <c r="Q781" i="11" s="1"/>
  <c r="P1120" i="11"/>
  <c r="Q1120" i="11" s="1"/>
  <c r="P448" i="11"/>
  <c r="R448" i="11" s="1"/>
  <c r="P773" i="11"/>
  <c r="Q773" i="11" s="1"/>
  <c r="P1044" i="11"/>
  <c r="R1044" i="11" s="1"/>
  <c r="P991" i="11"/>
  <c r="R991" i="11" s="1"/>
  <c r="P617" i="11"/>
  <c r="P637" i="11"/>
  <c r="R637" i="11" s="1"/>
  <c r="P607" i="11"/>
  <c r="Q607" i="11" s="1"/>
  <c r="P1180" i="11"/>
  <c r="P799" i="11"/>
  <c r="Q799" i="11" s="1"/>
  <c r="P1249" i="11"/>
  <c r="R1249" i="11" s="1"/>
  <c r="P529" i="11"/>
  <c r="Q529" i="11" s="1"/>
  <c r="P1222" i="11"/>
  <c r="R1222" i="11" s="1"/>
  <c r="P337" i="11"/>
  <c r="P814" i="11"/>
  <c r="R814" i="11" s="1"/>
  <c r="P632" i="11"/>
  <c r="Q632" i="11" s="1"/>
  <c r="P1128" i="11"/>
  <c r="P615" i="11"/>
  <c r="R615" i="11" s="1"/>
  <c r="P322" i="11"/>
  <c r="Q322" i="11" s="1"/>
  <c r="P577" i="11"/>
  <c r="Q577" i="11" s="1"/>
  <c r="P768" i="11"/>
  <c r="P423" i="11"/>
  <c r="R423" i="11" s="1"/>
  <c r="P729" i="11"/>
  <c r="R729" i="11" s="1"/>
  <c r="P272" i="11"/>
  <c r="Q272" i="11" s="1"/>
  <c r="P791" i="11"/>
  <c r="P1081" i="11"/>
  <c r="P687" i="11"/>
  <c r="Q687" i="11" s="1"/>
  <c r="P1023" i="11"/>
  <c r="Q1023" i="11" s="1"/>
  <c r="P346" i="11"/>
  <c r="R346" i="11" s="1"/>
  <c r="P1238" i="11"/>
  <c r="P640" i="11"/>
  <c r="R640" i="11" s="1"/>
  <c r="P603" i="11"/>
  <c r="R603" i="11" s="1"/>
  <c r="P643" i="11"/>
  <c r="Q643" i="11" s="1"/>
  <c r="P925" i="11"/>
  <c r="P1137" i="11"/>
  <c r="R1137" i="11" s="1"/>
  <c r="P869" i="11"/>
  <c r="R869" i="11" s="1"/>
  <c r="P719" i="11"/>
  <c r="R719" i="11" s="1"/>
  <c r="P544" i="11"/>
  <c r="P355" i="11"/>
  <c r="R355" i="11" s="1"/>
  <c r="P1186" i="11"/>
  <c r="Q1186" i="11" s="1"/>
  <c r="P1244" i="11"/>
  <c r="Q1244" i="11" s="1"/>
  <c r="P828" i="11"/>
  <c r="P571" i="11"/>
  <c r="Q571" i="11" s="1"/>
  <c r="P344" i="11"/>
  <c r="R344" i="11" s="1"/>
  <c r="P888" i="11"/>
  <c r="P666" i="11"/>
  <c r="P299" i="11"/>
  <c r="R299" i="11" s="1"/>
  <c r="P974" i="11"/>
  <c r="Q974" i="11" s="1"/>
  <c r="P884" i="11"/>
  <c r="R884" i="11" s="1"/>
  <c r="P831" i="11"/>
  <c r="P330" i="11"/>
  <c r="R330" i="11" s="1"/>
  <c r="P935" i="11"/>
  <c r="R935" i="11" s="1"/>
  <c r="P474" i="11"/>
  <c r="R474" i="11" s="1"/>
  <c r="P672" i="11"/>
  <c r="P690" i="11"/>
  <c r="R690" i="11" s="1"/>
  <c r="P551" i="11"/>
  <c r="Q551" i="11" s="1"/>
  <c r="P488" i="11"/>
  <c r="Q488" i="11" s="1"/>
  <c r="P1193" i="11"/>
  <c r="P594" i="11"/>
  <c r="R594" i="11" s="1"/>
  <c r="P392" i="11"/>
  <c r="Q392" i="11" s="1"/>
  <c r="P694" i="11"/>
  <c r="R694" i="11" s="1"/>
  <c r="P678" i="11"/>
  <c r="P320" i="11"/>
  <c r="Q320" i="11" s="1"/>
  <c r="P985" i="11"/>
  <c r="Q985" i="11" s="1"/>
  <c r="P275" i="11"/>
  <c r="P1191" i="11"/>
  <c r="Q1191" i="11" s="1"/>
  <c r="P774" i="11"/>
  <c r="R774" i="11" s="1"/>
  <c r="P1195" i="11"/>
  <c r="R1195" i="11" s="1"/>
  <c r="P973" i="11"/>
  <c r="Q973" i="11" s="1"/>
  <c r="P583" i="11"/>
  <c r="P1239" i="11"/>
  <c r="Q1239" i="11" s="1"/>
  <c r="P456" i="11"/>
  <c r="Q456" i="11" s="1"/>
  <c r="P1145" i="11"/>
  <c r="P970" i="11"/>
  <c r="R970" i="11" s="1"/>
  <c r="P450" i="11"/>
  <c r="R450" i="11" s="1"/>
  <c r="P1148" i="11"/>
  <c r="Q1148" i="11" s="1"/>
  <c r="P1112" i="11"/>
  <c r="R1112" i="11" s="1"/>
  <c r="P1163" i="11"/>
  <c r="R1163" i="11" s="1"/>
  <c r="P1124" i="11"/>
  <c r="R1124" i="11" s="1"/>
  <c r="P1019" i="11"/>
  <c r="R1019" i="11" s="1"/>
  <c r="P1002" i="11"/>
  <c r="Q1002" i="11" s="1"/>
  <c r="P1028" i="11"/>
  <c r="R1028" i="11" s="1"/>
  <c r="P1009" i="11"/>
  <c r="R1009" i="11" s="1"/>
  <c r="P487" i="11"/>
  <c r="Q487" i="11" s="1"/>
  <c r="P923" i="11"/>
  <c r="R923" i="11" s="1"/>
  <c r="P565" i="11"/>
  <c r="R565" i="11" s="1"/>
  <c r="P439" i="11"/>
  <c r="R439" i="11" s="1"/>
  <c r="P653" i="11"/>
  <c r="R653" i="11" s="1"/>
  <c r="P957" i="11"/>
  <c r="Q957" i="11" s="1"/>
  <c r="P587" i="11"/>
  <c r="R587" i="11" s="1"/>
  <c r="P853" i="11"/>
  <c r="R853" i="11" s="1"/>
  <c r="P1080" i="11"/>
  <c r="R1080" i="11" s="1"/>
  <c r="P933" i="11"/>
  <c r="R933" i="11" s="1"/>
  <c r="P898" i="11"/>
  <c r="Q898" i="11" s="1"/>
  <c r="P1158" i="11"/>
  <c r="R1158" i="11" s="1"/>
  <c r="P1221" i="11"/>
  <c r="R1221" i="11" s="1"/>
  <c r="P747" i="11"/>
  <c r="R747" i="11" s="1"/>
  <c r="P1161" i="11"/>
  <c r="Q1161" i="11" s="1"/>
  <c r="P1039" i="11"/>
  <c r="R1039" i="11" s="1"/>
  <c r="P284" i="11"/>
  <c r="R284" i="11" s="1"/>
  <c r="P804" i="11"/>
  <c r="P708" i="11"/>
  <c r="R708" i="11" s="1"/>
  <c r="P702" i="11"/>
  <c r="Q702" i="11" s="1"/>
  <c r="P656" i="11"/>
  <c r="R656" i="11" s="1"/>
  <c r="P844" i="11"/>
  <c r="Q844" i="11" s="1"/>
  <c r="P1096" i="11"/>
  <c r="Q1096" i="11" s="1"/>
  <c r="P664" i="11"/>
  <c r="R664" i="11" s="1"/>
  <c r="P978" i="11"/>
  <c r="Q978" i="11" s="1"/>
  <c r="P986" i="11"/>
  <c r="P496" i="11"/>
  <c r="P1258" i="11"/>
  <c r="Q1258" i="11" s="1"/>
  <c r="P639" i="11"/>
  <c r="Q639" i="11" s="1"/>
  <c r="P1033" i="11"/>
  <c r="Q1033" i="11" s="1"/>
  <c r="P654" i="11"/>
  <c r="Q654" i="11" s="1"/>
  <c r="P995" i="11"/>
  <c r="Q995" i="11" s="1"/>
  <c r="P887" i="11"/>
  <c r="R887" i="11" s="1"/>
  <c r="P1106" i="11"/>
  <c r="P693" i="11"/>
  <c r="Q693" i="11" s="1"/>
  <c r="P1178" i="11"/>
  <c r="Q1178" i="11" s="1"/>
  <c r="P852" i="11"/>
  <c r="R852" i="11" s="1"/>
  <c r="P661" i="11"/>
  <c r="Q661" i="11" s="1"/>
  <c r="P1102" i="11"/>
  <c r="P885" i="11"/>
  <c r="Q885" i="11" s="1"/>
  <c r="P386" i="11"/>
  <c r="Q386" i="11" s="1"/>
  <c r="P1042" i="11"/>
  <c r="P711" i="11"/>
  <c r="Q711" i="11" s="1"/>
  <c r="P1182" i="11"/>
  <c r="Q1182" i="11" s="1"/>
  <c r="P894" i="11"/>
  <c r="Q894" i="11" s="1"/>
  <c r="P642" i="11"/>
  <c r="P1105" i="11"/>
  <c r="P1172" i="11"/>
  <c r="R1172" i="11" s="1"/>
  <c r="P580" i="11"/>
  <c r="R580" i="11" s="1"/>
  <c r="P1074" i="11"/>
  <c r="Q1074" i="11" s="1"/>
  <c r="P572" i="11"/>
  <c r="P507" i="11"/>
  <c r="R507" i="11" s="1"/>
  <c r="P870" i="11"/>
  <c r="Q870" i="11" s="1"/>
  <c r="P741" i="11"/>
  <c r="R741" i="11" s="1"/>
  <c r="P727" i="11"/>
  <c r="P269" i="11"/>
  <c r="Q269" i="11" s="1"/>
  <c r="P987" i="11"/>
  <c r="Q987" i="11" s="1"/>
  <c r="P358" i="11"/>
  <c r="Q358" i="11" s="1"/>
  <c r="P703" i="11"/>
  <c r="P545" i="11"/>
  <c r="R545" i="11" s="1"/>
  <c r="P635" i="11"/>
  <c r="Q635" i="11" s="1"/>
  <c r="P359" i="11"/>
  <c r="R359" i="11" s="1"/>
  <c r="P630" i="11"/>
  <c r="R630" i="11" s="1"/>
  <c r="P1048" i="11"/>
  <c r="R1048" i="11" s="1"/>
  <c r="P834" i="11"/>
  <c r="Q834" i="11" s="1"/>
  <c r="P1047" i="11"/>
  <c r="Q1047" i="11" s="1"/>
  <c r="P619" i="11"/>
  <c r="P465" i="11"/>
  <c r="Q465" i="11" s="1"/>
  <c r="P1046" i="11"/>
  <c r="R1046" i="11" s="1"/>
  <c r="P969" i="11"/>
  <c r="P1049" i="11"/>
  <c r="P941" i="11"/>
  <c r="P1234" i="11"/>
  <c r="Q1234" i="11" s="1"/>
  <c r="P1151" i="11"/>
  <c r="P1076" i="11"/>
  <c r="P526" i="11"/>
  <c r="Q526" i="11" s="1"/>
  <c r="P288" i="11"/>
  <c r="Q288" i="11" s="1"/>
  <c r="P501" i="11"/>
  <c r="Q501" i="11" s="1"/>
  <c r="P908" i="11"/>
  <c r="P1022" i="11"/>
  <c r="P928" i="11"/>
  <c r="Q928" i="11" s="1"/>
  <c r="P1241" i="11"/>
  <c r="P468" i="11"/>
  <c r="R468" i="11" s="1"/>
  <c r="P511" i="11"/>
  <c r="Q511" i="11" s="1"/>
  <c r="P996" i="11"/>
  <c r="R996" i="11" s="1"/>
  <c r="P1035" i="11"/>
  <c r="P732" i="11"/>
  <c r="P527" i="11"/>
  <c r="Q527" i="11" s="1"/>
  <c r="P437" i="11"/>
  <c r="Q437" i="11" s="1"/>
  <c r="P1216" i="11"/>
  <c r="P916" i="11"/>
  <c r="Q916" i="11" s="1"/>
  <c r="P842" i="11"/>
  <c r="Q842" i="11" s="1"/>
  <c r="P286" i="11"/>
  <c r="R286" i="11" s="1"/>
  <c r="P1057" i="11"/>
  <c r="R1057" i="11" s="1"/>
  <c r="P1064" i="11"/>
  <c r="R1064" i="11" s="1"/>
  <c r="P552" i="11"/>
  <c r="Q552" i="11" s="1"/>
  <c r="P627" i="11"/>
  <c r="R627" i="11" s="1"/>
  <c r="P1150" i="11"/>
  <c r="R1150" i="11" s="1"/>
  <c r="P350" i="11"/>
  <c r="R350" i="11" s="1"/>
  <c r="P1086" i="11"/>
  <c r="P717" i="11"/>
  <c r="R717" i="11" s="1"/>
  <c r="P1265" i="11"/>
  <c r="P1091" i="11"/>
  <c r="R1091" i="11" s="1"/>
  <c r="P325" i="11"/>
  <c r="Q325" i="11" s="1"/>
  <c r="P1020" i="11"/>
  <c r="R1020" i="11" s="1"/>
  <c r="P972" i="11"/>
  <c r="Q972" i="11" s="1"/>
  <c r="P614" i="11"/>
  <c r="P1006" i="11"/>
  <c r="P555" i="11"/>
  <c r="P554" i="11"/>
  <c r="P1126" i="11"/>
  <c r="Q1126" i="11" s="1"/>
  <c r="F26" i="4"/>
  <c r="E34" i="11"/>
  <c r="D201" i="7"/>
  <c r="M943" i="7"/>
  <c r="M267" i="7"/>
  <c r="M568" i="7"/>
  <c r="M474" i="7"/>
  <c r="M1144" i="7"/>
  <c r="M720" i="7"/>
  <c r="M352" i="7"/>
  <c r="M480" i="7"/>
  <c r="M411" i="7"/>
  <c r="M554" i="7"/>
  <c r="M625" i="7"/>
  <c r="M868" i="7"/>
  <c r="M650" i="7"/>
  <c r="M957" i="7"/>
  <c r="M775" i="7"/>
  <c r="M310" i="7"/>
  <c r="M410" i="7"/>
  <c r="M321" i="7"/>
  <c r="M384" i="7"/>
  <c r="M448" i="7"/>
  <c r="M475" i="7"/>
  <c r="M657" i="7"/>
  <c r="M804" i="7"/>
  <c r="M790" i="7"/>
  <c r="M807" i="7"/>
  <c r="M871" i="7"/>
  <c r="M1088" i="7"/>
  <c r="M1109" i="7"/>
  <c r="M1150" i="7"/>
  <c r="M1137" i="7"/>
  <c r="M259" i="7"/>
  <c r="M370" i="7"/>
  <c r="M421" i="7"/>
  <c r="M1096" i="7"/>
  <c r="M659" i="7"/>
  <c r="M985" i="7"/>
  <c r="M690" i="7"/>
  <c r="M375" i="7"/>
  <c r="M1062" i="7"/>
  <c r="M300" i="7"/>
  <c r="M528" i="7"/>
  <c r="M545" i="7"/>
  <c r="M1069" i="7"/>
  <c r="M695" i="7"/>
  <c r="M959" i="7"/>
  <c r="M1028" i="7"/>
  <c r="M1227" i="7"/>
  <c r="M530" i="7"/>
  <c r="M611" i="7"/>
  <c r="M636" i="7"/>
  <c r="M1032" i="7"/>
  <c r="M793" i="7"/>
  <c r="M963" i="7"/>
  <c r="M1117" i="7"/>
  <c r="M1033" i="7"/>
  <c r="M550" i="7"/>
  <c r="M335" i="7"/>
  <c r="M316" i="7"/>
  <c r="M512" i="7"/>
  <c r="M379" i="7"/>
  <c r="M561" i="7"/>
  <c r="M977" i="7"/>
  <c r="M618" i="7"/>
  <c r="M711" i="7"/>
  <c r="M991" i="7"/>
  <c r="M1039" i="7"/>
  <c r="M1060" i="7"/>
  <c r="M1224" i="7"/>
  <c r="M1243" i="7"/>
  <c r="M337" i="7"/>
  <c r="M903" i="7"/>
  <c r="M562" i="7"/>
  <c r="M627" i="7"/>
  <c r="M872" i="7"/>
  <c r="M652" i="7"/>
  <c r="M378" i="7"/>
  <c r="M349" i="7"/>
  <c r="M432" i="7"/>
  <c r="M491" i="7"/>
  <c r="M772" i="7"/>
  <c r="M822" i="7"/>
  <c r="M855" i="7"/>
  <c r="M1099" i="7"/>
  <c r="M1192" i="7"/>
  <c r="M302" i="7"/>
  <c r="M525" i="7"/>
  <c r="M840" i="7"/>
  <c r="M898" i="7"/>
  <c r="M761" i="7"/>
  <c r="M897" i="7"/>
  <c r="M939" i="7"/>
  <c r="M994" i="7"/>
  <c r="M1130" i="7"/>
  <c r="M1197" i="7"/>
  <c r="M293" i="7"/>
  <c r="M288" i="7"/>
  <c r="M388" i="7"/>
  <c r="M516" i="7"/>
  <c r="M447" i="7"/>
  <c r="M1133" i="7"/>
  <c r="M661" i="7"/>
  <c r="M993" i="7"/>
  <c r="M698" i="7"/>
  <c r="M683" i="7"/>
  <c r="M811" i="7"/>
  <c r="M999" i="7"/>
  <c r="M1047" i="7"/>
  <c r="M1068" i="7"/>
  <c r="M1232" i="7"/>
  <c r="M1247" i="7"/>
  <c r="M564" i="7"/>
  <c r="M574" i="7"/>
  <c r="M1051" i="7"/>
  <c r="M743" i="7"/>
  <c r="M976" i="7"/>
  <c r="M1179" i="7"/>
  <c r="M434" i="7"/>
  <c r="M563" i="7"/>
  <c r="M588" i="7"/>
  <c r="M445" i="7"/>
  <c r="M892" i="7"/>
  <c r="M602" i="7"/>
  <c r="M1024" i="7"/>
  <c r="M343" i="7"/>
  <c r="M643" i="7"/>
  <c r="M697" i="7"/>
  <c r="M1029" i="7"/>
  <c r="M1100" i="7"/>
  <c r="M1229" i="7"/>
  <c r="M261" i="7"/>
  <c r="M712" i="7"/>
  <c r="M684" i="7"/>
  <c r="M415" i="7"/>
  <c r="M597" i="7"/>
  <c r="M590" i="7"/>
  <c r="M654" i="7"/>
  <c r="M747" i="7"/>
  <c r="M1110" i="7"/>
  <c r="M1054" i="7"/>
  <c r="M1103" i="7"/>
  <c r="M768" i="7"/>
  <c r="M536" i="7"/>
  <c r="M342" i="7"/>
  <c r="M470" i="7"/>
  <c r="M506" i="7"/>
  <c r="M496" i="7"/>
  <c r="M917" i="7"/>
  <c r="M1214" i="7"/>
  <c r="M1256" i="7"/>
  <c r="M402" i="7"/>
  <c r="M675" i="7"/>
  <c r="M858" i="7"/>
  <c r="M745" i="7"/>
  <c r="M873" i="7"/>
  <c r="M907" i="7"/>
  <c r="M978" i="7"/>
  <c r="M1098" i="7"/>
  <c r="M1181" i="7"/>
  <c r="M277" i="7"/>
  <c r="M272" i="7"/>
  <c r="M372" i="7"/>
  <c r="M500" i="7"/>
  <c r="M431" i="7"/>
  <c r="M887" i="7"/>
  <c r="M645" i="7"/>
  <c r="M933" i="7"/>
  <c r="M670" i="7"/>
  <c r="M1053" i="7"/>
  <c r="M795" i="7"/>
  <c r="M967" i="7"/>
  <c r="M1128" i="7"/>
  <c r="M1036" i="7"/>
  <c r="M1200" i="7"/>
  <c r="M1231" i="7"/>
  <c r="M327" i="7"/>
  <c r="M322" i="7"/>
  <c r="M422" i="7"/>
  <c r="M700" i="7"/>
  <c r="M481" i="7"/>
  <c r="M567" i="7"/>
  <c r="M734" i="7"/>
  <c r="M916" i="7"/>
  <c r="M389" i="7"/>
  <c r="M313" i="7"/>
  <c r="M308" i="7"/>
  <c r="M408" i="7"/>
  <c r="M542" i="7"/>
  <c r="M467" i="7"/>
  <c r="M553" i="7"/>
  <c r="M346" i="7"/>
  <c r="M289" i="7"/>
  <c r="M507" i="7"/>
  <c r="M710" i="7"/>
  <c r="M682" i="7"/>
  <c r="M926" i="7"/>
  <c r="M1008" i="7"/>
  <c r="M1211" i="7"/>
  <c r="M498" i="7"/>
  <c r="M595" i="7"/>
  <c r="M620" i="7"/>
  <c r="M305" i="7"/>
  <c r="M459" i="7"/>
  <c r="M746" i="7"/>
  <c r="M936" i="7"/>
  <c r="M363" i="7"/>
  <c r="M776" i="7"/>
  <c r="M729" i="7"/>
  <c r="M1230" i="7"/>
  <c r="M1108" i="7"/>
  <c r="M325" i="7"/>
  <c r="M911" i="7"/>
  <c r="M452" i="7"/>
  <c r="M479" i="7"/>
  <c r="M570" i="7"/>
  <c r="M812" i="7"/>
  <c r="M798" i="7"/>
  <c r="M973" i="7"/>
  <c r="M875" i="7"/>
  <c r="M1125" i="7"/>
  <c r="M1012" i="7"/>
  <c r="M1183" i="7"/>
  <c r="M373" i="7"/>
  <c r="M353" i="7"/>
  <c r="M438" i="7"/>
  <c r="M278" i="7"/>
  <c r="M368" i="7"/>
  <c r="M641" i="7"/>
  <c r="M791" i="7"/>
  <c r="M1210" i="7"/>
  <c r="M338" i="7"/>
  <c r="M547" i="7"/>
  <c r="M754" i="7"/>
  <c r="M713" i="7"/>
  <c r="M841" i="7"/>
  <c r="M1102" i="7"/>
  <c r="M1120" i="7"/>
  <c r="M1155" i="7"/>
  <c r="M1140" i="7"/>
  <c r="M736" i="7"/>
  <c r="M371" i="7"/>
  <c r="M340" i="7"/>
  <c r="M468" i="7"/>
  <c r="M399" i="7"/>
  <c r="M527" i="7"/>
  <c r="M613" i="7"/>
  <c r="M844" i="7"/>
  <c r="M638" i="7"/>
  <c r="M909" i="7"/>
  <c r="M763" i="7"/>
  <c r="M902" i="7"/>
  <c r="M944" i="7"/>
  <c r="M996" i="7"/>
  <c r="M1135" i="7"/>
  <c r="M1199" i="7"/>
  <c r="M295" i="7"/>
  <c r="M290" i="7"/>
  <c r="M390" i="7"/>
  <c r="M518" i="7"/>
  <c r="M449" i="7"/>
  <c r="M535" i="7"/>
  <c r="M663" i="7"/>
  <c r="M294" i="7"/>
  <c r="M522" i="7"/>
  <c r="M281" i="7"/>
  <c r="M276" i="7"/>
  <c r="M376" i="7"/>
  <c r="M504" i="7"/>
  <c r="M435" i="7"/>
  <c r="M919" i="7"/>
  <c r="M649" i="7"/>
  <c r="M949" i="7"/>
  <c r="M674" i="7"/>
  <c r="M576" i="7"/>
  <c r="M634" i="7"/>
  <c r="M604" i="7"/>
  <c r="M529" i="7"/>
  <c r="M848" i="7"/>
  <c r="M426" i="7"/>
  <c r="M948" i="7"/>
  <c r="M456" i="7"/>
  <c r="M515" i="7"/>
  <c r="M820" i="7"/>
  <c r="M838" i="7"/>
  <c r="M735" i="7"/>
  <c r="M863" i="7"/>
  <c r="M888" i="7"/>
  <c r="M968" i="7"/>
  <c r="M1242" i="7"/>
  <c r="M1171" i="7"/>
  <c r="M307" i="7"/>
  <c r="M418" i="7"/>
  <c r="M461" i="7"/>
  <c r="M555" i="7"/>
  <c r="M686" i="7"/>
  <c r="M331" i="7"/>
  <c r="M405" i="7"/>
  <c r="M284" i="7"/>
  <c r="M1095" i="7"/>
  <c r="M477" i="7"/>
  <c r="M794" i="7"/>
  <c r="M332" i="7"/>
  <c r="M727" i="7"/>
  <c r="M397" i="7"/>
  <c r="M825" i="7"/>
  <c r="M356" i="7"/>
  <c r="M383" i="7"/>
  <c r="M565" i="7"/>
  <c r="M779" i="7"/>
  <c r="M912" i="7"/>
  <c r="M1162" i="7"/>
  <c r="M311" i="7"/>
  <c r="M406" i="7"/>
  <c r="M268" i="7"/>
  <c r="M1021" i="7"/>
  <c r="M291" i="7"/>
  <c r="M1080" i="7"/>
  <c r="M809" i="7"/>
  <c r="M1042" i="7"/>
  <c r="M1228" i="7"/>
  <c r="M365" i="7"/>
  <c r="M436" i="7"/>
  <c r="M495" i="7"/>
  <c r="M780" i="7"/>
  <c r="M830" i="7"/>
  <c r="M859" i="7"/>
  <c r="M964" i="7"/>
  <c r="M1167" i="7"/>
  <c r="M932" i="7"/>
  <c r="M486" i="7"/>
  <c r="M578" i="7"/>
  <c r="M458" i="7"/>
  <c r="M552" i="7"/>
  <c r="M472" i="7"/>
  <c r="M531" i="7"/>
  <c r="M788" i="7"/>
  <c r="M760" i="7"/>
  <c r="M992" i="7"/>
  <c r="M551" i="7"/>
  <c r="M784" i="7"/>
  <c r="M283" i="7"/>
  <c r="M292" i="7"/>
  <c r="M424" i="7"/>
  <c r="M569" i="7"/>
  <c r="M925" i="7"/>
  <c r="M703" i="7"/>
  <c r="M975" i="7"/>
  <c r="M1000" i="7"/>
  <c r="M1118" i="7"/>
  <c r="M1235" i="7"/>
  <c r="M482" i="7"/>
  <c r="M413" i="7"/>
  <c r="M619" i="7"/>
  <c r="M644" i="7"/>
  <c r="M930" i="7"/>
  <c r="M769" i="7"/>
  <c r="M913" i="7"/>
  <c r="M955" i="7"/>
  <c r="M1002" i="7"/>
  <c r="M1146" i="7"/>
  <c r="M1205" i="7"/>
  <c r="M301" i="7"/>
  <c r="M296" i="7"/>
  <c r="M396" i="7"/>
  <c r="M524" i="7"/>
  <c r="M455" i="7"/>
  <c r="M541" i="7"/>
  <c r="M669" i="7"/>
  <c r="M1037" i="7"/>
  <c r="M730" i="7"/>
  <c r="M691" i="7"/>
  <c r="M819" i="7"/>
  <c r="M1015" i="7"/>
  <c r="M1063" i="7"/>
  <c r="M1084" i="7"/>
  <c r="M1248" i="7"/>
  <c r="M1255" i="7"/>
  <c r="M696" i="7"/>
  <c r="M548" i="7"/>
  <c r="M446" i="7"/>
  <c r="M1112" i="7"/>
  <c r="M505" i="7"/>
  <c r="M591" i="7"/>
  <c r="M800" i="7"/>
  <c r="M616" i="7"/>
  <c r="M850" i="7"/>
  <c r="M741" i="7"/>
  <c r="M869" i="7"/>
  <c r="M899" i="7"/>
  <c r="M974" i="7"/>
  <c r="M1090" i="7"/>
  <c r="M672" i="7"/>
  <c r="M797" i="7"/>
  <c r="M1105" i="7"/>
  <c r="M1045" i="7"/>
  <c r="M1170" i="7"/>
  <c r="M1209" i="7"/>
  <c r="M1131" i="7"/>
  <c r="M1233" i="7"/>
  <c r="M982" i="7"/>
  <c r="M905" i="7"/>
  <c r="M854" i="7"/>
  <c r="M839" i="7"/>
  <c r="M1160" i="7"/>
  <c r="M509" i="7"/>
  <c r="M400" i="7"/>
  <c r="M823" i="7"/>
  <c r="M493" i="7"/>
  <c r="M857" i="7"/>
  <c r="M1196" i="7"/>
  <c r="M484" i="7"/>
  <c r="M511" i="7"/>
  <c r="M726" i="7"/>
  <c r="M934" i="7"/>
  <c r="M980" i="7"/>
  <c r="M1145" i="7"/>
  <c r="M274" i="7"/>
  <c r="M427" i="7"/>
  <c r="M1071" i="7"/>
  <c r="M453" i="7"/>
  <c r="M965" i="7"/>
  <c r="M929" i="7"/>
  <c r="M1010" i="7"/>
  <c r="M1213" i="7"/>
  <c r="M304" i="7"/>
  <c r="M532" i="7"/>
  <c r="M549" i="7"/>
  <c r="M1091" i="7"/>
  <c r="M699" i="7"/>
  <c r="M1040" i="7"/>
  <c r="M1104" i="7"/>
  <c r="M359" i="7"/>
  <c r="M744" i="7"/>
  <c r="M385" i="7"/>
  <c r="M599" i="7"/>
  <c r="M315" i="7"/>
  <c r="M469" i="7"/>
  <c r="M361" i="7"/>
  <c r="M956" i="7"/>
  <c r="M585" i="7"/>
  <c r="M610" i="7"/>
  <c r="M336" i="7"/>
  <c r="M609" i="7"/>
  <c r="M935" i="7"/>
  <c r="M429" i="7"/>
  <c r="M520" i="7"/>
  <c r="M483" i="7"/>
  <c r="M594" i="7"/>
  <c r="M767" i="7"/>
  <c r="M831" i="7"/>
  <c r="M1023" i="7"/>
  <c r="M1143" i="7"/>
  <c r="M1121" i="7"/>
  <c r="M318" i="7"/>
  <c r="M501" i="7"/>
  <c r="M940" i="7"/>
  <c r="M856" i="7"/>
  <c r="M612" i="7"/>
  <c r="M842" i="7"/>
  <c r="M737" i="7"/>
  <c r="M865" i="7"/>
  <c r="M891" i="7"/>
  <c r="M970" i="7"/>
  <c r="M1250" i="7"/>
  <c r="M1173" i="7"/>
  <c r="M269" i="7"/>
  <c r="M264" i="7"/>
  <c r="M364" i="7"/>
  <c r="M492" i="7"/>
  <c r="M423" i="7"/>
  <c r="M708" i="7"/>
  <c r="M637" i="7"/>
  <c r="M901" i="7"/>
  <c r="M662" i="7"/>
  <c r="M1005" i="7"/>
  <c r="M787" i="7"/>
  <c r="M950" i="7"/>
  <c r="M1086" i="7"/>
  <c r="M1020" i="7"/>
  <c r="M1184" i="7"/>
  <c r="M1223" i="7"/>
  <c r="M319" i="7"/>
  <c r="M314" i="7"/>
  <c r="M414" i="7"/>
  <c r="M566" i="7"/>
  <c r="M473" i="7"/>
  <c r="M559" i="7"/>
  <c r="M702" i="7"/>
  <c r="M1206" i="7"/>
  <c r="M786" i="7"/>
  <c r="M709" i="7"/>
  <c r="M837" i="7"/>
  <c r="M1077" i="7"/>
  <c r="M1101" i="7"/>
  <c r="M1139" i="7"/>
  <c r="M608" i="7"/>
  <c r="M733" i="7"/>
  <c r="M883" i="7"/>
  <c r="M845" i="7"/>
  <c r="M1014" i="7"/>
  <c r="M1177" i="7"/>
  <c r="M770" i="7"/>
  <c r="M1169" i="7"/>
  <c r="M717" i="7"/>
  <c r="M1249" i="7"/>
  <c r="C203" i="7"/>
  <c r="M442" i="7"/>
  <c r="M836" i="7"/>
  <c r="M579" i="7"/>
  <c r="M679" i="7"/>
  <c r="M326" i="7"/>
  <c r="M392" i="7"/>
  <c r="M665" i="7"/>
  <c r="M647" i="7"/>
  <c r="M360" i="7"/>
  <c r="M1238" i="7"/>
  <c r="M323" i="7"/>
  <c r="M299" i="7"/>
  <c r="M1093" i="7"/>
  <c r="M1074" i="7"/>
  <c r="M629" i="7"/>
  <c r="M622" i="7"/>
  <c r="M715" i="7"/>
  <c r="M740" i="7"/>
  <c r="M756" i="7"/>
  <c r="M995" i="7"/>
  <c r="M1245" i="7"/>
  <c r="M924" i="7"/>
  <c r="M606" i="7"/>
  <c r="M1246" i="7"/>
  <c r="M263" i="7"/>
  <c r="M417" i="7"/>
  <c r="M900" i="7"/>
  <c r="M403" i="7"/>
  <c r="M681" i="7"/>
  <c r="M466" i="7"/>
  <c r="M583" i="7"/>
  <c r="M742" i="7"/>
  <c r="M1085" i="7"/>
  <c r="M910" i="7"/>
  <c r="M704" i="7"/>
  <c r="M582" i="7"/>
  <c r="M587" i="7"/>
  <c r="M1147" i="7"/>
  <c r="M705" i="7"/>
  <c r="M1061" i="7"/>
  <c r="M1123" i="7"/>
  <c r="M544" i="7"/>
  <c r="M1067" i="7"/>
  <c r="M391" i="7"/>
  <c r="M605" i="7"/>
  <c r="M630" i="7"/>
  <c r="M755" i="7"/>
  <c r="M928" i="7"/>
  <c r="M1119" i="7"/>
  <c r="M287" i="7"/>
  <c r="M382" i="7"/>
  <c r="M441" i="7"/>
  <c r="M655" i="7"/>
  <c r="M680" i="7"/>
  <c r="M805" i="7"/>
  <c r="M1034" i="7"/>
  <c r="M1220" i="7"/>
  <c r="M1064" i="7"/>
  <c r="M701" i="7"/>
  <c r="M1132" i="7"/>
  <c r="M1234" i="7"/>
  <c r="M1185" i="7"/>
  <c r="M893" i="7"/>
  <c r="M1195" i="7"/>
  <c r="M387" i="7"/>
  <c r="M601" i="7"/>
  <c r="M262" i="7"/>
  <c r="M687" i="7"/>
  <c r="M1007" i="7"/>
  <c r="M1016" i="7"/>
  <c r="M1219" i="7"/>
  <c r="M514" i="7"/>
  <c r="M603" i="7"/>
  <c r="M628" i="7"/>
  <c r="M753" i="7"/>
  <c r="M923" i="7"/>
  <c r="M1114" i="7"/>
  <c r="M285" i="7"/>
  <c r="M380" i="7"/>
  <c r="M439" i="7"/>
  <c r="M653" i="7"/>
  <c r="M678" i="7"/>
  <c r="M803" i="7"/>
  <c r="M1031" i="7"/>
  <c r="M1216" i="7"/>
  <c r="M341" i="7"/>
  <c r="M430" i="7"/>
  <c r="M489" i="7"/>
  <c r="M766" i="7"/>
  <c r="M818" i="7"/>
  <c r="M853" i="7"/>
  <c r="M958" i="7"/>
  <c r="M866" i="7"/>
  <c r="M1082" i="7"/>
  <c r="M1257" i="7"/>
  <c r="M1106" i="7"/>
  <c r="M593" i="7"/>
  <c r="M1222" i="7"/>
  <c r="M904" i="7"/>
  <c r="M718" i="7"/>
  <c r="M577" i="7"/>
  <c r="M668" i="7"/>
  <c r="M1218" i="7"/>
  <c r="M351" i="7"/>
  <c r="M320" i="7"/>
  <c r="M1168" i="7"/>
  <c r="M306" i="7"/>
  <c r="M960" i="7"/>
  <c r="M1254" i="7"/>
  <c r="M1065" i="7"/>
  <c r="M345" i="7"/>
  <c r="M581" i="7"/>
  <c r="M731" i="7"/>
  <c r="M1226" i="7"/>
  <c r="M358" i="7"/>
  <c r="M631" i="7"/>
  <c r="M1046" i="7"/>
  <c r="M344" i="7"/>
  <c r="M617" i="7"/>
  <c r="M852" i="7"/>
  <c r="M759" i="7"/>
  <c r="M362" i="7"/>
  <c r="M324" i="7"/>
  <c r="M537" i="7"/>
  <c r="M1056" i="7"/>
  <c r="M1044" i="7"/>
  <c r="M1203" i="7"/>
  <c r="M651" i="7"/>
  <c r="M778" i="7"/>
  <c r="M833" i="7"/>
  <c r="M1094" i="7"/>
  <c r="M1124" i="7"/>
  <c r="M339" i="7"/>
  <c r="M460" i="7"/>
  <c r="M519" i="7"/>
  <c r="M828" i="7"/>
  <c r="M878" i="7"/>
  <c r="M886" i="7"/>
  <c r="M988" i="7"/>
  <c r="M1191" i="7"/>
  <c r="M282" i="7"/>
  <c r="M510" i="7"/>
  <c r="M1030" i="7"/>
  <c r="M969" i="7"/>
  <c r="M1190" i="7"/>
  <c r="M987" i="7"/>
  <c r="M1057" i="7"/>
  <c r="M938" i="7"/>
  <c r="M971" i="7"/>
  <c r="M1136" i="7"/>
  <c r="M592" i="7"/>
  <c r="M894" i="7"/>
  <c r="M556" i="7"/>
  <c r="M451" i="7"/>
  <c r="M260" i="7"/>
  <c r="M633" i="7"/>
  <c r="M815" i="7"/>
  <c r="M920" i="7"/>
  <c r="M1111" i="7"/>
  <c r="M357" i="7"/>
  <c r="M485" i="7"/>
  <c r="M750" i="7"/>
  <c r="M810" i="7"/>
  <c r="M849" i="7"/>
  <c r="M1152" i="7"/>
  <c r="M1156" i="7"/>
  <c r="M584" i="7"/>
  <c r="M476" i="7"/>
  <c r="M538" i="7"/>
  <c r="M860" i="7"/>
  <c r="M941" i="7"/>
  <c r="M918" i="7"/>
  <c r="M1004" i="7"/>
  <c r="M1207" i="7"/>
  <c r="M298" i="7"/>
  <c r="M526" i="7"/>
  <c r="M543" i="7"/>
  <c r="M1048" i="7"/>
  <c r="M693" i="7"/>
  <c r="M1019" i="7"/>
  <c r="M1089" i="7"/>
  <c r="M813" i="7"/>
  <c r="M765" i="7"/>
  <c r="M1161" i="7"/>
  <c r="M1116" i="7"/>
  <c r="M443" i="7"/>
  <c r="M270" i="7"/>
  <c r="M1127" i="7"/>
  <c r="M1165" i="7"/>
  <c r="M420" i="7"/>
  <c r="M1163" i="7"/>
  <c r="M1164" i="7"/>
  <c r="M677" i="7"/>
  <c r="M1113" i="7"/>
  <c r="M816" i="7"/>
  <c r="M440" i="7"/>
  <c r="M1126" i="7"/>
  <c r="M774" i="7"/>
  <c r="M799" i="7"/>
  <c r="M952" i="7"/>
  <c r="M801" i="7"/>
  <c r="M1212" i="7"/>
  <c r="M428" i="7"/>
  <c r="M758" i="7"/>
  <c r="M851" i="7"/>
  <c r="M1159" i="7"/>
  <c r="M478" i="7"/>
  <c r="M864" i="7"/>
  <c r="M921" i="7"/>
  <c r="M861" i="7"/>
  <c r="M1241" i="7"/>
  <c r="M615" i="7"/>
  <c r="M297" i="7"/>
  <c r="M626" i="7"/>
  <c r="M806" i="7"/>
  <c r="M984" i="7"/>
  <c r="M450" i="7"/>
  <c r="M596" i="7"/>
  <c r="M1166" i="7"/>
  <c r="M1035" i="7"/>
  <c r="M407" i="7"/>
  <c r="M646" i="7"/>
  <c r="M1022" i="7"/>
  <c r="M303" i="7"/>
  <c r="M457" i="7"/>
  <c r="M738" i="7"/>
  <c r="M1066" i="7"/>
  <c r="M1193" i="7"/>
  <c r="M829" i="7"/>
  <c r="M728" i="7"/>
  <c r="M369" i="7"/>
  <c r="M962" i="7"/>
  <c r="M884" i="7"/>
  <c r="M1215" i="7"/>
  <c r="M374" i="7"/>
  <c r="M273" i="7"/>
  <c r="M777" i="7"/>
  <c r="M404" i="7"/>
  <c r="M827" i="7"/>
  <c r="M454" i="7"/>
  <c r="M394" i="7"/>
  <c r="M497" i="7"/>
  <c r="M732" i="7"/>
  <c r="M354" i="7"/>
  <c r="M533" i="7"/>
  <c r="M792" i="7"/>
  <c r="M676" i="7"/>
  <c r="M1026" i="7"/>
  <c r="M333" i="7"/>
  <c r="M487" i="7"/>
  <c r="M814" i="7"/>
  <c r="M1157" i="7"/>
  <c r="M688" i="7"/>
  <c r="M546" i="7"/>
  <c r="M946" i="7"/>
  <c r="M1006" i="7"/>
  <c r="M1059" i="7"/>
  <c r="M1204" i="7"/>
  <c r="M464" i="7"/>
  <c r="M401" i="7"/>
  <c r="M908" i="7"/>
  <c r="M847" i="7"/>
  <c r="M1187" i="7"/>
  <c r="M571" i="7"/>
  <c r="M721" i="7"/>
  <c r="M1186" i="7"/>
  <c r="M348" i="7"/>
  <c r="M621" i="7"/>
  <c r="M771" i="7"/>
  <c r="M1151" i="7"/>
  <c r="M398" i="7"/>
  <c r="M671" i="7"/>
  <c r="M821" i="7"/>
  <c r="M706" i="7"/>
  <c r="M937" i="7"/>
  <c r="M1201" i="7"/>
  <c r="M1038" i="7"/>
  <c r="M876" i="7"/>
  <c r="M1043" i="7"/>
  <c r="M1079" i="7"/>
  <c r="M540" i="7"/>
  <c r="M395" i="7"/>
  <c r="M1087" i="7"/>
  <c r="M752" i="7"/>
  <c r="M1115" i="7"/>
  <c r="M328" i="7"/>
  <c r="M723" i="7"/>
  <c r="M350" i="7"/>
  <c r="M773" i="7"/>
  <c r="M834" i="7"/>
  <c r="M1236" i="7"/>
  <c r="M895" i="7"/>
  <c r="M714" i="7"/>
  <c r="M586" i="7"/>
  <c r="M275" i="7"/>
  <c r="M817" i="7"/>
  <c r="M444" i="7"/>
  <c r="M867" i="7"/>
  <c r="M494" i="7"/>
  <c r="M953" i="7"/>
  <c r="M673" i="7"/>
  <c r="M843" i="7"/>
  <c r="M666" i="7"/>
  <c r="M463" i="7"/>
  <c r="M513" i="7"/>
  <c r="M642" i="7"/>
  <c r="M534" i="7"/>
  <c r="M1208" i="7"/>
  <c r="M1049" i="7"/>
  <c r="M573" i="7"/>
  <c r="M1194" i="7"/>
  <c r="M623" i="7"/>
  <c r="M1154" i="7"/>
  <c r="M1172" i="7"/>
  <c r="M355" i="7"/>
  <c r="M1142" i="7"/>
  <c r="M667" i="7"/>
  <c r="M1244" i="7"/>
  <c r="M796" i="7"/>
  <c r="M1175" i="7"/>
  <c r="M906" i="7"/>
  <c r="M749" i="7"/>
  <c r="M998" i="7"/>
  <c r="M433" i="7"/>
  <c r="M265" i="7"/>
  <c r="M658" i="7"/>
  <c r="M783" i="7"/>
  <c r="M1141" i="7"/>
  <c r="M386" i="7"/>
  <c r="M1017" i="7"/>
  <c r="M1011" i="7"/>
  <c r="M1253" i="7"/>
  <c r="M1083" i="7"/>
  <c r="M614" i="7"/>
  <c r="M896" i="7"/>
  <c r="M271" i="7"/>
  <c r="M425" i="7"/>
  <c r="M664" i="7"/>
  <c r="M1092" i="7"/>
  <c r="M877" i="7"/>
  <c r="M1107" i="7"/>
  <c r="M781" i="7"/>
  <c r="M692" i="7"/>
  <c r="M1018" i="7"/>
  <c r="M557" i="7"/>
  <c r="M1134" i="7"/>
  <c r="M607" i="7"/>
  <c r="M826" i="7"/>
  <c r="M862" i="7"/>
  <c r="M762" i="7"/>
  <c r="M716" i="7"/>
  <c r="M954" i="7"/>
  <c r="M598" i="7"/>
  <c r="M648" i="7"/>
  <c r="M966" i="7"/>
  <c r="M1178" i="7"/>
  <c r="M572" i="7"/>
  <c r="M266" i="7"/>
  <c r="M656" i="7"/>
  <c r="M490" i="7"/>
  <c r="M989" i="7"/>
  <c r="M1176" i="7"/>
  <c r="M286" i="7"/>
  <c r="M689" i="7"/>
  <c r="M280" i="7"/>
  <c r="M508" i="7"/>
  <c r="M739" i="7"/>
  <c r="M330" i="7"/>
  <c r="M764" i="7"/>
  <c r="M789" i="7"/>
  <c r="M880" i="7"/>
  <c r="M1076" i="7"/>
  <c r="M381" i="7"/>
  <c r="M312" i="7"/>
  <c r="M347" i="7"/>
  <c r="M521" i="7"/>
  <c r="M1122" i="7"/>
  <c r="M1138" i="7"/>
  <c r="M1180" i="7"/>
  <c r="M1129" i="7"/>
  <c r="M1174" i="7"/>
  <c r="M580" i="7"/>
  <c r="M393" i="7"/>
  <c r="M279" i="7"/>
  <c r="M922" i="7"/>
  <c r="M1237" i="7"/>
  <c r="M1078" i="7"/>
  <c r="M722" i="7"/>
  <c r="M846" i="7"/>
  <c r="M1013" i="7"/>
  <c r="M1149" i="7"/>
  <c r="M870" i="7"/>
  <c r="M751" i="7"/>
  <c r="M1153" i="7"/>
  <c r="M874" i="7"/>
  <c r="M881" i="7"/>
  <c r="M377" i="7"/>
  <c r="M1158" i="7"/>
  <c r="M983" i="7"/>
  <c r="M366" i="7"/>
  <c r="M725" i="7"/>
  <c r="M1198" i="7"/>
  <c r="M915" i="7"/>
  <c r="M981" i="7"/>
  <c r="M1148" i="7"/>
  <c r="M1240" i="7"/>
  <c r="M317" i="7"/>
  <c r="M471" i="7"/>
  <c r="M334" i="7"/>
  <c r="M1003" i="7"/>
  <c r="M635" i="7"/>
  <c r="M694" i="7"/>
  <c r="M832" i="7"/>
  <c r="M1225" i="7"/>
  <c r="M890" i="7"/>
  <c r="M632" i="7"/>
  <c r="M1217" i="7"/>
  <c r="M558" i="7"/>
  <c r="M1001" i="7"/>
  <c r="M416" i="7"/>
  <c r="M499" i="7"/>
  <c r="M1009" i="7"/>
  <c r="M748" i="7"/>
  <c r="M465" i="7"/>
  <c r="M719" i="7"/>
  <c r="M972" i="7"/>
  <c r="M885" i="7"/>
  <c r="M942" i="7"/>
  <c r="M517" i="7"/>
  <c r="M961" i="7"/>
  <c r="M1258" i="7"/>
  <c r="M575" i="7"/>
  <c r="M624" i="7"/>
  <c r="M914" i="7"/>
  <c r="M1075" i="7"/>
  <c r="M707" i="7"/>
  <c r="M882" i="7"/>
  <c r="M835" i="7"/>
  <c r="M1072" i="7"/>
  <c r="M808" i="7"/>
  <c r="M309" i="7"/>
  <c r="M409" i="7"/>
  <c r="M802" i="7"/>
  <c r="M1058" i="7"/>
  <c r="M1025" i="7"/>
  <c r="M488" i="7"/>
  <c r="M824" i="7"/>
  <c r="M1081" i="7"/>
  <c r="M951" i="7"/>
  <c r="M600" i="7"/>
  <c r="M1188" i="7"/>
  <c r="M660" i="7"/>
  <c r="M990" i="7"/>
  <c r="M947" i="7"/>
  <c r="M785" i="7"/>
  <c r="M889" i="7"/>
  <c r="M1221" i="7"/>
  <c r="M640" i="7"/>
  <c r="M927" i="7"/>
  <c r="M1027" i="7"/>
  <c r="M503" i="7"/>
  <c r="M1239" i="7"/>
  <c r="M639" i="7"/>
  <c r="M1202" i="7"/>
  <c r="M412" i="7"/>
  <c r="M560" i="7"/>
  <c r="M1182" i="7"/>
  <c r="M523" i="7"/>
  <c r="M437" i="7"/>
  <c r="M502" i="7"/>
  <c r="M419" i="7"/>
  <c r="M879" i="7"/>
  <c r="M1252" i="7"/>
  <c r="M997" i="7"/>
  <c r="M782" i="7"/>
  <c r="M1251" i="7"/>
  <c r="M1055" i="7"/>
  <c r="M931" i="7"/>
  <c r="M979" i="7"/>
  <c r="M367" i="7"/>
  <c r="M1070" i="7"/>
  <c r="M539" i="7"/>
  <c r="M986" i="7"/>
  <c r="M1073" i="7"/>
  <c r="M1097" i="7"/>
  <c r="M757" i="7"/>
  <c r="M1041" i="7"/>
  <c r="M945" i="7"/>
  <c r="M329" i="7"/>
  <c r="M724" i="7"/>
  <c r="M1189" i="7"/>
  <c r="M589" i="7"/>
  <c r="M1052" i="7"/>
  <c r="M685" i="7"/>
  <c r="M462" i="7"/>
  <c r="M1050" i="7"/>
  <c r="M258" i="7"/>
  <c r="F57" i="4"/>
  <c r="D54" i="12"/>
  <c r="F54" i="12" s="1"/>
  <c r="J31" i="15" l="1"/>
  <c r="J32" i="15" s="1"/>
  <c r="I32" i="15"/>
  <c r="B30" i="8"/>
  <c r="F28" i="4"/>
  <c r="F30" i="4" s="1"/>
  <c r="D28" i="8"/>
  <c r="B1" i="8"/>
  <c r="C27" i="7"/>
  <c r="C28" i="7" s="1"/>
  <c r="B69" i="2"/>
  <c r="D50" i="7"/>
  <c r="D43" i="4"/>
  <c r="D40" i="12"/>
  <c r="D42" i="12" s="1"/>
  <c r="F43" i="4"/>
  <c r="F42" i="4"/>
  <c r="Q914" i="11"/>
  <c r="F190" i="7"/>
  <c r="H190" i="7"/>
  <c r="B60" i="8" s="1"/>
  <c r="D60" i="8" s="1"/>
  <c r="F34" i="8"/>
  <c r="G15" i="11"/>
  <c r="F37" i="8"/>
  <c r="F36" i="8"/>
  <c r="Q664" i="11"/>
  <c r="R400" i="11"/>
  <c r="Q634" i="11"/>
  <c r="Q330" i="11"/>
  <c r="Q1017" i="11"/>
  <c r="Q860" i="11"/>
  <c r="R1217" i="11"/>
  <c r="Q1124" i="11"/>
  <c r="Q800" i="11"/>
  <c r="R483" i="11"/>
  <c r="R715" i="11"/>
  <c r="Q311" i="11"/>
  <c r="Q832" i="11"/>
  <c r="Q623" i="11"/>
  <c r="R801" i="11"/>
  <c r="Q302" i="11"/>
  <c r="Q836" i="11"/>
  <c r="Q853" i="11"/>
  <c r="Q1137" i="11"/>
  <c r="Q647" i="11"/>
  <c r="R879" i="11"/>
  <c r="Q509" i="11"/>
  <c r="R278" i="11"/>
  <c r="Q593" i="11"/>
  <c r="Q439" i="11"/>
  <c r="Q637" i="11"/>
  <c r="Q378" i="11"/>
  <c r="Q1246" i="11"/>
  <c r="R495" i="11"/>
  <c r="R1090" i="11"/>
  <c r="Q890" i="11"/>
  <c r="R285" i="11"/>
  <c r="Q475" i="11"/>
  <c r="Q953" i="11"/>
  <c r="Q450" i="11"/>
  <c r="Q594" i="11"/>
  <c r="R613" i="11"/>
  <c r="Q926" i="11"/>
  <c r="Q1224" i="11"/>
  <c r="Q498" i="11"/>
  <c r="R735" i="11"/>
  <c r="Q357" i="11"/>
  <c r="Q1249" i="11"/>
  <c r="Q1162" i="11"/>
  <c r="R274" i="11"/>
  <c r="Q725" i="11"/>
  <c r="Q902" i="11"/>
  <c r="R794" i="11"/>
  <c r="R508" i="11"/>
  <c r="R269" i="11"/>
  <c r="R387" i="11"/>
  <c r="R691" i="11"/>
  <c r="Q740" i="11"/>
  <c r="Q822" i="11"/>
  <c r="R839" i="11"/>
  <c r="Q1101" i="11"/>
  <c r="R817" i="11"/>
  <c r="R279" i="11"/>
  <c r="Q422" i="11"/>
  <c r="Q1179" i="11"/>
  <c r="Q843" i="11"/>
  <c r="R1111" i="11"/>
  <c r="Q825" i="11"/>
  <c r="Q592" i="11"/>
  <c r="R702" i="11"/>
  <c r="Q270" i="11"/>
  <c r="R388" i="11"/>
  <c r="R755" i="11"/>
  <c r="Q649" i="11"/>
  <c r="R511" i="11"/>
  <c r="Q584" i="11"/>
  <c r="Q318" i="11"/>
  <c r="Q988" i="11"/>
  <c r="Q383" i="11"/>
  <c r="Q609" i="11"/>
  <c r="Q917" i="11"/>
  <c r="R763" i="11"/>
  <c r="Q1083" i="11"/>
  <c r="R903" i="11"/>
  <c r="R1182" i="11"/>
  <c r="R751" i="11"/>
  <c r="Q1115" i="11"/>
  <c r="Q808" i="11"/>
  <c r="Q559" i="11"/>
  <c r="Q669" i="11"/>
  <c r="R497" i="11"/>
  <c r="Q631" i="11"/>
  <c r="R679" i="11"/>
  <c r="R997" i="11"/>
  <c r="R531" i="11"/>
  <c r="Q1038" i="11"/>
  <c r="R769" i="11"/>
  <c r="Q382" i="11"/>
  <c r="Q873" i="11"/>
  <c r="Q360" i="11"/>
  <c r="Q1009" i="11"/>
  <c r="R527" i="11"/>
  <c r="Q545" i="11"/>
  <c r="R963" i="11"/>
  <c r="Q688" i="11"/>
  <c r="Q999" i="11"/>
  <c r="R602" i="11"/>
  <c r="Q784" i="11"/>
  <c r="R842" i="11"/>
  <c r="R410" i="11"/>
  <c r="Q976" i="11"/>
  <c r="R1058" i="11"/>
  <c r="R966" i="11"/>
  <c r="R1175" i="11"/>
  <c r="R1143" i="11"/>
  <c r="Q493" i="11"/>
  <c r="Q1247" i="11"/>
  <c r="R326" i="11"/>
  <c r="Q1108" i="11"/>
  <c r="Q629" i="11"/>
  <c r="R471" i="11"/>
  <c r="Q1164" i="11"/>
  <c r="Q807" i="11"/>
  <c r="R1255" i="11"/>
  <c r="R582" i="11"/>
  <c r="Q774" i="11"/>
  <c r="R467" i="11"/>
  <c r="Q1251" i="11"/>
  <c r="Q1032" i="11"/>
  <c r="R1123" i="11"/>
  <c r="Q445" i="11"/>
  <c r="R564" i="11"/>
  <c r="Q1039" i="11"/>
  <c r="Q1158" i="11"/>
  <c r="Q881" i="11"/>
  <c r="Q507" i="11"/>
  <c r="Q783" i="11"/>
  <c r="Q513" i="11"/>
  <c r="R373" i="11"/>
  <c r="Q1155" i="11"/>
  <c r="Q846" i="11"/>
  <c r="Q1268" i="11"/>
  <c r="Q759" i="11"/>
  <c r="R268" i="11"/>
  <c r="R1084" i="11"/>
  <c r="R1267" i="11"/>
  <c r="Q1113" i="11"/>
  <c r="R1240" i="11"/>
  <c r="R480" i="11"/>
  <c r="R899" i="11"/>
  <c r="Q490" i="11"/>
  <c r="Q640" i="11"/>
  <c r="R1067" i="11"/>
  <c r="Q333" i="11"/>
  <c r="R711" i="11"/>
  <c r="Q1027" i="11"/>
  <c r="R397" i="11"/>
  <c r="R1239" i="11"/>
  <c r="R325" i="11"/>
  <c r="Q1207" i="11"/>
  <c r="Q1070" i="11"/>
  <c r="Q342" i="11"/>
  <c r="R995" i="11"/>
  <c r="Q324" i="11"/>
  <c r="R571" i="11"/>
  <c r="R465" i="11"/>
  <c r="R905" i="11"/>
  <c r="Q451" i="11"/>
  <c r="R1130" i="11"/>
  <c r="Q549" i="11"/>
  <c r="Q375" i="11"/>
  <c r="R568" i="11"/>
  <c r="Q472" i="11"/>
  <c r="Q900" i="11"/>
  <c r="R1040" i="11"/>
  <c r="R1258" i="11"/>
  <c r="Q1262" i="11"/>
  <c r="R1218" i="11"/>
  <c r="Q958" i="11"/>
  <c r="Q684" i="11"/>
  <c r="R470" i="11"/>
  <c r="Q506" i="11"/>
  <c r="Q280" i="11"/>
  <c r="Q913" i="11"/>
  <c r="Q1107" i="11"/>
  <c r="Q910" i="11"/>
  <c r="R1212" i="11"/>
  <c r="R380" i="11"/>
  <c r="R967" i="11"/>
  <c r="R1213" i="11"/>
  <c r="Q430" i="11"/>
  <c r="R1052" i="11"/>
  <c r="Q417" i="11"/>
  <c r="R312" i="11"/>
  <c r="R522" i="11"/>
  <c r="R1012" i="11"/>
  <c r="Q674" i="11"/>
  <c r="R575" i="11"/>
  <c r="R990" i="11"/>
  <c r="R911" i="11"/>
  <c r="Q299" i="11"/>
  <c r="R626" i="11"/>
  <c r="Q355" i="11"/>
  <c r="Q1048" i="11"/>
  <c r="R1219" i="11"/>
  <c r="Q405" i="11"/>
  <c r="R885" i="11"/>
  <c r="R773" i="11"/>
  <c r="Q550" i="11"/>
  <c r="R481" i="11"/>
  <c r="Q814" i="11"/>
  <c r="R322" i="11"/>
  <c r="Q729" i="11"/>
  <c r="R1141" i="11"/>
  <c r="Q1166" i="11"/>
  <c r="Q271" i="11"/>
  <c r="Q701" i="11"/>
  <c r="R983" i="11"/>
  <c r="Q880" i="11"/>
  <c r="R992" i="11"/>
  <c r="Q314" i="11"/>
  <c r="Q785" i="11"/>
  <c r="R827" i="11"/>
  <c r="Q1165" i="11"/>
  <c r="R1127" i="11"/>
  <c r="R850" i="11"/>
  <c r="Q658" i="11"/>
  <c r="R875" i="11"/>
  <c r="Q1119" i="11"/>
  <c r="Q390" i="11"/>
  <c r="Q541" i="11"/>
  <c r="R1087" i="11"/>
  <c r="Q659" i="11"/>
  <c r="R1174" i="11"/>
  <c r="Q805" i="11"/>
  <c r="R1178" i="11"/>
  <c r="Q1260" i="11"/>
  <c r="R526" i="11"/>
  <c r="R687" i="11"/>
  <c r="R624" i="11"/>
  <c r="R591" i="11"/>
  <c r="Q346" i="11"/>
  <c r="R960" i="11"/>
  <c r="Q947" i="11"/>
  <c r="R1188" i="11"/>
  <c r="Q486" i="11"/>
  <c r="Q1086" i="11"/>
  <c r="R1086" i="11"/>
  <c r="Q1022" i="11"/>
  <c r="R1022" i="11"/>
  <c r="R941" i="11"/>
  <c r="Q941" i="11"/>
  <c r="Q485" i="11"/>
  <c r="R485" i="11"/>
  <c r="R492" i="11"/>
  <c r="Q492" i="11"/>
  <c r="Q859" i="11"/>
  <c r="R596" i="11"/>
  <c r="R374" i="11"/>
  <c r="Q787" i="11"/>
  <c r="R830" i="11"/>
  <c r="Q819" i="11"/>
  <c r="Q281" i="11"/>
  <c r="Q484" i="11"/>
  <c r="Q1060" i="11"/>
  <c r="R939" i="11"/>
  <c r="Q1061" i="11"/>
  <c r="R552" i="11"/>
  <c r="R1098" i="11"/>
  <c r="Q407" i="11"/>
  <c r="Q1001" i="11"/>
  <c r="Q510" i="11"/>
  <c r="Q1261" i="11"/>
  <c r="R795" i="11"/>
  <c r="R431" i="11"/>
  <c r="R320" i="11"/>
  <c r="Q690" i="11"/>
  <c r="Q1172" i="11"/>
  <c r="R512" i="11"/>
  <c r="R566" i="11"/>
  <c r="Q533" i="11"/>
  <c r="Q780" i="11"/>
  <c r="Q446" i="11"/>
  <c r="R927" i="11"/>
  <c r="R1095" i="11"/>
  <c r="R713" i="11"/>
  <c r="Q1231" i="11"/>
  <c r="Q433" i="11"/>
  <c r="Q897" i="11"/>
  <c r="Q1154" i="11"/>
  <c r="R650" i="11"/>
  <c r="Q428" i="11"/>
  <c r="R419" i="11"/>
  <c r="R586" i="11"/>
  <c r="Q363" i="11"/>
  <c r="R435" i="11"/>
  <c r="R944" i="11"/>
  <c r="R1169" i="11"/>
  <c r="R951" i="11"/>
  <c r="R1146" i="11"/>
  <c r="R628" i="11"/>
  <c r="R620" i="11"/>
  <c r="Q1221" i="11"/>
  <c r="Q1079" i="11"/>
  <c r="R1100" i="11"/>
  <c r="R1253" i="11"/>
  <c r="R466" i="11"/>
  <c r="R1223" i="11"/>
  <c r="R393" i="11"/>
  <c r="R964" i="11"/>
  <c r="R1066" i="11"/>
  <c r="Q579" i="11"/>
  <c r="Q356" i="11"/>
  <c r="Q845" i="11"/>
  <c r="R706" i="11"/>
  <c r="Q1142" i="11"/>
  <c r="R864" i="11"/>
  <c r="R556" i="11"/>
  <c r="R1181" i="11"/>
  <c r="Q331" i="11"/>
  <c r="Q1232" i="11"/>
  <c r="Q872" i="11"/>
  <c r="Q813" i="11"/>
  <c r="R844" i="11"/>
  <c r="R797" i="11"/>
  <c r="R1235" i="11"/>
  <c r="Q757" i="11"/>
  <c r="R595" i="11"/>
  <c r="Q1189" i="11"/>
  <c r="Q968" i="11"/>
  <c r="R1148" i="11"/>
  <c r="Q372" i="11"/>
  <c r="Q1237" i="11"/>
  <c r="R283" i="11"/>
  <c r="R365" i="11"/>
  <c r="Q1059" i="11"/>
  <c r="R1077" i="11"/>
  <c r="Q816" i="11"/>
  <c r="R661" i="11"/>
  <c r="R1244" i="11"/>
  <c r="Q349" i="11"/>
  <c r="R519" i="11"/>
  <c r="R334" i="11"/>
  <c r="Q399" i="11"/>
  <c r="R854" i="11"/>
  <c r="R789" i="11"/>
  <c r="Q738" i="11"/>
  <c r="Q1011" i="11"/>
  <c r="R1065" i="11"/>
  <c r="R1194" i="11"/>
  <c r="Q737" i="11"/>
  <c r="R487" i="11"/>
  <c r="R826" i="11"/>
  <c r="Q425" i="11"/>
  <c r="R529" i="11"/>
  <c r="R739" i="11"/>
  <c r="R315" i="11"/>
  <c r="Q1173" i="11"/>
  <c r="Q1044" i="11"/>
  <c r="R638" i="11"/>
  <c r="R756" i="11"/>
  <c r="Q482" i="11"/>
  <c r="R329" i="11"/>
  <c r="R1202" i="11"/>
  <c r="Q361" i="11"/>
  <c r="R834" i="11"/>
  <c r="R551" i="11"/>
  <c r="Q366" i="11"/>
  <c r="R530" i="11"/>
  <c r="Q1099" i="11"/>
  <c r="R1000" i="11"/>
  <c r="Q886" i="11"/>
  <c r="Q907" i="11"/>
  <c r="R1008" i="11"/>
  <c r="R704" i="11"/>
  <c r="R978" i="11"/>
  <c r="Q656" i="11"/>
  <c r="Q1019" i="11"/>
  <c r="Q996" i="11"/>
  <c r="Q296" i="11"/>
  <c r="Q683" i="11"/>
  <c r="Q455" i="11"/>
  <c r="Q1214" i="11"/>
  <c r="Q724" i="11"/>
  <c r="R452" i="11"/>
  <c r="R639" i="11"/>
  <c r="R753" i="11"/>
  <c r="Q547" i="11"/>
  <c r="Q742" i="11"/>
  <c r="Q1122" i="11"/>
  <c r="R874" i="11"/>
  <c r="Q653" i="11"/>
  <c r="R392" i="11"/>
  <c r="R1186" i="11"/>
  <c r="Q1227" i="11"/>
  <c r="R971" i="11"/>
  <c r="Q700" i="11"/>
  <c r="R716" i="11"/>
  <c r="Q697" i="11"/>
  <c r="Q918" i="11"/>
  <c r="R866" i="11"/>
  <c r="R438" i="11"/>
  <c r="R994" i="11"/>
  <c r="Q1195" i="11"/>
  <c r="R376" i="11"/>
  <c r="R657" i="11"/>
  <c r="R348" i="11"/>
  <c r="Q569" i="11"/>
  <c r="Q633" i="11"/>
  <c r="R1063" i="11"/>
  <c r="Q940" i="11"/>
  <c r="Q573" i="11"/>
  <c r="Q979" i="11"/>
  <c r="Q884" i="11"/>
  <c r="R501" i="11"/>
  <c r="R306" i="11"/>
  <c r="R644" i="11"/>
  <c r="R695" i="11"/>
  <c r="Q923" i="11"/>
  <c r="R1002" i="11"/>
  <c r="Q1112" i="11"/>
  <c r="Q516" i="11"/>
  <c r="Q558" i="11"/>
  <c r="R1167" i="11"/>
  <c r="Q616" i="11"/>
  <c r="R1183" i="11"/>
  <c r="R1075" i="11"/>
  <c r="R1053" i="11"/>
  <c r="Q1097" i="11"/>
  <c r="Q699" i="11"/>
  <c r="Q1222" i="11"/>
  <c r="Q952" i="11"/>
  <c r="R488" i="11"/>
  <c r="Q396" i="11"/>
  <c r="R1043" i="11"/>
  <c r="Q1046" i="11"/>
  <c r="Q820" i="11"/>
  <c r="Q636" i="11"/>
  <c r="R386" i="11"/>
  <c r="Q505" i="11"/>
  <c r="R1168" i="11"/>
  <c r="R728" i="11"/>
  <c r="Q395" i="11"/>
  <c r="Q1016" i="11"/>
  <c r="R932" i="11"/>
  <c r="Q284" i="11"/>
  <c r="R456" i="11"/>
  <c r="Q887" i="11"/>
  <c r="Q935" i="11"/>
  <c r="Q434" i="11"/>
  <c r="Q698" i="11"/>
  <c r="R655" i="11"/>
  <c r="R338" i="11"/>
  <c r="R362" i="11"/>
  <c r="R915" i="11"/>
  <c r="R645" i="11"/>
  <c r="Q1003" i="11"/>
  <c r="R385" i="11"/>
  <c r="R1089" i="11"/>
  <c r="R1171" i="11"/>
  <c r="R1236" i="11"/>
  <c r="R920" i="11"/>
  <c r="Q1034" i="11"/>
  <c r="R1138" i="11"/>
  <c r="R931" i="11"/>
  <c r="R1069" i="11"/>
  <c r="R882" i="11"/>
  <c r="R1073" i="11"/>
  <c r="R1110" i="11"/>
  <c r="R607" i="11"/>
  <c r="Q812" i="11"/>
  <c r="R974" i="11"/>
  <c r="R1026" i="11"/>
  <c r="R772" i="11"/>
  <c r="Q502" i="11"/>
  <c r="R895" i="11"/>
  <c r="Q660" i="11"/>
  <c r="R402" i="11"/>
  <c r="Q823" i="11"/>
  <c r="R339" i="11"/>
  <c r="Q852" i="11"/>
  <c r="R746" i="11"/>
  <c r="R760" i="11"/>
  <c r="Q906" i="11"/>
  <c r="Q1080" i="11"/>
  <c r="Q309" i="11"/>
  <c r="Q869" i="11"/>
  <c r="Q1092" i="11"/>
  <c r="R1266" i="11"/>
  <c r="R327" i="11"/>
  <c r="Q1078" i="11"/>
  <c r="R340" i="11"/>
  <c r="Q627" i="11"/>
  <c r="Q771" i="11"/>
  <c r="Q893" i="11"/>
  <c r="Q605" i="11"/>
  <c r="Q411" i="11"/>
  <c r="R293" i="11"/>
  <c r="R1094" i="11"/>
  <c r="R871" i="11"/>
  <c r="Q1185" i="11"/>
  <c r="Q862" i="11"/>
  <c r="Q1062" i="11"/>
  <c r="Q863" i="11"/>
  <c r="R441" i="11"/>
  <c r="R675" i="11"/>
  <c r="Q998" i="11"/>
  <c r="Q461" i="11"/>
  <c r="Q1150" i="11"/>
  <c r="R1033" i="11"/>
  <c r="R458" i="11"/>
  <c r="R919" i="11"/>
  <c r="Q663" i="11"/>
  <c r="Q848" i="11"/>
  <c r="R721" i="11"/>
  <c r="R604" i="11"/>
  <c r="R1120" i="11"/>
  <c r="R391" i="11"/>
  <c r="Q718" i="11"/>
  <c r="Q921" i="11"/>
  <c r="Q1225" i="11"/>
  <c r="R829" i="11"/>
  <c r="Q1192" i="11"/>
  <c r="Q489" i="11"/>
  <c r="Q504" i="11"/>
  <c r="R282" i="11"/>
  <c r="R462" i="11"/>
  <c r="Q335" i="11"/>
  <c r="R341" i="11"/>
  <c r="Q883" i="11"/>
  <c r="Q733" i="11"/>
  <c r="R685" i="11"/>
  <c r="Q980" i="11"/>
  <c r="Q409" i="11"/>
  <c r="Q766" i="11"/>
  <c r="Q762" i="11"/>
  <c r="R310" i="11"/>
  <c r="R478" i="11"/>
  <c r="R835" i="11"/>
  <c r="R413" i="11"/>
  <c r="Q518" i="11"/>
  <c r="Q367" i="11"/>
  <c r="Q950" i="11"/>
  <c r="Q747" i="11"/>
  <c r="R1215" i="11"/>
  <c r="Q677" i="11"/>
  <c r="Q345" i="11"/>
  <c r="Q370" i="11"/>
  <c r="Q867" i="11"/>
  <c r="Q308" i="11"/>
  <c r="R749" i="11"/>
  <c r="Q1014" i="11"/>
  <c r="R539" i="11"/>
  <c r="R928" i="11"/>
  <c r="R1234" i="11"/>
  <c r="Q1163" i="11"/>
  <c r="R936" i="11"/>
  <c r="R301" i="11"/>
  <c r="R870" i="11"/>
  <c r="R781" i="11"/>
  <c r="Q1020" i="11"/>
  <c r="Q1072" i="11"/>
  <c r="Q696" i="11"/>
  <c r="Q671" i="11"/>
  <c r="R1257" i="11"/>
  <c r="R726" i="11"/>
  <c r="Q891" i="11"/>
  <c r="R369" i="11"/>
  <c r="Q503" i="11"/>
  <c r="Q384" i="11"/>
  <c r="Q1129" i="11"/>
  <c r="R612" i="11"/>
  <c r="R1005" i="11"/>
  <c r="R689" i="11"/>
  <c r="Q286" i="11"/>
  <c r="R464" i="11"/>
  <c r="Q811" i="11"/>
  <c r="Q323" i="11"/>
  <c r="R838" i="11"/>
  <c r="R1103" i="11"/>
  <c r="Q404" i="11"/>
  <c r="R857" i="11"/>
  <c r="Q292" i="11"/>
  <c r="R272" i="11"/>
  <c r="Q603" i="11"/>
  <c r="Q394" i="11"/>
  <c r="R956" i="11"/>
  <c r="R987" i="11"/>
  <c r="Q989" i="11"/>
  <c r="Q877" i="11"/>
  <c r="Q922" i="11"/>
  <c r="Q948" i="11"/>
  <c r="R632" i="11"/>
  <c r="R577" i="11"/>
  <c r="Q1085" i="11"/>
  <c r="R351" i="11"/>
  <c r="Q1018" i="11"/>
  <c r="R514" i="11"/>
  <c r="R316" i="11"/>
  <c r="Q548" i="11"/>
  <c r="Q1264" i="11"/>
  <c r="Q668" i="11"/>
  <c r="R993" i="11"/>
  <c r="R563" i="11"/>
  <c r="R403" i="11"/>
  <c r="R962" i="11"/>
  <c r="R537" i="11"/>
  <c r="R798" i="11"/>
  <c r="Q1114" i="11"/>
  <c r="Q1015" i="11"/>
  <c r="Q705" i="11"/>
  <c r="R985" i="11"/>
  <c r="Q344" i="11"/>
  <c r="R894" i="11"/>
  <c r="Q908" i="11"/>
  <c r="R908" i="11"/>
  <c r="Q727" i="11"/>
  <c r="R727" i="11"/>
  <c r="R1102" i="11"/>
  <c r="Q1102" i="11"/>
  <c r="Q665" i="11"/>
  <c r="R665" i="11"/>
  <c r="Q1190" i="11"/>
  <c r="R1190" i="11"/>
  <c r="R1132" i="11"/>
  <c r="Q1132" i="11"/>
  <c r="Q1159" i="11"/>
  <c r="R1159" i="11"/>
  <c r="Q743" i="11"/>
  <c r="R1035" i="11"/>
  <c r="Q1035" i="11"/>
  <c r="R1241" i="11"/>
  <c r="Q1241" i="11"/>
  <c r="Q1151" i="11"/>
  <c r="R1151" i="11"/>
  <c r="R1042" i="11"/>
  <c r="Q1042" i="11"/>
  <c r="Q1106" i="11"/>
  <c r="R1106" i="11"/>
  <c r="R986" i="11"/>
  <c r="Q986" i="11"/>
  <c r="Q804" i="11"/>
  <c r="R804" i="11"/>
  <c r="Q791" i="11"/>
  <c r="R791" i="11"/>
  <c r="Q1128" i="11"/>
  <c r="R1128" i="11"/>
  <c r="R1180" i="11"/>
  <c r="Q1180" i="11"/>
  <c r="R1254" i="11"/>
  <c r="Q1254" i="11"/>
  <c r="R714" i="11"/>
  <c r="Q714" i="11"/>
  <c r="R1025" i="11"/>
  <c r="Q1025" i="11"/>
  <c r="Q1187" i="11"/>
  <c r="R1187" i="11"/>
  <c r="Q796" i="11"/>
  <c r="R796" i="11"/>
  <c r="R500" i="11"/>
  <c r="Q500" i="11"/>
  <c r="R858" i="11"/>
  <c r="Q858" i="11"/>
  <c r="R977" i="11"/>
  <c r="Q977" i="11"/>
  <c r="Q1228" i="11"/>
  <c r="R1228" i="11"/>
  <c r="R892" i="11"/>
  <c r="Q892" i="11"/>
  <c r="R942" i="11"/>
  <c r="Q942" i="11"/>
  <c r="R788" i="11"/>
  <c r="Q788" i="11"/>
  <c r="Q1205" i="11"/>
  <c r="R1205" i="11"/>
  <c r="Q426" i="11"/>
  <c r="R426" i="11"/>
  <c r="Q651" i="11"/>
  <c r="R651" i="11"/>
  <c r="Q610" i="11"/>
  <c r="R610" i="11"/>
  <c r="Q479" i="11"/>
  <c r="R479" i="11"/>
  <c r="Q463" i="11"/>
  <c r="R463" i="11"/>
  <c r="Q535" i="11"/>
  <c r="R535" i="11"/>
  <c r="R670" i="11"/>
  <c r="Q670" i="11"/>
  <c r="Q709" i="11"/>
  <c r="R709" i="11"/>
  <c r="Q1045" i="11"/>
  <c r="R1045" i="11"/>
  <c r="R1036" i="11"/>
  <c r="Q1036" i="11"/>
  <c r="Q761" i="11"/>
  <c r="R761" i="11"/>
  <c r="R368" i="11"/>
  <c r="Q368" i="11"/>
  <c r="R590" i="11"/>
  <c r="Q590" i="11"/>
  <c r="R965" i="11"/>
  <c r="Q965" i="11"/>
  <c r="R802" i="11"/>
  <c r="Q802" i="11"/>
  <c r="R745" i="11"/>
  <c r="Q745" i="11"/>
  <c r="Q1104" i="11"/>
  <c r="R1104" i="11"/>
  <c r="R611" i="11"/>
  <c r="Q611" i="11"/>
  <c r="R924" i="11"/>
  <c r="Q924" i="11"/>
  <c r="Q810" i="11"/>
  <c r="R810" i="11"/>
  <c r="Q821" i="11"/>
  <c r="R821" i="11"/>
  <c r="Q1160" i="11"/>
  <c r="R1160" i="11"/>
  <c r="R1252" i="11"/>
  <c r="Q1252" i="11"/>
  <c r="Q427" i="11"/>
  <c r="R427" i="11"/>
  <c r="Q778" i="11"/>
  <c r="R778" i="11"/>
  <c r="R290" i="11"/>
  <c r="Q290" i="11"/>
  <c r="R576" i="11"/>
  <c r="Q576" i="11"/>
  <c r="Q1199" i="11"/>
  <c r="R1199" i="11"/>
  <c r="Q889" i="11"/>
  <c r="R889" i="11"/>
  <c r="Q412" i="11"/>
  <c r="R412" i="11"/>
  <c r="Q1140" i="11"/>
  <c r="R1140" i="11"/>
  <c r="Q707" i="11"/>
  <c r="R707" i="11"/>
  <c r="R865" i="11"/>
  <c r="Q865" i="11"/>
  <c r="R600" i="11"/>
  <c r="Q600" i="11"/>
  <c r="Q793" i="11"/>
  <c r="R793" i="11"/>
  <c r="Q343" i="11"/>
  <c r="R343" i="11"/>
  <c r="R676" i="11"/>
  <c r="Q676" i="11"/>
  <c r="R912" i="11"/>
  <c r="Q912" i="11"/>
  <c r="Q1184" i="11"/>
  <c r="R1184" i="11"/>
  <c r="Q499" i="11"/>
  <c r="R499" i="11"/>
  <c r="Q673" i="11"/>
  <c r="R673" i="11"/>
  <c r="R557" i="11"/>
  <c r="Q557" i="11"/>
  <c r="Q837" i="11"/>
  <c r="R837" i="11"/>
  <c r="Q782" i="11"/>
  <c r="R782" i="11"/>
  <c r="R901" i="11"/>
  <c r="Q901" i="11"/>
  <c r="Q1233" i="11"/>
  <c r="R1233" i="11"/>
  <c r="Q1135" i="11"/>
  <c r="R1135" i="11"/>
  <c r="Q1116" i="11"/>
  <c r="R1116" i="11"/>
  <c r="R371" i="11"/>
  <c r="Q371" i="11"/>
  <c r="R1004" i="11"/>
  <c r="Q1004" i="11"/>
  <c r="R818" i="11"/>
  <c r="Q818" i="11"/>
  <c r="R959" i="11"/>
  <c r="Q959" i="11"/>
  <c r="Q1056" i="11"/>
  <c r="R1056" i="11"/>
  <c r="Q720" i="11"/>
  <c r="R720" i="11"/>
  <c r="Q440" i="11"/>
  <c r="R440" i="11"/>
  <c r="Q790" i="11"/>
  <c r="R790" i="11"/>
  <c r="Q1259" i="11"/>
  <c r="R1259" i="11"/>
  <c r="Q379" i="11"/>
  <c r="R379" i="11"/>
  <c r="Q1229" i="11"/>
  <c r="R1229" i="11"/>
  <c r="R618" i="11"/>
  <c r="Q618" i="11"/>
  <c r="R1196" i="11"/>
  <c r="Q1196" i="11"/>
  <c r="R496" i="11"/>
  <c r="Q496" i="11"/>
  <c r="Q583" i="11"/>
  <c r="R583" i="11"/>
  <c r="R544" i="11"/>
  <c r="Q544" i="11"/>
  <c r="R337" i="11"/>
  <c r="Q337" i="11"/>
  <c r="R904" i="11"/>
  <c r="Q904" i="11"/>
  <c r="Q744" i="11"/>
  <c r="R744" i="11"/>
  <c r="R841" i="11"/>
  <c r="Q841" i="11"/>
  <c r="R803" i="11"/>
  <c r="Q803" i="11"/>
  <c r="Q473" i="11"/>
  <c r="R473" i="11"/>
  <c r="R1197" i="11"/>
  <c r="Q1197" i="11"/>
  <c r="Q938" i="11"/>
  <c r="R938" i="11"/>
  <c r="Q1153" i="11"/>
  <c r="R1153" i="11"/>
  <c r="R710" i="11"/>
  <c r="Q710" i="11"/>
  <c r="R574" i="11"/>
  <c r="Q574" i="11"/>
  <c r="Q1007" i="11"/>
  <c r="R1007" i="11"/>
  <c r="Q1250" i="11"/>
  <c r="R909" i="11"/>
  <c r="R453" i="11"/>
  <c r="Q468" i="11"/>
  <c r="R1006" i="11"/>
  <c r="Q1006" i="11"/>
  <c r="Q1265" i="11"/>
  <c r="R1265" i="11"/>
  <c r="R1216" i="11"/>
  <c r="Q1216" i="11"/>
  <c r="Q969" i="11"/>
  <c r="R969" i="11"/>
  <c r="R642" i="11"/>
  <c r="Q642" i="11"/>
  <c r="R1145" i="11"/>
  <c r="Q1145" i="11"/>
  <c r="R275" i="11"/>
  <c r="Q275" i="11"/>
  <c r="Q888" i="11"/>
  <c r="R888" i="11"/>
  <c r="R768" i="11"/>
  <c r="Q768" i="11"/>
  <c r="R457" i="11"/>
  <c r="Q457" i="11"/>
  <c r="R494" i="11"/>
  <c r="Q494" i="11"/>
  <c r="Q946" i="11"/>
  <c r="R946" i="11"/>
  <c r="Q328" i="11"/>
  <c r="R972" i="11"/>
  <c r="Q608" i="11"/>
  <c r="Q933" i="11"/>
  <c r="R294" i="11"/>
  <c r="Q694" i="11"/>
  <c r="Q1220" i="11"/>
  <c r="Q474" i="11"/>
  <c r="Q719" i="11"/>
  <c r="R1074" i="11"/>
  <c r="R1047" i="11"/>
  <c r="R358" i="11"/>
  <c r="Q741" i="11"/>
  <c r="R973" i="11"/>
  <c r="Q1057" i="11"/>
  <c r="R643" i="11"/>
  <c r="R398" i="11"/>
  <c r="R767" i="11"/>
  <c r="Q955" i="11"/>
  <c r="Q1041" i="11"/>
  <c r="Q792" i="11"/>
  <c r="Q764" i="11"/>
  <c r="R898" i="11"/>
  <c r="R957" i="11"/>
  <c r="Q359" i="11"/>
  <c r="R1055" i="11"/>
  <c r="Q432" i="11"/>
  <c r="Q861" i="11"/>
  <c r="R1031" i="11"/>
  <c r="Q930" i="11"/>
  <c r="Q991" i="11"/>
  <c r="Q682" i="11"/>
  <c r="R682" i="11"/>
  <c r="Q896" i="11"/>
  <c r="R896" i="11"/>
  <c r="R1203" i="11"/>
  <c r="Q1203" i="11"/>
  <c r="Q408" i="11"/>
  <c r="R408" i="11"/>
  <c r="Q542" i="11"/>
  <c r="R542" i="11"/>
  <c r="Q667" i="11"/>
  <c r="R1134" i="11"/>
  <c r="Q736" i="11"/>
  <c r="Q1010" i="11"/>
  <c r="Q418" i="11"/>
  <c r="R1131" i="11"/>
  <c r="R1136" i="11"/>
  <c r="R562" i="11"/>
  <c r="Q945" i="11"/>
  <c r="Q555" i="11"/>
  <c r="R555" i="11"/>
  <c r="Q732" i="11"/>
  <c r="R732" i="11"/>
  <c r="R1049" i="11"/>
  <c r="Q1049" i="11"/>
  <c r="R619" i="11"/>
  <c r="Q619" i="11"/>
  <c r="Q1105" i="11"/>
  <c r="R1105" i="11"/>
  <c r="R678" i="11"/>
  <c r="Q678" i="11"/>
  <c r="R672" i="11"/>
  <c r="Q672" i="11"/>
  <c r="Q666" i="11"/>
  <c r="R666" i="11"/>
  <c r="Q1238" i="11"/>
  <c r="R1238" i="11"/>
  <c r="Q617" i="11"/>
  <c r="R617" i="11"/>
  <c r="Q606" i="11"/>
  <c r="R606" i="11"/>
  <c r="Q459" i="11"/>
  <c r="R459" i="11"/>
  <c r="Q1109" i="11"/>
  <c r="R1109" i="11"/>
  <c r="Q560" i="11"/>
  <c r="R560" i="11"/>
  <c r="R840" i="11"/>
  <c r="Q840" i="11"/>
  <c r="Q1071" i="11"/>
  <c r="R1071" i="11"/>
  <c r="R295" i="11"/>
  <c r="Q295" i="11"/>
  <c r="R1021" i="11"/>
  <c r="Q1021" i="11"/>
  <c r="R1209" i="11"/>
  <c r="Q1209" i="11"/>
  <c r="R469" i="11"/>
  <c r="Q469" i="11"/>
  <c r="R1118" i="11"/>
  <c r="Q1118" i="11"/>
  <c r="R686" i="11"/>
  <c r="Q686" i="11"/>
  <c r="R786" i="11"/>
  <c r="Q786" i="11"/>
  <c r="Q525" i="11"/>
  <c r="R525" i="11"/>
  <c r="R536" i="11"/>
  <c r="Q536" i="11"/>
  <c r="R317" i="11"/>
  <c r="Q317" i="11"/>
  <c r="R436" i="11"/>
  <c r="Q436" i="11"/>
  <c r="Q625" i="11"/>
  <c r="R625" i="11"/>
  <c r="R681" i="11"/>
  <c r="Q681" i="11"/>
  <c r="Q1093" i="11"/>
  <c r="R1093" i="11"/>
  <c r="R273" i="11"/>
  <c r="Q273" i="11"/>
  <c r="R460" i="11"/>
  <c r="Q460" i="11"/>
  <c r="R305" i="11"/>
  <c r="Q305" i="11"/>
  <c r="Q447" i="11"/>
  <c r="R447" i="11"/>
  <c r="R570" i="11"/>
  <c r="Q570" i="11"/>
  <c r="R540" i="11"/>
  <c r="Q540" i="11"/>
  <c r="R424" i="11"/>
  <c r="Q424" i="11"/>
  <c r="Q347" i="11"/>
  <c r="R347" i="11"/>
  <c r="Q984" i="11"/>
  <c r="R984" i="11"/>
  <c r="Q775" i="11"/>
  <c r="R775" i="11"/>
  <c r="R1029" i="11"/>
  <c r="Q1029" i="11"/>
  <c r="Q748" i="11"/>
  <c r="R748" i="11"/>
  <c r="R1256" i="11"/>
  <c r="R752" i="11"/>
  <c r="Q652" i="11"/>
  <c r="R982" i="11"/>
  <c r="Q304" i="11"/>
  <c r="R1161" i="11"/>
  <c r="Q1125" i="11"/>
  <c r="R1088" i="11"/>
  <c r="R528" i="11"/>
  <c r="Q601" i="11"/>
  <c r="R799" i="11"/>
  <c r="Q1064" i="11"/>
  <c r="Q1139" i="11"/>
  <c r="R731" i="11"/>
  <c r="R809" i="11"/>
  <c r="R1133" i="11"/>
  <c r="R1211" i="11"/>
  <c r="R754" i="11"/>
  <c r="R381" i="11"/>
  <c r="Q934" i="11"/>
  <c r="R287" i="11"/>
  <c r="R420" i="11"/>
  <c r="Q855" i="11"/>
  <c r="Q1050" i="11"/>
  <c r="R641" i="11"/>
  <c r="R599" i="11"/>
  <c r="Q303" i="11"/>
  <c r="Q975" i="11"/>
  <c r="R406" i="11"/>
  <c r="Q708" i="11"/>
  <c r="Q565" i="11"/>
  <c r="R291" i="11"/>
  <c r="Q1091" i="11"/>
  <c r="Q630" i="11"/>
  <c r="Q1051" i="11"/>
  <c r="Q553" i="11"/>
  <c r="Q319" i="11"/>
  <c r="R543" i="11"/>
  <c r="Q615" i="11"/>
  <c r="Q1201" i="11"/>
  <c r="Q423" i="11"/>
  <c r="Q454" i="11"/>
  <c r="Q277" i="11"/>
  <c r="Q313" i="11"/>
  <c r="Q937" i="11"/>
  <c r="R1147" i="11"/>
  <c r="R765" i="11"/>
  <c r="R443" i="11"/>
  <c r="R1054" i="11"/>
  <c r="R1149" i="11"/>
  <c r="Q589" i="11"/>
  <c r="R856" i="11"/>
  <c r="Q561" i="11"/>
  <c r="Q1243" i="11"/>
  <c r="R444" i="11"/>
  <c r="Q847" i="11"/>
  <c r="Q1144" i="11"/>
  <c r="R476" i="11"/>
  <c r="R1248" i="11"/>
  <c r="Q354" i="11"/>
  <c r="R588" i="11"/>
  <c r="R1170" i="11"/>
  <c r="R321" i="11"/>
  <c r="Q723" i="11"/>
  <c r="R332" i="11"/>
  <c r="R429" i="11"/>
  <c r="Q622" i="11"/>
  <c r="Q833" i="11"/>
  <c r="R1226" i="11"/>
  <c r="Q815" i="11"/>
  <c r="Q770" i="11"/>
  <c r="R1156" i="11"/>
  <c r="R916" i="11"/>
  <c r="Q614" i="11"/>
  <c r="R614" i="11"/>
  <c r="Q1076" i="11"/>
  <c r="R1076" i="11"/>
  <c r="R703" i="11"/>
  <c r="Q703" i="11"/>
  <c r="Q572" i="11"/>
  <c r="R572" i="11"/>
  <c r="Q1193" i="11"/>
  <c r="R1193" i="11"/>
  <c r="R831" i="11"/>
  <c r="Q831" i="11"/>
  <c r="Q828" i="11"/>
  <c r="R828" i="11"/>
  <c r="R925" i="11"/>
  <c r="Q925" i="11"/>
  <c r="Q1081" i="11"/>
  <c r="R1081" i="11"/>
  <c r="R1176" i="11"/>
  <c r="Q1176" i="11"/>
  <c r="R1245" i="11"/>
  <c r="Q1245" i="11"/>
  <c r="Q1157" i="11"/>
  <c r="R1157" i="11"/>
  <c r="R524" i="11"/>
  <c r="Q524" i="11"/>
  <c r="Q776" i="11"/>
  <c r="R776" i="11"/>
  <c r="R1121" i="11"/>
  <c r="Q1121" i="11"/>
  <c r="B220" i="11"/>
  <c r="B221" i="11"/>
  <c r="C202" i="11"/>
  <c r="D198" i="11"/>
  <c r="R364" i="11"/>
  <c r="Q364" i="11"/>
  <c r="R722" i="11"/>
  <c r="Q722" i="11"/>
  <c r="Q515" i="11"/>
  <c r="R515" i="11"/>
  <c r="R961" i="11"/>
  <c r="Q961" i="11"/>
  <c r="R289" i="11"/>
  <c r="Q289" i="11"/>
  <c r="Q598" i="11"/>
  <c r="R598" i="11"/>
  <c r="R1208" i="11"/>
  <c r="Q1208" i="11"/>
  <c r="R1068" i="11"/>
  <c r="Q1068" i="11"/>
  <c r="Q517" i="11"/>
  <c r="R517" i="11"/>
  <c r="R734" i="11"/>
  <c r="Q734" i="11"/>
  <c r="Q1024" i="11"/>
  <c r="R1024" i="11"/>
  <c r="Q750" i="11"/>
  <c r="R750" i="11"/>
  <c r="Q1177" i="11"/>
  <c r="R1177" i="11"/>
  <c r="Q878" i="11"/>
  <c r="R878" i="11"/>
  <c r="R581" i="11"/>
  <c r="Q581" i="11"/>
  <c r="R538" i="11"/>
  <c r="Q538" i="11"/>
  <c r="R1206" i="11"/>
  <c r="Q1206" i="11"/>
  <c r="R1210" i="11"/>
  <c r="Q1210" i="11"/>
  <c r="Q779" i="11"/>
  <c r="R779" i="11"/>
  <c r="Q521" i="11"/>
  <c r="R521" i="11"/>
  <c r="Q646" i="11"/>
  <c r="R646" i="11"/>
  <c r="R401" i="11"/>
  <c r="Q401" i="11"/>
  <c r="R981" i="11"/>
  <c r="Q981" i="11"/>
  <c r="Q777" i="11"/>
  <c r="R777" i="11"/>
  <c r="Q597" i="11"/>
  <c r="R597" i="11"/>
  <c r="Q415" i="11"/>
  <c r="R415" i="11"/>
  <c r="R1230" i="11"/>
  <c r="Q1230" i="11"/>
  <c r="Q520" i="11"/>
  <c r="R520" i="11"/>
  <c r="Q276" i="11"/>
  <c r="R1037" i="11"/>
  <c r="Q448" i="11"/>
  <c r="R1082" i="11"/>
  <c r="Q1117" i="11"/>
  <c r="Q1028" i="11"/>
  <c r="Q621" i="11"/>
  <c r="Q648" i="11"/>
  <c r="R943" i="11"/>
  <c r="R1152" i="11"/>
  <c r="Q578" i="11"/>
  <c r="Q442" i="11"/>
  <c r="R851" i="11"/>
  <c r="R567" i="11"/>
  <c r="Q730" i="11"/>
  <c r="Q300" i="11"/>
  <c r="Q1204" i="11"/>
  <c r="Q954" i="11"/>
  <c r="Q491" i="11"/>
  <c r="R1096" i="11"/>
  <c r="Q587" i="11"/>
  <c r="Q970" i="11"/>
  <c r="R1191" i="11"/>
  <c r="R377" i="11"/>
  <c r="Q297" i="11"/>
  <c r="Q350" i="11"/>
  <c r="Q477" i="11"/>
  <c r="R662" i="11"/>
  <c r="Q352" i="11"/>
  <c r="R1030" i="11"/>
  <c r="R421" i="11"/>
  <c r="Q298" i="11"/>
  <c r="Q1198" i="11"/>
  <c r="Q534" i="11"/>
  <c r="Q307" i="11"/>
  <c r="Q353" i="11"/>
  <c r="R929" i="11"/>
  <c r="R654" i="11"/>
  <c r="Q389" i="11"/>
  <c r="R585" i="11"/>
  <c r="R693" i="11"/>
  <c r="R437" i="11"/>
  <c r="R635" i="11"/>
  <c r="R1200" i="11"/>
  <c r="R824" i="11"/>
  <c r="R1013" i="11"/>
  <c r="Q416" i="11"/>
  <c r="Q449" i="11"/>
  <c r="R692" i="11"/>
  <c r="R758" i="11"/>
  <c r="R806" i="11"/>
  <c r="R336" i="11"/>
  <c r="Q1242" i="11"/>
  <c r="Q680" i="11"/>
  <c r="R949" i="11"/>
  <c r="Q849" i="11"/>
  <c r="R1263" i="11"/>
  <c r="Q523" i="11"/>
  <c r="R546" i="11"/>
  <c r="Q876" i="11"/>
  <c r="R868" i="11"/>
  <c r="R414" i="11"/>
  <c r="Q712" i="11"/>
  <c r="R532" i="11"/>
  <c r="Q717" i="11"/>
  <c r="R288" i="11"/>
  <c r="Q580" i="11"/>
  <c r="R1023" i="11"/>
  <c r="R1126" i="11"/>
  <c r="D230" i="11"/>
  <c r="D233" i="11"/>
  <c r="D232" i="11"/>
  <c r="V257" i="11" s="1"/>
  <c r="D229" i="11"/>
  <c r="Q554" i="11"/>
  <c r="D228" i="11"/>
  <c r="U257" i="11" s="1"/>
  <c r="D231" i="11"/>
  <c r="R554" i="11"/>
  <c r="N462" i="7"/>
  <c r="O462" i="7"/>
  <c r="O1041" i="7"/>
  <c r="N1041" i="7"/>
  <c r="N979" i="7"/>
  <c r="O979" i="7"/>
  <c r="O419" i="7"/>
  <c r="N419" i="7"/>
  <c r="O639" i="7"/>
  <c r="N639" i="7"/>
  <c r="O785" i="7"/>
  <c r="N785" i="7"/>
  <c r="O942" i="7"/>
  <c r="N942" i="7"/>
  <c r="N416" i="7"/>
  <c r="O416" i="7"/>
  <c r="O694" i="7"/>
  <c r="N694" i="7"/>
  <c r="O981" i="7"/>
  <c r="N981" i="7"/>
  <c r="N881" i="7"/>
  <c r="O881" i="7"/>
  <c r="N722" i="7"/>
  <c r="O722" i="7"/>
  <c r="O1174" i="7"/>
  <c r="N1174" i="7"/>
  <c r="N381" i="7"/>
  <c r="O381" i="7"/>
  <c r="O280" i="7"/>
  <c r="N280" i="7"/>
  <c r="N572" i="7"/>
  <c r="O572" i="7"/>
  <c r="O862" i="7"/>
  <c r="N862" i="7"/>
  <c r="O1107" i="7"/>
  <c r="N1107" i="7"/>
  <c r="O1083" i="7"/>
  <c r="N1083" i="7"/>
  <c r="O265" i="7"/>
  <c r="N265" i="7"/>
  <c r="O1154" i="7"/>
  <c r="N1154" i="7"/>
  <c r="O513" i="7"/>
  <c r="N513" i="7"/>
  <c r="N444" i="7"/>
  <c r="O444" i="7"/>
  <c r="O773" i="7"/>
  <c r="N773" i="7"/>
  <c r="N540" i="7"/>
  <c r="O540" i="7"/>
  <c r="O821" i="7"/>
  <c r="N821" i="7"/>
  <c r="N721" i="7"/>
  <c r="O721" i="7"/>
  <c r="N1059" i="7"/>
  <c r="O1059" i="7"/>
  <c r="N333" i="7"/>
  <c r="O333" i="7"/>
  <c r="O394" i="7"/>
  <c r="N394" i="7"/>
  <c r="N884" i="7"/>
  <c r="O884" i="7"/>
  <c r="O457" i="7"/>
  <c r="N457" i="7"/>
  <c r="N450" i="7"/>
  <c r="O450" i="7"/>
  <c r="O921" i="7"/>
  <c r="N921" i="7"/>
  <c r="N801" i="7"/>
  <c r="O801" i="7"/>
  <c r="O677" i="7"/>
  <c r="N677" i="7"/>
  <c r="N1116" i="7"/>
  <c r="O1116" i="7"/>
  <c r="O543" i="7"/>
  <c r="N543" i="7"/>
  <c r="O538" i="7"/>
  <c r="N538" i="7"/>
  <c r="O485" i="7"/>
  <c r="N485" i="7"/>
  <c r="O556" i="7"/>
  <c r="N556" i="7"/>
  <c r="N1190" i="7"/>
  <c r="O1190" i="7"/>
  <c r="N878" i="7"/>
  <c r="O878" i="7"/>
  <c r="N778" i="7"/>
  <c r="O778" i="7"/>
  <c r="N759" i="7"/>
  <c r="O759" i="7"/>
  <c r="O731" i="7"/>
  <c r="N731" i="7"/>
  <c r="N320" i="7"/>
  <c r="O320" i="7"/>
  <c r="N593" i="7"/>
  <c r="O593" i="7"/>
  <c r="N766" i="7"/>
  <c r="O766" i="7"/>
  <c r="O653" i="7"/>
  <c r="N653" i="7"/>
  <c r="N603" i="7"/>
  <c r="O603" i="7"/>
  <c r="O387" i="7"/>
  <c r="N387" i="7"/>
  <c r="O1220" i="7"/>
  <c r="N1220" i="7"/>
  <c r="N1119" i="7"/>
  <c r="O1119" i="7"/>
  <c r="O1123" i="7"/>
  <c r="N1123" i="7"/>
  <c r="N1085" i="7"/>
  <c r="O1085" i="7"/>
  <c r="O263" i="7"/>
  <c r="N263" i="7"/>
  <c r="N715" i="7"/>
  <c r="O715" i="7"/>
  <c r="O1093" i="7"/>
  <c r="N1093" i="7"/>
  <c r="N360" i="7"/>
  <c r="O360" i="7"/>
  <c r="O326" i="7"/>
  <c r="N326" i="7"/>
  <c r="N442" i="7"/>
  <c r="O442" i="7"/>
  <c r="N1169" i="7"/>
  <c r="O1169" i="7"/>
  <c r="O1139" i="7"/>
  <c r="N1139" i="7"/>
  <c r="O559" i="7"/>
  <c r="N559" i="7"/>
  <c r="N1020" i="7"/>
  <c r="O1020" i="7"/>
  <c r="O708" i="7"/>
  <c r="N708" i="7"/>
  <c r="N970" i="7"/>
  <c r="O970" i="7"/>
  <c r="N501" i="7"/>
  <c r="O501" i="7"/>
  <c r="O483" i="7"/>
  <c r="N483" i="7"/>
  <c r="O609" i="7"/>
  <c r="N609" i="7"/>
  <c r="O956" i="7"/>
  <c r="N956" i="7"/>
  <c r="N599" i="7"/>
  <c r="O599" i="7"/>
  <c r="O1104" i="7"/>
  <c r="N1104" i="7"/>
  <c r="N549" i="7"/>
  <c r="O549" i="7"/>
  <c r="O1010" i="7"/>
  <c r="N1010" i="7"/>
  <c r="O1071" i="7"/>
  <c r="N1071" i="7"/>
  <c r="O980" i="7"/>
  <c r="N980" i="7"/>
  <c r="N484" i="7"/>
  <c r="O484" i="7"/>
  <c r="N823" i="7"/>
  <c r="O823" i="7"/>
  <c r="N839" i="7"/>
  <c r="O839" i="7"/>
  <c r="N1233" i="7"/>
  <c r="O1233" i="7"/>
  <c r="N1045" i="7"/>
  <c r="O1045" i="7"/>
  <c r="O1090" i="7"/>
  <c r="N1090" i="7"/>
  <c r="O591" i="7"/>
  <c r="N591" i="7"/>
  <c r="O548" i="7"/>
  <c r="N548" i="7"/>
  <c r="N1084" i="7"/>
  <c r="O1084" i="7"/>
  <c r="N691" i="7"/>
  <c r="O691" i="7"/>
  <c r="O541" i="7"/>
  <c r="N541" i="7"/>
  <c r="N296" i="7"/>
  <c r="O296" i="7"/>
  <c r="N1002" i="7"/>
  <c r="O1002" i="7"/>
  <c r="N930" i="7"/>
  <c r="O930" i="7"/>
  <c r="N482" i="7"/>
  <c r="O482" i="7"/>
  <c r="N975" i="7"/>
  <c r="O975" i="7"/>
  <c r="N424" i="7"/>
  <c r="O424" i="7"/>
  <c r="O551" i="7"/>
  <c r="N551" i="7"/>
  <c r="O531" i="7"/>
  <c r="N531" i="7"/>
  <c r="N578" i="7"/>
  <c r="O578" i="7"/>
  <c r="N964" i="7"/>
  <c r="O964" i="7"/>
  <c r="O495" i="7"/>
  <c r="N495" i="7"/>
  <c r="O1042" i="7"/>
  <c r="N1042" i="7"/>
  <c r="N1021" i="7"/>
  <c r="O1021" i="7"/>
  <c r="N1162" i="7"/>
  <c r="O1162" i="7"/>
  <c r="O383" i="7"/>
  <c r="N383" i="7"/>
  <c r="N727" i="7"/>
  <c r="O727" i="7"/>
  <c r="O1095" i="7"/>
  <c r="N1095" i="7"/>
  <c r="O686" i="7"/>
  <c r="N686" i="7"/>
  <c r="N307" i="7"/>
  <c r="O307" i="7"/>
  <c r="O888" i="7"/>
  <c r="N888" i="7"/>
  <c r="N820" i="7"/>
  <c r="O820" i="7"/>
  <c r="N426" i="7"/>
  <c r="O426" i="7"/>
  <c r="O634" i="7"/>
  <c r="N634" i="7"/>
  <c r="N649" i="7"/>
  <c r="O649" i="7"/>
  <c r="N376" i="7"/>
  <c r="O376" i="7"/>
  <c r="O294" i="7"/>
  <c r="N294" i="7"/>
  <c r="N518" i="7"/>
  <c r="O518" i="7"/>
  <c r="O1199" i="7"/>
  <c r="N1199" i="7"/>
  <c r="N902" i="7"/>
  <c r="O902" i="7"/>
  <c r="O844" i="7"/>
  <c r="N844" i="7"/>
  <c r="N468" i="7"/>
  <c r="O468" i="7"/>
  <c r="N1140" i="7"/>
  <c r="O1140" i="7"/>
  <c r="O841" i="7"/>
  <c r="N841" i="7"/>
  <c r="N338" i="7"/>
  <c r="O338" i="7"/>
  <c r="O368" i="7"/>
  <c r="N368" i="7"/>
  <c r="O373" i="7"/>
  <c r="N373" i="7"/>
  <c r="N875" i="7"/>
  <c r="O875" i="7"/>
  <c r="O570" i="7"/>
  <c r="N570" i="7"/>
  <c r="O325" i="7"/>
  <c r="N325" i="7"/>
  <c r="O776" i="7"/>
  <c r="N776" i="7"/>
  <c r="O459" i="7"/>
  <c r="N459" i="7"/>
  <c r="O498" i="7"/>
  <c r="N498" i="7"/>
  <c r="O682" i="7"/>
  <c r="N682" i="7"/>
  <c r="N346" i="7"/>
  <c r="O346" i="7"/>
  <c r="N408" i="7"/>
  <c r="O408" i="7"/>
  <c r="O916" i="7"/>
  <c r="N916" i="7"/>
  <c r="N700" i="7"/>
  <c r="O700" i="7"/>
  <c r="O1231" i="7"/>
  <c r="N1231" i="7"/>
  <c r="O967" i="7"/>
  <c r="N967" i="7"/>
  <c r="O933" i="7"/>
  <c r="N933" i="7"/>
  <c r="N500" i="7"/>
  <c r="O500" i="7"/>
  <c r="O1181" i="7"/>
  <c r="N1181" i="7"/>
  <c r="N873" i="7"/>
  <c r="O873" i="7"/>
  <c r="N402" i="7"/>
  <c r="O402" i="7"/>
  <c r="O496" i="7"/>
  <c r="N496" i="7"/>
  <c r="O536" i="7"/>
  <c r="N536" i="7"/>
  <c r="O1110" i="7"/>
  <c r="N1110" i="7"/>
  <c r="O597" i="7"/>
  <c r="N597" i="7"/>
  <c r="N261" i="7"/>
  <c r="O261" i="7"/>
  <c r="N697" i="7"/>
  <c r="O697" i="7"/>
  <c r="N602" i="7"/>
  <c r="O602" i="7"/>
  <c r="N563" i="7"/>
  <c r="O563" i="7"/>
  <c r="O743" i="7"/>
  <c r="N743" i="7"/>
  <c r="N1247" i="7"/>
  <c r="O1247" i="7"/>
  <c r="N999" i="7"/>
  <c r="O999" i="7"/>
  <c r="O993" i="7"/>
  <c r="N993" i="7"/>
  <c r="O516" i="7"/>
  <c r="N516" i="7"/>
  <c r="O1197" i="7"/>
  <c r="N1197" i="7"/>
  <c r="O897" i="7"/>
  <c r="N897" i="7"/>
  <c r="N525" i="7"/>
  <c r="O525" i="7"/>
  <c r="O855" i="7"/>
  <c r="N855" i="7"/>
  <c r="O432" i="7"/>
  <c r="N432" i="7"/>
  <c r="O872" i="7"/>
  <c r="N872" i="7"/>
  <c r="N337" i="7"/>
  <c r="O337" i="7"/>
  <c r="O1039" i="7"/>
  <c r="N1039" i="7"/>
  <c r="N977" i="7"/>
  <c r="O977" i="7"/>
  <c r="N316" i="7"/>
  <c r="O316" i="7"/>
  <c r="O1117" i="7"/>
  <c r="N1117" i="7"/>
  <c r="N636" i="7"/>
  <c r="O636" i="7"/>
  <c r="N1028" i="7"/>
  <c r="O1028" i="7"/>
  <c r="O545" i="7"/>
  <c r="N545" i="7"/>
  <c r="N375" i="7"/>
  <c r="O375" i="7"/>
  <c r="O1096" i="7"/>
  <c r="N1096" i="7"/>
  <c r="N1137" i="7"/>
  <c r="O1137" i="7"/>
  <c r="O871" i="7"/>
  <c r="N871" i="7"/>
  <c r="O657" i="7"/>
  <c r="N657" i="7"/>
  <c r="O321" i="7"/>
  <c r="N321" i="7"/>
  <c r="N957" i="7"/>
  <c r="O957" i="7"/>
  <c r="O554" i="7"/>
  <c r="N554" i="7"/>
  <c r="N720" i="7"/>
  <c r="O720" i="7"/>
  <c r="N267" i="7"/>
  <c r="O267" i="7"/>
  <c r="O724" i="7"/>
  <c r="N724" i="7"/>
  <c r="N539" i="7"/>
  <c r="O539" i="7"/>
  <c r="O997" i="7"/>
  <c r="N997" i="7"/>
  <c r="O560" i="7"/>
  <c r="N560" i="7"/>
  <c r="O640" i="7"/>
  <c r="N640" i="7"/>
  <c r="N600" i="7"/>
  <c r="O600" i="7"/>
  <c r="N409" i="7"/>
  <c r="O409" i="7"/>
  <c r="O1075" i="7"/>
  <c r="N1075" i="7"/>
  <c r="O885" i="7"/>
  <c r="N885" i="7"/>
  <c r="O1001" i="7"/>
  <c r="N1001" i="7"/>
  <c r="N635" i="7"/>
  <c r="O635" i="7"/>
  <c r="N915" i="7"/>
  <c r="O915" i="7"/>
  <c r="N874" i="7"/>
  <c r="O874" i="7"/>
  <c r="O1078" i="7"/>
  <c r="N1078" i="7"/>
  <c r="B52" i="12"/>
  <c r="N521" i="7"/>
  <c r="O521" i="7"/>
  <c r="O330" i="7"/>
  <c r="N330" i="7"/>
  <c r="O490" i="7"/>
  <c r="N490" i="7"/>
  <c r="N954" i="7"/>
  <c r="O954" i="7"/>
  <c r="O1018" i="7"/>
  <c r="N1018" i="7"/>
  <c r="N271" i="7"/>
  <c r="O271" i="7"/>
  <c r="N1141" i="7"/>
  <c r="O1141" i="7"/>
  <c r="N1175" i="7"/>
  <c r="O1175" i="7"/>
  <c r="O623" i="7"/>
  <c r="N623" i="7"/>
  <c r="N463" i="7"/>
  <c r="O463" i="7"/>
  <c r="O817" i="7"/>
  <c r="N817" i="7"/>
  <c r="N350" i="7"/>
  <c r="O350" i="7"/>
  <c r="N1079" i="7"/>
  <c r="O1079" i="7"/>
  <c r="O671" i="7"/>
  <c r="N671" i="7"/>
  <c r="N571" i="7"/>
  <c r="O571" i="7"/>
  <c r="O1006" i="7"/>
  <c r="N1006" i="7"/>
  <c r="N1026" i="7"/>
  <c r="O1026" i="7"/>
  <c r="N454" i="7"/>
  <c r="O454" i="7"/>
  <c r="O962" i="7"/>
  <c r="N962" i="7"/>
  <c r="N303" i="7"/>
  <c r="O303" i="7"/>
  <c r="N984" i="7"/>
  <c r="O984" i="7"/>
  <c r="N864" i="7"/>
  <c r="O864" i="7"/>
  <c r="N952" i="7"/>
  <c r="O952" i="7"/>
  <c r="O1164" i="7"/>
  <c r="N1164" i="7"/>
  <c r="O1161" i="7"/>
  <c r="N1161" i="7"/>
  <c r="O526" i="7"/>
  <c r="N526" i="7"/>
  <c r="O476" i="7"/>
  <c r="N476" i="7"/>
  <c r="O357" i="7"/>
  <c r="N357" i="7"/>
  <c r="O894" i="7"/>
  <c r="N894" i="7"/>
  <c r="N969" i="7"/>
  <c r="O969" i="7"/>
  <c r="O828" i="7"/>
  <c r="N828" i="7"/>
  <c r="N651" i="7"/>
  <c r="O651" i="7"/>
  <c r="O852" i="7"/>
  <c r="N852" i="7"/>
  <c r="N581" i="7"/>
  <c r="O581" i="7"/>
  <c r="O351" i="7"/>
  <c r="N351" i="7"/>
  <c r="N1106" i="7"/>
  <c r="O1106" i="7"/>
  <c r="O489" i="7"/>
  <c r="N489" i="7"/>
  <c r="O439" i="7"/>
  <c r="N439" i="7"/>
  <c r="N514" i="7"/>
  <c r="O514" i="7"/>
  <c r="N1195" i="7"/>
  <c r="O1195" i="7"/>
  <c r="O1034" i="7"/>
  <c r="N1034" i="7"/>
  <c r="O928" i="7"/>
  <c r="N928" i="7"/>
  <c r="N1061" i="7"/>
  <c r="O1061" i="7"/>
  <c r="O742" i="7"/>
  <c r="N742" i="7"/>
  <c r="N1246" i="7"/>
  <c r="O1246" i="7"/>
  <c r="N299" i="7"/>
  <c r="O299" i="7"/>
  <c r="O786" i="7"/>
  <c r="N786" i="7"/>
  <c r="O319" i="7"/>
  <c r="N319" i="7"/>
  <c r="O662" i="7"/>
  <c r="N662" i="7"/>
  <c r="O269" i="7"/>
  <c r="N269" i="7"/>
  <c r="N612" i="7"/>
  <c r="O612" i="7"/>
  <c r="N318" i="7"/>
  <c r="O318" i="7"/>
  <c r="N831" i="7"/>
  <c r="O831" i="7"/>
  <c r="N520" i="7"/>
  <c r="O520" i="7"/>
  <c r="O336" i="7"/>
  <c r="N336" i="7"/>
  <c r="N361" i="7"/>
  <c r="O361" i="7"/>
  <c r="O1040" i="7"/>
  <c r="N1040" i="7"/>
  <c r="N929" i="7"/>
  <c r="O929" i="7"/>
  <c r="O934" i="7"/>
  <c r="N934" i="7"/>
  <c r="N400" i="7"/>
  <c r="O400" i="7"/>
  <c r="O1131" i="7"/>
  <c r="N1131" i="7"/>
  <c r="N974" i="7"/>
  <c r="O974" i="7"/>
  <c r="O505" i="7"/>
  <c r="N505" i="7"/>
  <c r="N1063" i="7"/>
  <c r="O1063" i="7"/>
  <c r="O455" i="7"/>
  <c r="N455" i="7"/>
  <c r="O955" i="7"/>
  <c r="N955" i="7"/>
  <c r="O1235" i="7"/>
  <c r="N1235" i="7"/>
  <c r="N292" i="7"/>
  <c r="O292" i="7"/>
  <c r="N472" i="7"/>
  <c r="O472" i="7"/>
  <c r="N859" i="7"/>
  <c r="O859" i="7"/>
  <c r="N809" i="7"/>
  <c r="O809" i="7"/>
  <c r="O912" i="7"/>
  <c r="N912" i="7"/>
  <c r="N332" i="7"/>
  <c r="O332" i="7"/>
  <c r="O555" i="7"/>
  <c r="N555" i="7"/>
  <c r="N863" i="7"/>
  <c r="O863" i="7"/>
  <c r="N848" i="7"/>
  <c r="O848" i="7"/>
  <c r="O919" i="7"/>
  <c r="N919" i="7"/>
  <c r="O663" i="7"/>
  <c r="N663" i="7"/>
  <c r="O1135" i="7"/>
  <c r="N1135" i="7"/>
  <c r="N613" i="7"/>
  <c r="O613" i="7"/>
  <c r="O1155" i="7"/>
  <c r="N1155" i="7"/>
  <c r="N713" i="7"/>
  <c r="O713" i="7"/>
  <c r="N278" i="7"/>
  <c r="O278" i="7"/>
  <c r="O973" i="7"/>
  <c r="N973" i="7"/>
  <c r="N1108" i="7"/>
  <c r="O1108" i="7"/>
  <c r="N305" i="7"/>
  <c r="O305" i="7"/>
  <c r="O710" i="7"/>
  <c r="N710" i="7"/>
  <c r="O308" i="7"/>
  <c r="N308" i="7"/>
  <c r="N734" i="7"/>
  <c r="O734" i="7"/>
  <c r="N1200" i="7"/>
  <c r="O1200" i="7"/>
  <c r="O795" i="7"/>
  <c r="N795" i="7"/>
  <c r="N645" i="7"/>
  <c r="O645" i="7"/>
  <c r="N372" i="7"/>
  <c r="O372" i="7"/>
  <c r="O1098" i="7"/>
  <c r="N1098" i="7"/>
  <c r="O745" i="7"/>
  <c r="N745" i="7"/>
  <c r="N1256" i="7"/>
  <c r="O1256" i="7"/>
  <c r="O506" i="7"/>
  <c r="N506" i="7"/>
  <c r="N768" i="7"/>
  <c r="O768" i="7"/>
  <c r="O747" i="7"/>
  <c r="N747" i="7"/>
  <c r="N415" i="7"/>
  <c r="O415" i="7"/>
  <c r="O1229" i="7"/>
  <c r="N1229" i="7"/>
  <c r="O643" i="7"/>
  <c r="N643" i="7"/>
  <c r="N892" i="7"/>
  <c r="O892" i="7"/>
  <c r="O434" i="7"/>
  <c r="N434" i="7"/>
  <c r="N1051" i="7"/>
  <c r="O1051" i="7"/>
  <c r="O1232" i="7"/>
  <c r="N1232" i="7"/>
  <c r="N811" i="7"/>
  <c r="O811" i="7"/>
  <c r="O661" i="7"/>
  <c r="N661" i="7"/>
  <c r="O388" i="7"/>
  <c r="N388" i="7"/>
  <c r="O1130" i="7"/>
  <c r="N1130" i="7"/>
  <c r="O761" i="7"/>
  <c r="N761" i="7"/>
  <c r="N302" i="7"/>
  <c r="O302" i="7"/>
  <c r="O822" i="7"/>
  <c r="N822" i="7"/>
  <c r="O349" i="7"/>
  <c r="N349" i="7"/>
  <c r="O627" i="7"/>
  <c r="N627" i="7"/>
  <c r="N991" i="7"/>
  <c r="O991" i="7"/>
  <c r="O561" i="7"/>
  <c r="N561" i="7"/>
  <c r="O335" i="7"/>
  <c r="N335" i="7"/>
  <c r="N963" i="7"/>
  <c r="O963" i="7"/>
  <c r="N611" i="7"/>
  <c r="O611" i="7"/>
  <c r="N959" i="7"/>
  <c r="O959" i="7"/>
  <c r="O528" i="7"/>
  <c r="N528" i="7"/>
  <c r="O690" i="7"/>
  <c r="N690" i="7"/>
  <c r="O421" i="7"/>
  <c r="N421" i="7"/>
  <c r="O1150" i="7"/>
  <c r="N1150" i="7"/>
  <c r="N807" i="7"/>
  <c r="O807" i="7"/>
  <c r="N475" i="7"/>
  <c r="O475" i="7"/>
  <c r="O410" i="7"/>
  <c r="N410" i="7"/>
  <c r="O650" i="7"/>
  <c r="N650" i="7"/>
  <c r="O411" i="7"/>
  <c r="N411" i="7"/>
  <c r="O1144" i="7"/>
  <c r="N1144" i="7"/>
  <c r="N943" i="7"/>
  <c r="O943" i="7"/>
  <c r="L127" i="11"/>
  <c r="E194" i="11"/>
  <c r="P33" i="15" s="1"/>
  <c r="O33" i="15" s="1"/>
  <c r="E38" i="11"/>
  <c r="D234" i="7"/>
  <c r="D235" i="7"/>
  <c r="D238" i="7"/>
  <c r="D236" i="7"/>
  <c r="D237" i="7"/>
  <c r="R235" i="7" s="1"/>
  <c r="O258" i="7"/>
  <c r="D233" i="7"/>
  <c r="R232" i="7" s="1"/>
  <c r="N258" i="7"/>
  <c r="N1052" i="7"/>
  <c r="O1052" i="7"/>
  <c r="N329" i="7"/>
  <c r="O329" i="7"/>
  <c r="O1097" i="7"/>
  <c r="N1097" i="7"/>
  <c r="O1070" i="7"/>
  <c r="N1070" i="7"/>
  <c r="N1055" i="7"/>
  <c r="O1055" i="7"/>
  <c r="O1252" i="7"/>
  <c r="N1252" i="7"/>
  <c r="O437" i="7"/>
  <c r="N437" i="7"/>
  <c r="N412" i="7"/>
  <c r="O412" i="7"/>
  <c r="N503" i="7"/>
  <c r="O503" i="7"/>
  <c r="O1221" i="7"/>
  <c r="N1221" i="7"/>
  <c r="O990" i="7"/>
  <c r="N990" i="7"/>
  <c r="O951" i="7"/>
  <c r="N951" i="7"/>
  <c r="N1025" i="7"/>
  <c r="O1025" i="7"/>
  <c r="O309" i="7"/>
  <c r="N309" i="7"/>
  <c r="N835" i="7"/>
  <c r="O835" i="7"/>
  <c r="O914" i="7"/>
  <c r="N914" i="7"/>
  <c r="O961" i="7"/>
  <c r="N961" i="7"/>
  <c r="N972" i="7"/>
  <c r="O972" i="7"/>
  <c r="O1009" i="7"/>
  <c r="N1009" i="7"/>
  <c r="N558" i="7"/>
  <c r="O558" i="7"/>
  <c r="O1225" i="7"/>
  <c r="N1225" i="7"/>
  <c r="O1003" i="7"/>
  <c r="N1003" i="7"/>
  <c r="O1240" i="7"/>
  <c r="N1240" i="7"/>
  <c r="N1198" i="7"/>
  <c r="O1198" i="7"/>
  <c r="N1158" i="7"/>
  <c r="O1158" i="7"/>
  <c r="O1153" i="7"/>
  <c r="N1153" i="7"/>
  <c r="N1013" i="7"/>
  <c r="O1013" i="7"/>
  <c r="O1237" i="7"/>
  <c r="N1237" i="7"/>
  <c r="N393" i="7"/>
  <c r="O393" i="7"/>
  <c r="O1180" i="7"/>
  <c r="N1180" i="7"/>
  <c r="O347" i="7"/>
  <c r="N347" i="7"/>
  <c r="O880" i="7"/>
  <c r="N880" i="7"/>
  <c r="N739" i="7"/>
  <c r="O739" i="7"/>
  <c r="N286" i="7"/>
  <c r="O286" i="7"/>
  <c r="O656" i="7"/>
  <c r="N656" i="7"/>
  <c r="N966" i="7"/>
  <c r="O966" i="7"/>
  <c r="N716" i="7"/>
  <c r="O716" i="7"/>
  <c r="N607" i="7"/>
  <c r="O607" i="7"/>
  <c r="O692" i="7"/>
  <c r="N692" i="7"/>
  <c r="O1092" i="7"/>
  <c r="N1092" i="7"/>
  <c r="O896" i="7"/>
  <c r="N896" i="7"/>
  <c r="O1011" i="7"/>
  <c r="N1011" i="7"/>
  <c r="N783" i="7"/>
  <c r="O783" i="7"/>
  <c r="O998" i="7"/>
  <c r="N998" i="7"/>
  <c r="O796" i="7"/>
  <c r="N796" i="7"/>
  <c r="O355" i="7"/>
  <c r="N355" i="7"/>
  <c r="N1194" i="7"/>
  <c r="O1194" i="7"/>
  <c r="O534" i="7"/>
  <c r="N534" i="7"/>
  <c r="O666" i="7"/>
  <c r="N666" i="7"/>
  <c r="N494" i="7"/>
  <c r="O494" i="7"/>
  <c r="N275" i="7"/>
  <c r="O275" i="7"/>
  <c r="O1236" i="7"/>
  <c r="N1236" i="7"/>
  <c r="N723" i="7"/>
  <c r="O723" i="7"/>
  <c r="N1087" i="7"/>
  <c r="O1087" i="7"/>
  <c r="O1043" i="7"/>
  <c r="N1043" i="7"/>
  <c r="O937" i="7"/>
  <c r="N937" i="7"/>
  <c r="N398" i="7"/>
  <c r="O398" i="7"/>
  <c r="N348" i="7"/>
  <c r="O348" i="7"/>
  <c r="N1187" i="7"/>
  <c r="O1187" i="7"/>
  <c r="O464" i="7"/>
  <c r="N464" i="7"/>
  <c r="N946" i="7"/>
  <c r="O946" i="7"/>
  <c r="N814" i="7"/>
  <c r="O814" i="7"/>
  <c r="N676" i="7"/>
  <c r="O676" i="7"/>
  <c r="N732" i="7"/>
  <c r="O732" i="7"/>
  <c r="O827" i="7"/>
  <c r="N827" i="7"/>
  <c r="N374" i="7"/>
  <c r="O374" i="7"/>
  <c r="N369" i="7"/>
  <c r="O369" i="7"/>
  <c r="O1066" i="7"/>
  <c r="N1066" i="7"/>
  <c r="O1022" i="7"/>
  <c r="N1022" i="7"/>
  <c r="O1166" i="7"/>
  <c r="N1166" i="7"/>
  <c r="N806" i="7"/>
  <c r="O806" i="7"/>
  <c r="O1241" i="7"/>
  <c r="N1241" i="7"/>
  <c r="N478" i="7"/>
  <c r="O478" i="7"/>
  <c r="N428" i="7"/>
  <c r="O428" i="7"/>
  <c r="O799" i="7"/>
  <c r="N799" i="7"/>
  <c r="O816" i="7"/>
  <c r="N816" i="7"/>
  <c r="O1163" i="7"/>
  <c r="N1163" i="7"/>
  <c r="O270" i="7"/>
  <c r="N270" i="7"/>
  <c r="N765" i="7"/>
  <c r="O765" i="7"/>
  <c r="O693" i="7"/>
  <c r="N693" i="7"/>
  <c r="O298" i="7"/>
  <c r="N298" i="7"/>
  <c r="N941" i="7"/>
  <c r="O941" i="7"/>
  <c r="O584" i="7"/>
  <c r="N584" i="7"/>
  <c r="N810" i="7"/>
  <c r="O810" i="7"/>
  <c r="O1111" i="7"/>
  <c r="N1111" i="7"/>
  <c r="N260" i="7"/>
  <c r="O260" i="7"/>
  <c r="O592" i="7"/>
  <c r="N592" i="7"/>
  <c r="O1057" i="7"/>
  <c r="N1057" i="7"/>
  <c r="O1030" i="7"/>
  <c r="N1030" i="7"/>
  <c r="O988" i="7"/>
  <c r="N988" i="7"/>
  <c r="N519" i="7"/>
  <c r="O519" i="7"/>
  <c r="N1094" i="7"/>
  <c r="O1094" i="7"/>
  <c r="N1203" i="7"/>
  <c r="O1203" i="7"/>
  <c r="O324" i="7"/>
  <c r="N324" i="7"/>
  <c r="O617" i="7"/>
  <c r="N617" i="7"/>
  <c r="O358" i="7"/>
  <c r="N358" i="7"/>
  <c r="O345" i="7"/>
  <c r="N345" i="7"/>
  <c r="N306" i="7"/>
  <c r="O306" i="7"/>
  <c r="N1218" i="7"/>
  <c r="O1218" i="7"/>
  <c r="O904" i="7"/>
  <c r="N904" i="7"/>
  <c r="O1257" i="7"/>
  <c r="N1257" i="7"/>
  <c r="N853" i="7"/>
  <c r="O853" i="7"/>
  <c r="O430" i="7"/>
  <c r="N430" i="7"/>
  <c r="O803" i="7"/>
  <c r="N803" i="7"/>
  <c r="N380" i="7"/>
  <c r="O380" i="7"/>
  <c r="O753" i="7"/>
  <c r="N753" i="7"/>
  <c r="O1219" i="7"/>
  <c r="N1219" i="7"/>
  <c r="N262" i="7"/>
  <c r="O262" i="7"/>
  <c r="O893" i="7"/>
  <c r="N893" i="7"/>
  <c r="O701" i="7"/>
  <c r="N701" i="7"/>
  <c r="O805" i="7"/>
  <c r="N805" i="7"/>
  <c r="N382" i="7"/>
  <c r="O382" i="7"/>
  <c r="N755" i="7"/>
  <c r="O755" i="7"/>
  <c r="N1067" i="7"/>
  <c r="O1067" i="7"/>
  <c r="N705" i="7"/>
  <c r="O705" i="7"/>
  <c r="N704" i="7"/>
  <c r="O704" i="7"/>
  <c r="O583" i="7"/>
  <c r="N583" i="7"/>
  <c r="N900" i="7"/>
  <c r="O900" i="7"/>
  <c r="O606" i="7"/>
  <c r="N606" i="7"/>
  <c r="N756" i="7"/>
  <c r="O756" i="7"/>
  <c r="N629" i="7"/>
  <c r="O629" i="7"/>
  <c r="O323" i="7"/>
  <c r="N323" i="7"/>
  <c r="N665" i="7"/>
  <c r="O665" i="7"/>
  <c r="O579" i="7"/>
  <c r="N579" i="7"/>
  <c r="N1249" i="7"/>
  <c r="O1249" i="7"/>
  <c r="O1177" i="7"/>
  <c r="N1177" i="7"/>
  <c r="N733" i="7"/>
  <c r="O733" i="7"/>
  <c r="O1077" i="7"/>
  <c r="N1077" i="7"/>
  <c r="O1206" i="7"/>
  <c r="N1206" i="7"/>
  <c r="N566" i="7"/>
  <c r="O566" i="7"/>
  <c r="N1223" i="7"/>
  <c r="O1223" i="7"/>
  <c r="N950" i="7"/>
  <c r="O950" i="7"/>
  <c r="O901" i="7"/>
  <c r="N901" i="7"/>
  <c r="O492" i="7"/>
  <c r="N492" i="7"/>
  <c r="O1173" i="7"/>
  <c r="N1173" i="7"/>
  <c r="N865" i="7"/>
  <c r="O865" i="7"/>
  <c r="N856" i="7"/>
  <c r="O856" i="7"/>
  <c r="O1121" i="7"/>
  <c r="N1121" i="7"/>
  <c r="O767" i="7"/>
  <c r="N767" i="7"/>
  <c r="N429" i="7"/>
  <c r="O429" i="7"/>
  <c r="O610" i="7"/>
  <c r="N610" i="7"/>
  <c r="N469" i="7"/>
  <c r="O469" i="7"/>
  <c r="O744" i="7"/>
  <c r="N744" i="7"/>
  <c r="N699" i="7"/>
  <c r="O699" i="7"/>
  <c r="N304" i="7"/>
  <c r="O304" i="7"/>
  <c r="N965" i="7"/>
  <c r="O965" i="7"/>
  <c r="N274" i="7"/>
  <c r="O274" i="7"/>
  <c r="O726" i="7"/>
  <c r="N726" i="7"/>
  <c r="N857" i="7"/>
  <c r="O857" i="7"/>
  <c r="O509" i="7"/>
  <c r="N509" i="7"/>
  <c r="O905" i="7"/>
  <c r="N905" i="7"/>
  <c r="N1209" i="7"/>
  <c r="O1209" i="7"/>
  <c r="O797" i="7"/>
  <c r="N797" i="7"/>
  <c r="O899" i="7"/>
  <c r="N899" i="7"/>
  <c r="O616" i="7"/>
  <c r="N616" i="7"/>
  <c r="O1112" i="7"/>
  <c r="N1112" i="7"/>
  <c r="N1255" i="7"/>
  <c r="O1255" i="7"/>
  <c r="O1015" i="7"/>
  <c r="N1015" i="7"/>
  <c r="O1037" i="7"/>
  <c r="N1037" i="7"/>
  <c r="O524" i="7"/>
  <c r="N524" i="7"/>
  <c r="N1205" i="7"/>
  <c r="O1205" i="7"/>
  <c r="O913" i="7"/>
  <c r="N913" i="7"/>
  <c r="N619" i="7"/>
  <c r="O619" i="7"/>
  <c r="O1118" i="7"/>
  <c r="N1118" i="7"/>
  <c r="N925" i="7"/>
  <c r="O925" i="7"/>
  <c r="N283" i="7"/>
  <c r="O283" i="7"/>
  <c r="N760" i="7"/>
  <c r="O760" i="7"/>
  <c r="O552" i="7"/>
  <c r="N552" i="7"/>
  <c r="O932" i="7"/>
  <c r="N932" i="7"/>
  <c r="N830" i="7"/>
  <c r="O830" i="7"/>
  <c r="O365" i="7"/>
  <c r="N365" i="7"/>
  <c r="N1080" i="7"/>
  <c r="O1080" i="7"/>
  <c r="N406" i="7"/>
  <c r="O406" i="7"/>
  <c r="N779" i="7"/>
  <c r="O779" i="7"/>
  <c r="O825" i="7"/>
  <c r="N825" i="7"/>
  <c r="N794" i="7"/>
  <c r="O794" i="7"/>
  <c r="O405" i="7"/>
  <c r="N405" i="7"/>
  <c r="O461" i="7"/>
  <c r="N461" i="7"/>
  <c r="O1242" i="7"/>
  <c r="N1242" i="7"/>
  <c r="O735" i="7"/>
  <c r="N735" i="7"/>
  <c r="O456" i="7"/>
  <c r="N456" i="7"/>
  <c r="O529" i="7"/>
  <c r="N529" i="7"/>
  <c r="O674" i="7"/>
  <c r="N674" i="7"/>
  <c r="N435" i="7"/>
  <c r="O435" i="7"/>
  <c r="O281" i="7"/>
  <c r="N281" i="7"/>
  <c r="N535" i="7"/>
  <c r="O535" i="7"/>
  <c r="N290" i="7"/>
  <c r="O290" i="7"/>
  <c r="N996" i="7"/>
  <c r="O996" i="7"/>
  <c r="N909" i="7"/>
  <c r="O909" i="7"/>
  <c r="N527" i="7"/>
  <c r="O527" i="7"/>
  <c r="N371" i="7"/>
  <c r="O371" i="7"/>
  <c r="N1120" i="7"/>
  <c r="O1120" i="7"/>
  <c r="O754" i="7"/>
  <c r="N754" i="7"/>
  <c r="N791" i="7"/>
  <c r="O791" i="7"/>
  <c r="O438" i="7"/>
  <c r="N438" i="7"/>
  <c r="O1012" i="7"/>
  <c r="N1012" i="7"/>
  <c r="O798" i="7"/>
  <c r="N798" i="7"/>
  <c r="O452" i="7"/>
  <c r="N452" i="7"/>
  <c r="N1230" i="7"/>
  <c r="O1230" i="7"/>
  <c r="O936" i="7"/>
  <c r="N936" i="7"/>
  <c r="O620" i="7"/>
  <c r="N620" i="7"/>
  <c r="O1008" i="7"/>
  <c r="N1008" i="7"/>
  <c r="O507" i="7"/>
  <c r="N507" i="7"/>
  <c r="N467" i="7"/>
  <c r="O467" i="7"/>
  <c r="O313" i="7"/>
  <c r="N313" i="7"/>
  <c r="N567" i="7"/>
  <c r="O567" i="7"/>
  <c r="N322" i="7"/>
  <c r="O322" i="7"/>
  <c r="O1036" i="7"/>
  <c r="N1036" i="7"/>
  <c r="N1053" i="7"/>
  <c r="O1053" i="7"/>
  <c r="N887" i="7"/>
  <c r="O887" i="7"/>
  <c r="N272" i="7"/>
  <c r="O272" i="7"/>
  <c r="O978" i="7"/>
  <c r="N978" i="7"/>
  <c r="N858" i="7"/>
  <c r="O858" i="7"/>
  <c r="O1214" i="7"/>
  <c r="N1214" i="7"/>
  <c r="O470" i="7"/>
  <c r="N470" i="7"/>
  <c r="N1103" i="7"/>
  <c r="O1103" i="7"/>
  <c r="O654" i="7"/>
  <c r="N654" i="7"/>
  <c r="O684" i="7"/>
  <c r="N684" i="7"/>
  <c r="O1100" i="7"/>
  <c r="N1100" i="7"/>
  <c r="N343" i="7"/>
  <c r="O343" i="7"/>
  <c r="O445" i="7"/>
  <c r="N445" i="7"/>
  <c r="N1179" i="7"/>
  <c r="O1179" i="7"/>
  <c r="N574" i="7"/>
  <c r="O574" i="7"/>
  <c r="O1068" i="7"/>
  <c r="N1068" i="7"/>
  <c r="O683" i="7"/>
  <c r="N683" i="7"/>
  <c r="O1133" i="7"/>
  <c r="N1133" i="7"/>
  <c r="N288" i="7"/>
  <c r="O288" i="7"/>
  <c r="N994" i="7"/>
  <c r="O994" i="7"/>
  <c r="O898" i="7"/>
  <c r="N898" i="7"/>
  <c r="O1192" i="7"/>
  <c r="N1192" i="7"/>
  <c r="N772" i="7"/>
  <c r="O772" i="7"/>
  <c r="N378" i="7"/>
  <c r="O378" i="7"/>
  <c r="O562" i="7"/>
  <c r="N562" i="7"/>
  <c r="O1224" i="7"/>
  <c r="N1224" i="7"/>
  <c r="N711" i="7"/>
  <c r="O711" i="7"/>
  <c r="O379" i="7"/>
  <c r="N379" i="7"/>
  <c r="O550" i="7"/>
  <c r="N550" i="7"/>
  <c r="N793" i="7"/>
  <c r="O793" i="7"/>
  <c r="N530" i="7"/>
  <c r="O530" i="7"/>
  <c r="O695" i="7"/>
  <c r="N695" i="7"/>
  <c r="O300" i="7"/>
  <c r="N300" i="7"/>
  <c r="N985" i="7"/>
  <c r="O985" i="7"/>
  <c r="O370" i="7"/>
  <c r="N370" i="7"/>
  <c r="O1109" i="7"/>
  <c r="N1109" i="7"/>
  <c r="O790" i="7"/>
  <c r="N790" i="7"/>
  <c r="N448" i="7"/>
  <c r="O448" i="7"/>
  <c r="N310" i="7"/>
  <c r="O310" i="7"/>
  <c r="N868" i="7"/>
  <c r="O868" i="7"/>
  <c r="N480" i="7"/>
  <c r="O480" i="7"/>
  <c r="N474" i="7"/>
  <c r="O474" i="7"/>
  <c r="N1189" i="7"/>
  <c r="O1189" i="7"/>
  <c r="O986" i="7"/>
  <c r="N986" i="7"/>
  <c r="O782" i="7"/>
  <c r="N782" i="7"/>
  <c r="O1182" i="7"/>
  <c r="N1182" i="7"/>
  <c r="O927" i="7"/>
  <c r="N927" i="7"/>
  <c r="N1188" i="7"/>
  <c r="O1188" i="7"/>
  <c r="N824" i="7"/>
  <c r="O824" i="7"/>
  <c r="N802" i="7"/>
  <c r="O802" i="7"/>
  <c r="B91" i="4"/>
  <c r="D74" i="4"/>
  <c r="F74" i="4"/>
  <c r="N707" i="7"/>
  <c r="O707" i="7"/>
  <c r="O575" i="7"/>
  <c r="N575" i="7"/>
  <c r="N465" i="7"/>
  <c r="O465" i="7"/>
  <c r="O632" i="7"/>
  <c r="N632" i="7"/>
  <c r="N471" i="7"/>
  <c r="O471" i="7"/>
  <c r="O366" i="7"/>
  <c r="N366" i="7"/>
  <c r="O870" i="7"/>
  <c r="N870" i="7"/>
  <c r="N279" i="7"/>
  <c r="O279" i="7"/>
  <c r="N1122" i="7"/>
  <c r="O1122" i="7"/>
  <c r="N764" i="7"/>
  <c r="O764" i="7"/>
  <c r="O989" i="7"/>
  <c r="N989" i="7"/>
  <c r="N598" i="7"/>
  <c r="O598" i="7"/>
  <c r="N557" i="7"/>
  <c r="O557" i="7"/>
  <c r="O425" i="7"/>
  <c r="N425" i="7"/>
  <c r="O386" i="7"/>
  <c r="N386" i="7"/>
  <c r="O906" i="7"/>
  <c r="N906" i="7"/>
  <c r="O667" i="7"/>
  <c r="N667" i="7"/>
  <c r="N1049" i="7"/>
  <c r="O1049" i="7"/>
  <c r="O673" i="7"/>
  <c r="N673" i="7"/>
  <c r="N714" i="7"/>
  <c r="O714" i="7"/>
  <c r="O1115" i="7"/>
  <c r="N1115" i="7"/>
  <c r="O1038" i="7"/>
  <c r="N1038" i="7"/>
  <c r="N771" i="7"/>
  <c r="O771" i="7"/>
  <c r="N908" i="7"/>
  <c r="O908" i="7"/>
  <c r="O688" i="7"/>
  <c r="N688" i="7"/>
  <c r="N533" i="7"/>
  <c r="O533" i="7"/>
  <c r="N777" i="7"/>
  <c r="O777" i="7"/>
  <c r="O829" i="7"/>
  <c r="N829" i="7"/>
  <c r="N407" i="7"/>
  <c r="O407" i="7"/>
  <c r="O297" i="7"/>
  <c r="N297" i="7"/>
  <c r="O851" i="7"/>
  <c r="N851" i="7"/>
  <c r="O1126" i="7"/>
  <c r="N1126" i="7"/>
  <c r="N1165" i="7"/>
  <c r="O1165" i="7"/>
  <c r="O1089" i="7"/>
  <c r="N1089" i="7"/>
  <c r="N1004" i="7"/>
  <c r="O1004" i="7"/>
  <c r="O1152" i="7"/>
  <c r="N1152" i="7"/>
  <c r="N815" i="7"/>
  <c r="O815" i="7"/>
  <c r="O971" i="7"/>
  <c r="N971" i="7"/>
  <c r="N282" i="7"/>
  <c r="O282" i="7"/>
  <c r="N339" i="7"/>
  <c r="O339" i="7"/>
  <c r="N1056" i="7"/>
  <c r="O1056" i="7"/>
  <c r="N1046" i="7"/>
  <c r="O1046" i="7"/>
  <c r="O1254" i="7"/>
  <c r="N1254" i="7"/>
  <c r="N577" i="7"/>
  <c r="O577" i="7"/>
  <c r="O866" i="7"/>
  <c r="N866" i="7"/>
  <c r="O1216" i="7"/>
  <c r="N1216" i="7"/>
  <c r="O1114" i="7"/>
  <c r="N1114" i="7"/>
  <c r="O1007" i="7"/>
  <c r="N1007" i="7"/>
  <c r="N1234" i="7"/>
  <c r="O1234" i="7"/>
  <c r="O655" i="7"/>
  <c r="N655" i="7"/>
  <c r="O605" i="7"/>
  <c r="N605" i="7"/>
  <c r="O587" i="7"/>
  <c r="N587" i="7"/>
  <c r="O681" i="7"/>
  <c r="N681" i="7"/>
  <c r="O1245" i="7"/>
  <c r="N1245" i="7"/>
  <c r="N845" i="7"/>
  <c r="O845" i="7"/>
  <c r="O709" i="7"/>
  <c r="N709" i="7"/>
  <c r="O314" i="7"/>
  <c r="N314" i="7"/>
  <c r="N1005" i="7"/>
  <c r="O1005" i="7"/>
  <c r="O264" i="7"/>
  <c r="N264" i="7"/>
  <c r="N842" i="7"/>
  <c r="O842" i="7"/>
  <c r="N1023" i="7"/>
  <c r="O1023" i="7"/>
  <c r="N741" i="7"/>
  <c r="O741" i="7"/>
  <c r="N685" i="7"/>
  <c r="O685" i="7"/>
  <c r="N757" i="7"/>
  <c r="O757" i="7"/>
  <c r="O931" i="7"/>
  <c r="N931" i="7"/>
  <c r="O502" i="7"/>
  <c r="N502" i="7"/>
  <c r="O1239" i="7"/>
  <c r="N1239" i="7"/>
  <c r="O947" i="7"/>
  <c r="N947" i="7"/>
  <c r="O488" i="7"/>
  <c r="N488" i="7"/>
  <c r="N1072" i="7"/>
  <c r="O1072" i="7"/>
  <c r="O1258" i="7"/>
  <c r="N1258" i="7"/>
  <c r="N748" i="7"/>
  <c r="O748" i="7"/>
  <c r="N890" i="7"/>
  <c r="O890" i="7"/>
  <c r="O317" i="7"/>
  <c r="N317" i="7"/>
  <c r="N983" i="7"/>
  <c r="O983" i="7"/>
  <c r="O1149" i="7"/>
  <c r="N1149" i="7"/>
  <c r="N1129" i="7"/>
  <c r="O1129" i="7"/>
  <c r="N1076" i="7"/>
  <c r="O1076" i="7"/>
  <c r="N689" i="7"/>
  <c r="O689" i="7"/>
  <c r="O1178" i="7"/>
  <c r="N1178" i="7"/>
  <c r="N826" i="7"/>
  <c r="O826" i="7"/>
  <c r="N877" i="7"/>
  <c r="O877" i="7"/>
  <c r="N1253" i="7"/>
  <c r="O1253" i="7"/>
  <c r="N433" i="7"/>
  <c r="O433" i="7"/>
  <c r="O1142" i="7"/>
  <c r="N1142" i="7"/>
  <c r="O1208" i="7"/>
  <c r="N1208" i="7"/>
  <c r="O953" i="7"/>
  <c r="N953" i="7"/>
  <c r="O895" i="7"/>
  <c r="N895" i="7"/>
  <c r="N752" i="7"/>
  <c r="O752" i="7"/>
  <c r="N1201" i="7"/>
  <c r="O1201" i="7"/>
  <c r="N621" i="7"/>
  <c r="O621" i="7"/>
  <c r="N401" i="7"/>
  <c r="O401" i="7"/>
  <c r="N1157" i="7"/>
  <c r="O1157" i="7"/>
  <c r="O354" i="7"/>
  <c r="N354" i="7"/>
  <c r="O273" i="7"/>
  <c r="N273" i="7"/>
  <c r="O1193" i="7"/>
  <c r="N1193" i="7"/>
  <c r="O1035" i="7"/>
  <c r="N1035" i="7"/>
  <c r="N615" i="7"/>
  <c r="O615" i="7"/>
  <c r="N758" i="7"/>
  <c r="O758" i="7"/>
  <c r="N440" i="7"/>
  <c r="O440" i="7"/>
  <c r="N1127" i="7"/>
  <c r="O1127" i="7"/>
  <c r="O1019" i="7"/>
  <c r="N1019" i="7"/>
  <c r="N918" i="7"/>
  <c r="O918" i="7"/>
  <c r="N849" i="7"/>
  <c r="O849" i="7"/>
  <c r="N633" i="7"/>
  <c r="O633" i="7"/>
  <c r="O938" i="7"/>
  <c r="N938" i="7"/>
  <c r="N1191" i="7"/>
  <c r="O1191" i="7"/>
  <c r="O1124" i="7"/>
  <c r="N1124" i="7"/>
  <c r="N537" i="7"/>
  <c r="O537" i="7"/>
  <c r="N631" i="7"/>
  <c r="O631" i="7"/>
  <c r="O960" i="7"/>
  <c r="N960" i="7"/>
  <c r="N718" i="7"/>
  <c r="O718" i="7"/>
  <c r="O958" i="7"/>
  <c r="N958" i="7"/>
  <c r="O1031" i="7"/>
  <c r="N1031" i="7"/>
  <c r="O923" i="7"/>
  <c r="N923" i="7"/>
  <c r="O687" i="7"/>
  <c r="N687" i="7"/>
  <c r="N1132" i="7"/>
  <c r="O1132" i="7"/>
  <c r="O441" i="7"/>
  <c r="N441" i="7"/>
  <c r="N391" i="7"/>
  <c r="O391" i="7"/>
  <c r="O582" i="7"/>
  <c r="N582" i="7"/>
  <c r="N403" i="7"/>
  <c r="O403" i="7"/>
  <c r="N995" i="7"/>
  <c r="O995" i="7"/>
  <c r="N622" i="7"/>
  <c r="O622" i="7"/>
  <c r="N647" i="7"/>
  <c r="O647" i="7"/>
  <c r="N679" i="7"/>
  <c r="O679" i="7"/>
  <c r="C207" i="7"/>
  <c r="B226" i="7"/>
  <c r="B65" i="4" s="1"/>
  <c r="D203" i="7"/>
  <c r="B225" i="7"/>
  <c r="B64" i="4" s="1"/>
  <c r="N770" i="7"/>
  <c r="O770" i="7"/>
  <c r="O883" i="7"/>
  <c r="N883" i="7"/>
  <c r="N1101" i="7"/>
  <c r="O1101" i="7"/>
  <c r="O473" i="7"/>
  <c r="N473" i="7"/>
  <c r="O1086" i="7"/>
  <c r="N1086" i="7"/>
  <c r="O423" i="7"/>
  <c r="N423" i="7"/>
  <c r="N891" i="7"/>
  <c r="O891" i="7"/>
  <c r="O385" i="7"/>
  <c r="N385" i="7"/>
  <c r="O532" i="7"/>
  <c r="N532" i="7"/>
  <c r="N427" i="7"/>
  <c r="O427" i="7"/>
  <c r="O1196" i="7"/>
  <c r="N1196" i="7"/>
  <c r="O854" i="7"/>
  <c r="N854" i="7"/>
  <c r="N1105" i="7"/>
  <c r="O1105" i="7"/>
  <c r="N850" i="7"/>
  <c r="O850" i="7"/>
  <c r="N696" i="7"/>
  <c r="O696" i="7"/>
  <c r="O730" i="7"/>
  <c r="N730" i="7"/>
  <c r="O301" i="7"/>
  <c r="N301" i="7"/>
  <c r="O644" i="7"/>
  <c r="N644" i="7"/>
  <c r="N703" i="7"/>
  <c r="O703" i="7"/>
  <c r="N992" i="7"/>
  <c r="O992" i="7"/>
  <c r="O486" i="7"/>
  <c r="N486" i="7"/>
  <c r="O436" i="7"/>
  <c r="N436" i="7"/>
  <c r="N268" i="7"/>
  <c r="O268" i="7"/>
  <c r="N356" i="7"/>
  <c r="O356" i="7"/>
  <c r="N284" i="7"/>
  <c r="O284" i="7"/>
  <c r="O1171" i="7"/>
  <c r="N1171" i="7"/>
  <c r="O515" i="7"/>
  <c r="N515" i="7"/>
  <c r="N576" i="7"/>
  <c r="O576" i="7"/>
  <c r="O276" i="7"/>
  <c r="N276" i="7"/>
  <c r="N390" i="7"/>
  <c r="O390" i="7"/>
  <c r="N763" i="7"/>
  <c r="O763" i="7"/>
  <c r="N340" i="7"/>
  <c r="O340" i="7"/>
  <c r="N1210" i="7"/>
  <c r="O1210" i="7"/>
  <c r="N1183" i="7"/>
  <c r="O1183" i="7"/>
  <c r="O479" i="7"/>
  <c r="N479" i="7"/>
  <c r="N363" i="7"/>
  <c r="O363" i="7"/>
  <c r="N1211" i="7"/>
  <c r="O1211" i="7"/>
  <c r="N553" i="7"/>
  <c r="O553" i="7"/>
  <c r="N422" i="7"/>
  <c r="O422" i="7"/>
  <c r="O1243" i="7"/>
  <c r="N1243" i="7"/>
  <c r="O1050" i="7"/>
  <c r="N1050" i="7"/>
  <c r="O589" i="7"/>
  <c r="N589" i="7"/>
  <c r="O945" i="7"/>
  <c r="N945" i="7"/>
  <c r="O1073" i="7"/>
  <c r="N1073" i="7"/>
  <c r="O367" i="7"/>
  <c r="N367" i="7"/>
  <c r="N1251" i="7"/>
  <c r="O1251" i="7"/>
  <c r="O879" i="7"/>
  <c r="N879" i="7"/>
  <c r="N523" i="7"/>
  <c r="O523" i="7"/>
  <c r="O1202" i="7"/>
  <c r="N1202" i="7"/>
  <c r="N1027" i="7"/>
  <c r="O1027" i="7"/>
  <c r="N889" i="7"/>
  <c r="O889" i="7"/>
  <c r="O660" i="7"/>
  <c r="N660" i="7"/>
  <c r="O1081" i="7"/>
  <c r="N1081" i="7"/>
  <c r="O1058" i="7"/>
  <c r="N1058" i="7"/>
  <c r="O808" i="7"/>
  <c r="N808" i="7"/>
  <c r="O882" i="7"/>
  <c r="N882" i="7"/>
  <c r="O624" i="7"/>
  <c r="N624" i="7"/>
  <c r="O517" i="7"/>
  <c r="N517" i="7"/>
  <c r="N719" i="7"/>
  <c r="O719" i="7"/>
  <c r="N499" i="7"/>
  <c r="O499" i="7"/>
  <c r="N1217" i="7"/>
  <c r="O1217" i="7"/>
  <c r="N832" i="7"/>
  <c r="O832" i="7"/>
  <c r="O334" i="7"/>
  <c r="N334" i="7"/>
  <c r="N1148" i="7"/>
  <c r="O1148" i="7"/>
  <c r="O725" i="7"/>
  <c r="N725" i="7"/>
  <c r="O377" i="7"/>
  <c r="N377" i="7"/>
  <c r="O751" i="7"/>
  <c r="N751" i="7"/>
  <c r="O846" i="7"/>
  <c r="N846" i="7"/>
  <c r="O922" i="7"/>
  <c r="N922" i="7"/>
  <c r="N580" i="7"/>
  <c r="O580" i="7"/>
  <c r="N1138" i="7"/>
  <c r="O1138" i="7"/>
  <c r="N312" i="7"/>
  <c r="O312" i="7"/>
  <c r="O789" i="7"/>
  <c r="N789" i="7"/>
  <c r="N508" i="7"/>
  <c r="O508" i="7"/>
  <c r="N1176" i="7"/>
  <c r="O1176" i="7"/>
  <c r="N266" i="7"/>
  <c r="O266" i="7"/>
  <c r="O648" i="7"/>
  <c r="N648" i="7"/>
  <c r="O762" i="7"/>
  <c r="N762" i="7"/>
  <c r="N1134" i="7"/>
  <c r="O1134" i="7"/>
  <c r="O781" i="7"/>
  <c r="N781" i="7"/>
  <c r="N664" i="7"/>
  <c r="O664" i="7"/>
  <c r="N614" i="7"/>
  <c r="O614" i="7"/>
  <c r="N1017" i="7"/>
  <c r="O1017" i="7"/>
  <c r="N658" i="7"/>
  <c r="O658" i="7"/>
  <c r="O749" i="7"/>
  <c r="N749" i="7"/>
  <c r="O1244" i="7"/>
  <c r="N1244" i="7"/>
  <c r="N1172" i="7"/>
  <c r="O1172" i="7"/>
  <c r="N573" i="7"/>
  <c r="O573" i="7"/>
  <c r="N642" i="7"/>
  <c r="O642" i="7"/>
  <c r="O843" i="7"/>
  <c r="N843" i="7"/>
  <c r="O867" i="7"/>
  <c r="N867" i="7"/>
  <c r="O586" i="7"/>
  <c r="N586" i="7"/>
  <c r="O834" i="7"/>
  <c r="N834" i="7"/>
  <c r="N328" i="7"/>
  <c r="O328" i="7"/>
  <c r="O395" i="7"/>
  <c r="N395" i="7"/>
  <c r="N876" i="7"/>
  <c r="O876" i="7"/>
  <c r="O706" i="7"/>
  <c r="N706" i="7"/>
  <c r="N1151" i="7"/>
  <c r="O1151" i="7"/>
  <c r="O1186" i="7"/>
  <c r="N1186" i="7"/>
  <c r="O847" i="7"/>
  <c r="N847" i="7"/>
  <c r="N1204" i="7"/>
  <c r="O1204" i="7"/>
  <c r="O546" i="7"/>
  <c r="N546" i="7"/>
  <c r="N487" i="7"/>
  <c r="O487" i="7"/>
  <c r="N792" i="7"/>
  <c r="O792" i="7"/>
  <c r="O497" i="7"/>
  <c r="N497" i="7"/>
  <c r="N404" i="7"/>
  <c r="O404" i="7"/>
  <c r="N1215" i="7"/>
  <c r="O1215" i="7"/>
  <c r="N728" i="7"/>
  <c r="O728" i="7"/>
  <c r="O738" i="7"/>
  <c r="N738" i="7"/>
  <c r="O646" i="7"/>
  <c r="N646" i="7"/>
  <c r="N596" i="7"/>
  <c r="O596" i="7"/>
  <c r="O626" i="7"/>
  <c r="N626" i="7"/>
  <c r="N861" i="7"/>
  <c r="O861" i="7"/>
  <c r="N1159" i="7"/>
  <c r="O1159" i="7"/>
  <c r="O1212" i="7"/>
  <c r="N1212" i="7"/>
  <c r="O774" i="7"/>
  <c r="N774" i="7"/>
  <c r="O1113" i="7"/>
  <c r="N1113" i="7"/>
  <c r="O420" i="7"/>
  <c r="N420" i="7"/>
  <c r="O443" i="7"/>
  <c r="N443" i="7"/>
  <c r="N813" i="7"/>
  <c r="O813" i="7"/>
  <c r="N1048" i="7"/>
  <c r="O1048" i="7"/>
  <c r="N1207" i="7"/>
  <c r="O1207" i="7"/>
  <c r="N860" i="7"/>
  <c r="O860" i="7"/>
  <c r="O1156" i="7"/>
  <c r="N1156" i="7"/>
  <c r="N750" i="7"/>
  <c r="O750" i="7"/>
  <c r="O920" i="7"/>
  <c r="N920" i="7"/>
  <c r="N451" i="7"/>
  <c r="O451" i="7"/>
  <c r="O1136" i="7"/>
  <c r="N1136" i="7"/>
  <c r="O987" i="7"/>
  <c r="N987" i="7"/>
  <c r="N510" i="7"/>
  <c r="O510" i="7"/>
  <c r="O886" i="7"/>
  <c r="N886" i="7"/>
  <c r="N460" i="7"/>
  <c r="O460" i="7"/>
  <c r="O833" i="7"/>
  <c r="N833" i="7"/>
  <c r="N1044" i="7"/>
  <c r="O1044" i="7"/>
  <c r="N362" i="7"/>
  <c r="O362" i="7"/>
  <c r="O344" i="7"/>
  <c r="N344" i="7"/>
  <c r="O1226" i="7"/>
  <c r="N1226" i="7"/>
  <c r="O1065" i="7"/>
  <c r="N1065" i="7"/>
  <c r="N1168" i="7"/>
  <c r="O1168" i="7"/>
  <c r="N668" i="7"/>
  <c r="O668" i="7"/>
  <c r="N1222" i="7"/>
  <c r="O1222" i="7"/>
  <c r="O1082" i="7"/>
  <c r="N1082" i="7"/>
  <c r="N818" i="7"/>
  <c r="O818" i="7"/>
  <c r="O341" i="7"/>
  <c r="N341" i="7"/>
  <c r="O678" i="7"/>
  <c r="N678" i="7"/>
  <c r="O285" i="7"/>
  <c r="N285" i="7"/>
  <c r="O628" i="7"/>
  <c r="N628" i="7"/>
  <c r="O1016" i="7"/>
  <c r="N1016" i="7"/>
  <c r="O601" i="7"/>
  <c r="N601" i="7"/>
  <c r="N1185" i="7"/>
  <c r="O1185" i="7"/>
  <c r="N1064" i="7"/>
  <c r="O1064" i="7"/>
  <c r="O680" i="7"/>
  <c r="N680" i="7"/>
  <c r="N287" i="7"/>
  <c r="O287" i="7"/>
  <c r="N630" i="7"/>
  <c r="O630" i="7"/>
  <c r="N544" i="7"/>
  <c r="O544" i="7"/>
  <c r="N1147" i="7"/>
  <c r="O1147" i="7"/>
  <c r="O910" i="7"/>
  <c r="N910" i="7"/>
  <c r="O466" i="7"/>
  <c r="N466" i="7"/>
  <c r="O417" i="7"/>
  <c r="N417" i="7"/>
  <c r="N924" i="7"/>
  <c r="O924" i="7"/>
  <c r="N740" i="7"/>
  <c r="O740" i="7"/>
  <c r="O1074" i="7"/>
  <c r="N1074" i="7"/>
  <c r="O1238" i="7"/>
  <c r="N1238" i="7"/>
  <c r="O392" i="7"/>
  <c r="N392" i="7"/>
  <c r="N836" i="7"/>
  <c r="O836" i="7"/>
  <c r="O717" i="7"/>
  <c r="N717" i="7"/>
  <c r="O1014" i="7"/>
  <c r="N1014" i="7"/>
  <c r="O608" i="7"/>
  <c r="N608" i="7"/>
  <c r="N837" i="7"/>
  <c r="O837" i="7"/>
  <c r="O702" i="7"/>
  <c r="N702" i="7"/>
  <c r="O414" i="7"/>
  <c r="N414" i="7"/>
  <c r="O1184" i="7"/>
  <c r="N1184" i="7"/>
  <c r="O787" i="7"/>
  <c r="N787" i="7"/>
  <c r="O637" i="7"/>
  <c r="N637" i="7"/>
  <c r="O364" i="7"/>
  <c r="N364" i="7"/>
  <c r="O1250" i="7"/>
  <c r="N1250" i="7"/>
  <c r="N737" i="7"/>
  <c r="O737" i="7"/>
  <c r="N940" i="7"/>
  <c r="O940" i="7"/>
  <c r="N1143" i="7"/>
  <c r="O1143" i="7"/>
  <c r="O594" i="7"/>
  <c r="N594" i="7"/>
  <c r="O935" i="7"/>
  <c r="N935" i="7"/>
  <c r="O585" i="7"/>
  <c r="N585" i="7"/>
  <c r="N315" i="7"/>
  <c r="O315" i="7"/>
  <c r="O359" i="7"/>
  <c r="N359" i="7"/>
  <c r="O1091" i="7"/>
  <c r="N1091" i="7"/>
  <c r="N1213" i="7"/>
  <c r="O1213" i="7"/>
  <c r="O453" i="7"/>
  <c r="N453" i="7"/>
  <c r="O1145" i="7"/>
  <c r="N1145" i="7"/>
  <c r="N511" i="7"/>
  <c r="O511" i="7"/>
  <c r="N493" i="7"/>
  <c r="O493" i="7"/>
  <c r="O1160" i="7"/>
  <c r="N1160" i="7"/>
  <c r="N982" i="7"/>
  <c r="O982" i="7"/>
  <c r="O1170" i="7"/>
  <c r="N1170" i="7"/>
  <c r="O672" i="7"/>
  <c r="N672" i="7"/>
  <c r="N869" i="7"/>
  <c r="O869" i="7"/>
  <c r="N800" i="7"/>
  <c r="O800" i="7"/>
  <c r="O446" i="7"/>
  <c r="N446" i="7"/>
  <c r="O1248" i="7"/>
  <c r="N1248" i="7"/>
  <c r="O819" i="7"/>
  <c r="N819" i="7"/>
  <c r="O669" i="7"/>
  <c r="N669" i="7"/>
  <c r="N396" i="7"/>
  <c r="O396" i="7"/>
  <c r="N1146" i="7"/>
  <c r="O1146" i="7"/>
  <c r="O769" i="7"/>
  <c r="N769" i="7"/>
  <c r="N413" i="7"/>
  <c r="O413" i="7"/>
  <c r="N1000" i="7"/>
  <c r="O1000" i="7"/>
  <c r="N569" i="7"/>
  <c r="O569" i="7"/>
  <c r="O784" i="7"/>
  <c r="N784" i="7"/>
  <c r="N788" i="7"/>
  <c r="O788" i="7"/>
  <c r="O458" i="7"/>
  <c r="N458" i="7"/>
  <c r="O1167" i="7"/>
  <c r="N1167" i="7"/>
  <c r="N780" i="7"/>
  <c r="O780" i="7"/>
  <c r="O1228" i="7"/>
  <c r="N1228" i="7"/>
  <c r="O291" i="7"/>
  <c r="N291" i="7"/>
  <c r="N311" i="7"/>
  <c r="O311" i="7"/>
  <c r="O565" i="7"/>
  <c r="N565" i="7"/>
  <c r="N397" i="7"/>
  <c r="O397" i="7"/>
  <c r="O477" i="7"/>
  <c r="N477" i="7"/>
  <c r="O331" i="7"/>
  <c r="N331" i="7"/>
  <c r="N418" i="7"/>
  <c r="O418" i="7"/>
  <c r="N968" i="7"/>
  <c r="O968" i="7"/>
  <c r="N838" i="7"/>
  <c r="O838" i="7"/>
  <c r="O948" i="7"/>
  <c r="N948" i="7"/>
  <c r="N604" i="7"/>
  <c r="O604" i="7"/>
  <c r="O949" i="7"/>
  <c r="N949" i="7"/>
  <c r="O504" i="7"/>
  <c r="N504" i="7"/>
  <c r="N522" i="7"/>
  <c r="O522" i="7"/>
  <c r="N449" i="7"/>
  <c r="O449" i="7"/>
  <c r="N295" i="7"/>
  <c r="O295" i="7"/>
  <c r="N944" i="7"/>
  <c r="O944" i="7"/>
  <c r="N638" i="7"/>
  <c r="O638" i="7"/>
  <c r="N399" i="7"/>
  <c r="O399" i="7"/>
  <c r="O736" i="7"/>
  <c r="N736" i="7"/>
  <c r="N1102" i="7"/>
  <c r="O1102" i="7"/>
  <c r="N547" i="7"/>
  <c r="O547" i="7"/>
  <c r="O641" i="7"/>
  <c r="N641" i="7"/>
  <c r="O353" i="7"/>
  <c r="N353" i="7"/>
  <c r="N1125" i="7"/>
  <c r="O1125" i="7"/>
  <c r="N812" i="7"/>
  <c r="O812" i="7"/>
  <c r="N911" i="7"/>
  <c r="O911" i="7"/>
  <c r="O729" i="7"/>
  <c r="N729" i="7"/>
  <c r="O746" i="7"/>
  <c r="N746" i="7"/>
  <c r="N595" i="7"/>
  <c r="O595" i="7"/>
  <c r="N926" i="7"/>
  <c r="O926" i="7"/>
  <c r="N289" i="7"/>
  <c r="O289" i="7"/>
  <c r="O542" i="7"/>
  <c r="N542" i="7"/>
  <c r="O389" i="7"/>
  <c r="N389" i="7"/>
  <c r="N481" i="7"/>
  <c r="O481" i="7"/>
  <c r="N327" i="7"/>
  <c r="O327" i="7"/>
  <c r="N1128" i="7"/>
  <c r="O1128" i="7"/>
  <c r="N670" i="7"/>
  <c r="O670" i="7"/>
  <c r="N431" i="7"/>
  <c r="O431" i="7"/>
  <c r="N277" i="7"/>
  <c r="O277" i="7"/>
  <c r="N907" i="7"/>
  <c r="O907" i="7"/>
  <c r="O675" i="7"/>
  <c r="N675" i="7"/>
  <c r="O917" i="7"/>
  <c r="N917" i="7"/>
  <c r="O342" i="7"/>
  <c r="N342" i="7"/>
  <c r="O1054" i="7"/>
  <c r="N1054" i="7"/>
  <c r="O590" i="7"/>
  <c r="N590" i="7"/>
  <c r="O712" i="7"/>
  <c r="N712" i="7"/>
  <c r="O1029" i="7"/>
  <c r="N1029" i="7"/>
  <c r="O1024" i="7"/>
  <c r="N1024" i="7"/>
  <c r="O588" i="7"/>
  <c r="N588" i="7"/>
  <c r="O976" i="7"/>
  <c r="N976" i="7"/>
  <c r="N564" i="7"/>
  <c r="O564" i="7"/>
  <c r="O1047" i="7"/>
  <c r="N1047" i="7"/>
  <c r="O698" i="7"/>
  <c r="N698" i="7"/>
  <c r="N447" i="7"/>
  <c r="O447" i="7"/>
  <c r="O293" i="7"/>
  <c r="N293" i="7"/>
  <c r="N939" i="7"/>
  <c r="O939" i="7"/>
  <c r="O840" i="7"/>
  <c r="N840" i="7"/>
  <c r="O1099" i="7"/>
  <c r="N1099" i="7"/>
  <c r="N491" i="7"/>
  <c r="O491" i="7"/>
  <c r="N652" i="7"/>
  <c r="O652" i="7"/>
  <c r="O903" i="7"/>
  <c r="N903" i="7"/>
  <c r="N1060" i="7"/>
  <c r="O1060" i="7"/>
  <c r="O618" i="7"/>
  <c r="N618" i="7"/>
  <c r="N512" i="7"/>
  <c r="O512" i="7"/>
  <c r="O1033" i="7"/>
  <c r="N1033" i="7"/>
  <c r="O1032" i="7"/>
  <c r="N1032" i="7"/>
  <c r="N1227" i="7"/>
  <c r="O1227" i="7"/>
  <c r="O1069" i="7"/>
  <c r="N1069" i="7"/>
  <c r="N1062" i="7"/>
  <c r="O1062" i="7"/>
  <c r="O659" i="7"/>
  <c r="N659" i="7"/>
  <c r="N259" i="7"/>
  <c r="O259" i="7"/>
  <c r="N1088" i="7"/>
  <c r="O1088" i="7"/>
  <c r="O804" i="7"/>
  <c r="N804" i="7"/>
  <c r="O384" i="7"/>
  <c r="N384" i="7"/>
  <c r="N775" i="7"/>
  <c r="O775" i="7"/>
  <c r="O625" i="7"/>
  <c r="N625" i="7"/>
  <c r="O352" i="7"/>
  <c r="N352" i="7"/>
  <c r="N568" i="7"/>
  <c r="O568" i="7"/>
  <c r="C55" i="4" l="1"/>
  <c r="F31" i="4"/>
  <c r="F32" i="4"/>
  <c r="J9" i="8"/>
  <c r="J10" i="8" s="1"/>
  <c r="B56" i="4"/>
  <c r="B58" i="4" s="1"/>
  <c r="B60" i="4" s="1"/>
  <c r="D29" i="8"/>
  <c r="D30" i="8"/>
  <c r="D80" i="4"/>
  <c r="B99" i="11"/>
  <c r="E40" i="11"/>
  <c r="E141" i="11" s="1"/>
  <c r="F231" i="11"/>
  <c r="E231" i="11"/>
  <c r="P230" i="11"/>
  <c r="P227" i="11"/>
  <c r="E233" i="11"/>
  <c r="E232" i="11"/>
  <c r="Q230" i="11" s="1"/>
  <c r="F230" i="11"/>
  <c r="F232" i="11"/>
  <c r="R230" i="11" s="1"/>
  <c r="F233" i="11"/>
  <c r="F228" i="11"/>
  <c r="R227" i="11" s="1"/>
  <c r="F229" i="11"/>
  <c r="E230" i="11"/>
  <c r="E229" i="11"/>
  <c r="E228" i="11"/>
  <c r="Q227" i="11" s="1"/>
  <c r="F235" i="7"/>
  <c r="F236" i="7"/>
  <c r="F234" i="7"/>
  <c r="F237" i="7"/>
  <c r="T235" i="7" s="1"/>
  <c r="F238" i="7"/>
  <c r="F233" i="7"/>
  <c r="T232" i="7" s="1"/>
  <c r="B62" i="12"/>
  <c r="E236" i="7"/>
  <c r="E234" i="7"/>
  <c r="E238" i="7"/>
  <c r="E237" i="7"/>
  <c r="S235" i="7" s="1"/>
  <c r="E235" i="7"/>
  <c r="E233" i="7"/>
  <c r="S232" i="7" s="1"/>
  <c r="B53" i="12"/>
  <c r="H194" i="11"/>
  <c r="I57" i="4"/>
  <c r="F194" i="11"/>
  <c r="B61" i="12"/>
  <c r="L9" i="8" l="1"/>
  <c r="L10" i="8" s="1"/>
  <c r="C56" i="4"/>
  <c r="C58" i="4" s="1"/>
  <c r="C60" i="4" s="1"/>
  <c r="E123" i="4"/>
  <c r="L36" i="8"/>
  <c r="L39" i="12"/>
  <c r="B141" i="11"/>
  <c r="D141" i="11"/>
  <c r="D123" i="4" s="1"/>
  <c r="F141" i="11"/>
  <c r="F123" i="4" s="1"/>
  <c r="G141" i="11"/>
  <c r="C141" i="11"/>
  <c r="H141" i="11"/>
  <c r="F80" i="4"/>
  <c r="H57" i="4"/>
  <c r="B55" i="12"/>
  <c r="N36" i="8" l="1"/>
  <c r="G123" i="4"/>
  <c r="H123" i="4"/>
  <c r="P36" i="8"/>
  <c r="J36" i="8"/>
  <c r="C123" i="4"/>
  <c r="B123" i="4"/>
  <c r="H36" i="8"/>
  <c r="C65" i="4"/>
  <c r="C64" i="4"/>
  <c r="J39" i="12"/>
  <c r="N39" i="12"/>
  <c r="I39" i="12"/>
  <c r="M39" i="12"/>
  <c r="O39" i="12"/>
  <c r="K39" i="12"/>
  <c r="E184" i="11"/>
  <c r="F184" i="11" s="1"/>
  <c r="B57" i="12"/>
  <c r="H184" i="11" l="1"/>
  <c r="E24" i="7"/>
  <c r="E26" i="7" s="1"/>
  <c r="G20" i="7"/>
  <c r="C67" i="2" s="1"/>
  <c r="C27" i="11"/>
  <c r="G15" i="7"/>
  <c r="E27" i="7" l="1"/>
  <c r="E28" i="7" s="1"/>
  <c r="G24" i="7"/>
  <c r="E87" i="7" s="1"/>
  <c r="E16" i="2"/>
  <c r="E35" i="8"/>
  <c r="B35" i="8"/>
  <c r="D35" i="8" s="1"/>
  <c r="C35" i="8"/>
  <c r="D16" i="8" l="1"/>
  <c r="B38" i="8"/>
  <c r="F35" i="8"/>
  <c r="E189" i="7"/>
  <c r="G87" i="7"/>
  <c r="C38" i="8" l="1"/>
  <c r="B39" i="8"/>
  <c r="G98" i="7"/>
  <c r="E20" i="11"/>
  <c r="E16" i="11"/>
  <c r="D38" i="8"/>
  <c r="F189" i="7"/>
  <c r="F195" i="7" s="1"/>
  <c r="E195" i="7"/>
  <c r="H189" i="7"/>
  <c r="D87" i="4" s="1"/>
  <c r="F44" i="4" l="1"/>
  <c r="A32" i="15"/>
  <c r="A42" i="15"/>
  <c r="B67" i="8"/>
  <c r="D91" i="4"/>
  <c r="E38" i="8"/>
  <c r="D39" i="8"/>
  <c r="C119" i="7"/>
  <c r="G16" i="11"/>
  <c r="E19" i="11"/>
  <c r="G21" i="11" s="1"/>
  <c r="H195" i="7"/>
  <c r="E201" i="7"/>
  <c r="L31" i="15" l="1"/>
  <c r="B52" i="15"/>
  <c r="D53" i="15"/>
  <c r="E54" i="15"/>
  <c r="F50" i="15"/>
  <c r="B50" i="15"/>
  <c r="C53" i="15"/>
  <c r="F52" i="15"/>
  <c r="B54" i="15"/>
  <c r="E53" i="15"/>
  <c r="B53" i="15"/>
  <c r="C51" i="15"/>
  <c r="C54" i="15"/>
  <c r="D52" i="15"/>
  <c r="D50" i="15"/>
  <c r="F53" i="15"/>
  <c r="D51" i="15"/>
  <c r="E50" i="15"/>
  <c r="B51" i="15"/>
  <c r="E52" i="15"/>
  <c r="E51" i="15"/>
  <c r="D54" i="15"/>
  <c r="F54" i="15"/>
  <c r="C52" i="15"/>
  <c r="C50" i="15"/>
  <c r="F51" i="15"/>
  <c r="A34" i="15"/>
  <c r="A33" i="15"/>
  <c r="A31" i="15"/>
  <c r="A30" i="15"/>
  <c r="E32" i="15"/>
  <c r="F32" i="15"/>
  <c r="B32" i="15"/>
  <c r="C32" i="15"/>
  <c r="D32" i="15"/>
  <c r="A43" i="15"/>
  <c r="A41" i="15"/>
  <c r="A44" i="15"/>
  <c r="A40" i="15"/>
  <c r="B70" i="8"/>
  <c r="B71" i="8" s="1"/>
  <c r="D67" i="8"/>
  <c r="F87" i="4" s="1"/>
  <c r="C121" i="7"/>
  <c r="D119" i="7"/>
  <c r="C125" i="7"/>
  <c r="B126" i="7" s="1"/>
  <c r="B138" i="7" s="1"/>
  <c r="E25" i="11"/>
  <c r="E72" i="11" s="1"/>
  <c r="F201" i="7"/>
  <c r="H201" i="7"/>
  <c r="E203" i="7"/>
  <c r="E55" i="4"/>
  <c r="E205" i="7" l="1"/>
  <c r="L35" i="15" s="1"/>
  <c r="M35" i="15" s="1"/>
  <c r="Z17" i="15"/>
  <c r="C122" i="7"/>
  <c r="M31" i="15"/>
  <c r="M32" i="15" s="1"/>
  <c r="L32" i="15"/>
  <c r="E56" i="4" s="1"/>
  <c r="B33" i="15"/>
  <c r="F33" i="15"/>
  <c r="D33" i="15"/>
  <c r="E33" i="15"/>
  <c r="C33" i="15"/>
  <c r="D30" i="15"/>
  <c r="C30" i="15"/>
  <c r="E30" i="15"/>
  <c r="B30" i="15"/>
  <c r="F30" i="15"/>
  <c r="D31" i="15"/>
  <c r="E31" i="15"/>
  <c r="C31" i="15"/>
  <c r="B31" i="15"/>
  <c r="F31" i="15"/>
  <c r="D34" i="15"/>
  <c r="B34" i="15"/>
  <c r="E34" i="15"/>
  <c r="F34" i="15"/>
  <c r="C34" i="15"/>
  <c r="D220" i="7"/>
  <c r="D219" i="7" s="1"/>
  <c r="D223" i="7" s="1"/>
  <c r="D224" i="7" s="1"/>
  <c r="P148" i="7"/>
  <c r="P151" i="7"/>
  <c r="P149" i="7"/>
  <c r="P147" i="7"/>
  <c r="B212" i="7"/>
  <c r="P152" i="7"/>
  <c r="P146" i="7"/>
  <c r="P150" i="7"/>
  <c r="E119" i="7"/>
  <c r="D125" i="7"/>
  <c r="C126" i="7" s="1"/>
  <c r="AA17" i="15" s="1"/>
  <c r="D121" i="7"/>
  <c r="G25" i="11"/>
  <c r="G23" i="11"/>
  <c r="E27" i="11"/>
  <c r="E183" i="11"/>
  <c r="D52" i="12"/>
  <c r="F52" i="12" s="1"/>
  <c r="D226" i="7"/>
  <c r="E65" i="4" s="1"/>
  <c r="H203" i="7"/>
  <c r="F203" i="7"/>
  <c r="F55" i="4" l="1"/>
  <c r="Q258" i="7"/>
  <c r="D122" i="7"/>
  <c r="J12" i="8"/>
  <c r="D225" i="7"/>
  <c r="G27" i="11"/>
  <c r="E78" i="11" s="1"/>
  <c r="E207" i="7"/>
  <c r="H207" i="7" s="1"/>
  <c r="E79" i="11"/>
  <c r="G79" i="11" s="1"/>
  <c r="F119" i="7"/>
  <c r="E121" i="7"/>
  <c r="E125" i="7"/>
  <c r="D126" i="7" s="1"/>
  <c r="AB17" i="15" s="1"/>
  <c r="I31" i="12"/>
  <c r="L31" i="12" s="1"/>
  <c r="N31" i="12"/>
  <c r="C138" i="7"/>
  <c r="D60" i="12"/>
  <c r="T570" i="7"/>
  <c r="T821" i="7"/>
  <c r="T731" i="7"/>
  <c r="T792" i="7"/>
  <c r="T1041" i="7"/>
  <c r="T426" i="7"/>
  <c r="T302" i="7"/>
  <c r="T553" i="7"/>
  <c r="T375" i="7"/>
  <c r="T364" i="7"/>
  <c r="T912" i="7"/>
  <c r="T682" i="7"/>
  <c r="T732" i="7"/>
  <c r="T421" i="7"/>
  <c r="T290" i="7"/>
  <c r="T1057" i="7"/>
  <c r="T401" i="7"/>
  <c r="T1208" i="7"/>
  <c r="T540" i="7"/>
  <c r="T498" i="7"/>
  <c r="T463" i="7"/>
  <c r="T486" i="7"/>
  <c r="T616" i="7"/>
  <c r="T455" i="7"/>
  <c r="T755" i="7"/>
  <c r="T991" i="7"/>
  <c r="T361" i="7"/>
  <c r="T900" i="7"/>
  <c r="T627" i="7"/>
  <c r="T937" i="7"/>
  <c r="T784" i="7"/>
  <c r="T466" i="7"/>
  <c r="T905" i="7"/>
  <c r="T589" i="7"/>
  <c r="T534" i="7"/>
  <c r="T663" i="7"/>
  <c r="T790" i="7"/>
  <c r="T855" i="7"/>
  <c r="T968" i="7"/>
  <c r="T1123" i="7"/>
  <c r="T929" i="7"/>
  <c r="T719" i="7"/>
  <c r="T1029" i="7"/>
  <c r="T982" i="7"/>
  <c r="T1251" i="7"/>
  <c r="T559" i="7"/>
  <c r="T342" i="7"/>
  <c r="T976" i="7"/>
  <c r="T318" i="7"/>
  <c r="T413" i="7"/>
  <c r="T1219" i="7"/>
  <c r="T457" i="7"/>
  <c r="T1109" i="7"/>
  <c r="T608" i="7"/>
  <c r="T518" i="7"/>
  <c r="T1157" i="7"/>
  <c r="T395" i="7"/>
  <c r="T494" i="7"/>
  <c r="T262" i="7"/>
  <c r="T948" i="7"/>
  <c r="T701" i="7"/>
  <c r="T1187" i="7"/>
  <c r="T1161" i="7"/>
  <c r="T568" i="7"/>
  <c r="T1166" i="7"/>
  <c r="T972" i="7"/>
  <c r="T852" i="7"/>
  <c r="T607" i="7"/>
  <c r="T519" i="7"/>
  <c r="T1116" i="7"/>
  <c r="T369" i="7"/>
  <c r="T686" i="7"/>
  <c r="T269" i="7"/>
  <c r="T829" i="7"/>
  <c r="T842" i="7"/>
  <c r="T554" i="7"/>
  <c r="H205" i="7"/>
  <c r="T281" i="7"/>
  <c r="T472" i="7"/>
  <c r="T1088" i="7"/>
  <c r="T680" i="7"/>
  <c r="T818" i="7"/>
  <c r="T428" i="7"/>
  <c r="T1114" i="7"/>
  <c r="T488" i="7"/>
  <c r="T997" i="7"/>
  <c r="T1197" i="7"/>
  <c r="T404" i="7"/>
  <c r="T415" i="7"/>
  <c r="T612" i="7"/>
  <c r="T920" i="7"/>
  <c r="T454" i="7"/>
  <c r="T1209" i="7"/>
  <c r="T1045" i="7"/>
  <c r="T690" i="7"/>
  <c r="T913" i="7"/>
  <c r="T524" i="7"/>
  <c r="T1102" i="7"/>
  <c r="T373" i="7"/>
  <c r="T418" i="7"/>
  <c r="T1163" i="7"/>
  <c r="T914" i="7"/>
  <c r="T1094" i="7"/>
  <c r="T1165" i="7"/>
  <c r="T979" i="7"/>
  <c r="T1248" i="7"/>
  <c r="T367" i="7"/>
  <c r="T840" i="7"/>
  <c r="T735" i="7"/>
  <c r="T708" i="7"/>
  <c r="T544" i="7"/>
  <c r="T759" i="7"/>
  <c r="T1126" i="7"/>
  <c r="T809" i="7"/>
  <c r="T909" i="7"/>
  <c r="T468" i="7"/>
  <c r="T799" i="7"/>
  <c r="T947" i="7"/>
  <c r="T1141" i="7"/>
  <c r="T924" i="7"/>
  <c r="T577" i="7"/>
  <c r="T717" i="7"/>
  <c r="T423" i="7"/>
  <c r="T1018" i="7"/>
  <c r="T898" i="7"/>
  <c r="T1037" i="7"/>
  <c r="T1184" i="7"/>
  <c r="T1205" i="7"/>
  <c r="T718" i="7"/>
  <c r="T847" i="7"/>
  <c r="T1112" i="7"/>
  <c r="T542" i="7"/>
  <c r="T886" i="7"/>
  <c r="T1160" i="7"/>
  <c r="T315" i="7"/>
  <c r="T527" i="7"/>
  <c r="T579" i="7"/>
  <c r="T665" i="7"/>
  <c r="T1256" i="7"/>
  <c r="T261" i="7"/>
  <c r="T822" i="7"/>
  <c r="T697" i="7"/>
  <c r="T763" i="7"/>
  <c r="T660" i="7"/>
  <c r="T1171" i="7"/>
  <c r="T560" i="7"/>
  <c r="T1173" i="7"/>
  <c r="T623" i="7"/>
  <c r="T865" i="7"/>
  <c r="T1024" i="7"/>
  <c r="T1214" i="7"/>
  <c r="T1097" i="7"/>
  <c r="T1203" i="7"/>
  <c r="T928" i="7"/>
  <c r="T772" i="7"/>
  <c r="T1130" i="7"/>
  <c r="T1107" i="7"/>
  <c r="T1257" i="7"/>
  <c r="T955" i="7"/>
  <c r="T1079" i="7"/>
  <c r="T989" i="7"/>
  <c r="T951" i="7"/>
  <c r="T804" i="7"/>
  <c r="T350" i="7"/>
  <c r="T890" i="7"/>
  <c r="T1226" i="7"/>
  <c r="T632" i="7"/>
  <c r="T452" i="7"/>
  <c r="T265" i="7"/>
  <c r="T938" i="7"/>
  <c r="T397" i="7"/>
  <c r="T283" i="7"/>
  <c r="T858" i="7"/>
  <c r="T985" i="7"/>
  <c r="T941" i="7"/>
  <c r="T1062" i="7"/>
  <c r="T903" i="7"/>
  <c r="T1028" i="7"/>
  <c r="T1098" i="7"/>
  <c r="T1038" i="7"/>
  <c r="T761" i="7"/>
  <c r="T662" i="7"/>
  <c r="T563" i="7"/>
  <c r="T713" i="7"/>
  <c r="T846" i="7"/>
  <c r="T1007" i="7"/>
  <c r="T1234" i="7"/>
  <c r="T480" i="7"/>
  <c r="T371" i="7"/>
  <c r="T282" i="7"/>
  <c r="T337" i="7"/>
  <c r="T873" i="7"/>
  <c r="T260" i="7"/>
  <c r="T289" i="7"/>
  <c r="T1059" i="7"/>
  <c r="T586" i="7"/>
  <c r="T356" i="7"/>
  <c r="T915" i="7"/>
  <c r="T550" i="7"/>
  <c r="T1147" i="7"/>
  <c r="T1073" i="7"/>
  <c r="T450" i="7"/>
  <c r="T748" i="7"/>
  <c r="T1104" i="7"/>
  <c r="T726" i="7"/>
  <c r="T268" i="7"/>
  <c r="T434" i="7"/>
  <c r="T736" i="7"/>
  <c r="T368" i="7"/>
  <c r="T689" i="7"/>
  <c r="T286" i="7"/>
  <c r="T1238" i="7"/>
  <c r="T572" i="7"/>
  <c r="T1176" i="7"/>
  <c r="Q332" i="7"/>
  <c r="Q323" i="7"/>
  <c r="Q702" i="7"/>
  <c r="Q315" i="7"/>
  <c r="Q401" i="7"/>
  <c r="Q1017" i="7"/>
  <c r="Q1068" i="7"/>
  <c r="Q764" i="7"/>
  <c r="Q494" i="7"/>
  <c r="Q457" i="7"/>
  <c r="E59" i="4"/>
  <c r="T1148" i="7"/>
  <c r="T769" i="7"/>
  <c r="T259" i="7"/>
  <c r="T595" i="7"/>
  <c r="T1213" i="7"/>
  <c r="T548" i="7"/>
  <c r="T495" i="7"/>
  <c r="T583" i="7"/>
  <c r="T1093" i="7"/>
  <c r="T1174" i="7"/>
  <c r="T1144" i="7"/>
  <c r="T1087" i="7"/>
  <c r="T285" i="7"/>
  <c r="T414" i="7"/>
  <c r="T704" i="7"/>
  <c r="T1159" i="7"/>
  <c r="T1218" i="7"/>
  <c r="T346" i="7"/>
  <c r="T641" i="7"/>
  <c r="T739" i="7"/>
  <c r="T299" i="7"/>
  <c r="T851" i="7"/>
  <c r="T961" i="7"/>
  <c r="T1019" i="7"/>
  <c r="T746" i="7"/>
  <c r="T303" i="7"/>
  <c r="T754" i="7"/>
  <c r="T1067" i="7"/>
  <c r="T574" i="7"/>
  <c r="T987" i="7"/>
  <c r="T709" i="7"/>
  <c r="T604" i="7"/>
  <c r="T648" i="7"/>
  <c r="T943" i="7"/>
  <c r="T845" i="7"/>
  <c r="T562" i="7"/>
  <c r="T321" i="7"/>
  <c r="T854" i="7"/>
  <c r="T953" i="7"/>
  <c r="T1189" i="7"/>
  <c r="T638" i="7"/>
  <c r="T1244" i="7"/>
  <c r="T1133" i="7"/>
  <c r="T1180" i="7"/>
  <c r="T893" i="7"/>
  <c r="T536" i="7"/>
  <c r="T1074" i="7"/>
  <c r="T918" i="7"/>
  <c r="T871" i="7"/>
  <c r="T523" i="7"/>
  <c r="T1211" i="7"/>
  <c r="T1236" i="7"/>
  <c r="T1076" i="7"/>
  <c r="T1202" i="7"/>
  <c r="T389" i="7"/>
  <c r="T931" i="7"/>
  <c r="Q1171" i="7"/>
  <c r="Q937" i="7"/>
  <c r="Q836" i="7"/>
  <c r="Q308" i="7"/>
  <c r="Q398" i="7"/>
  <c r="Q1128" i="7"/>
  <c r="Q475" i="7"/>
  <c r="Q1015" i="7"/>
  <c r="Q431" i="7"/>
  <c r="Q388" i="7"/>
  <c r="Q659" i="7"/>
  <c r="Q479" i="7"/>
  <c r="Q763" i="7"/>
  <c r="Q709" i="7"/>
  <c r="Q856" i="7"/>
  <c r="Q689" i="7"/>
  <c r="Q748" i="7"/>
  <c r="Q299" i="7"/>
  <c r="Q300" i="7"/>
  <c r="Q1183" i="7"/>
  <c r="Q1181" i="7"/>
  <c r="Q930" i="7"/>
  <c r="Q959" i="7"/>
  <c r="Q804" i="7"/>
  <c r="Q663" i="7"/>
  <c r="Q1193" i="7"/>
  <c r="Q1222" i="7"/>
  <c r="F205" i="7"/>
  <c r="T1150" i="7"/>
  <c r="T557" i="7"/>
  <c r="T1228" i="7"/>
  <c r="T408" i="7"/>
  <c r="T575" i="7"/>
  <c r="T565" i="7"/>
  <c r="T1172" i="7"/>
  <c r="T631" i="7"/>
  <c r="T596" i="7"/>
  <c r="T1095" i="7"/>
  <c r="T767" i="7"/>
  <c r="T1136" i="7"/>
  <c r="T841" i="7"/>
  <c r="T507" i="7"/>
  <c r="T857" i="7"/>
  <c r="T610" i="7"/>
  <c r="T742" i="7"/>
  <c r="T933" i="7"/>
  <c r="T975" i="7"/>
  <c r="T614" i="7"/>
  <c r="T1158" i="7"/>
  <c r="T795" i="7"/>
  <c r="T582" i="7"/>
  <c r="T834" i="7"/>
  <c r="T618" i="7"/>
  <c r="T1212" i="7"/>
  <c r="Q1141" i="7"/>
  <c r="Q801" i="7"/>
  <c r="Q600" i="7"/>
  <c r="Q1022" i="7"/>
  <c r="Q787" i="7"/>
  <c r="Q929" i="7"/>
  <c r="Q784" i="7"/>
  <c r="Q608" i="7"/>
  <c r="Q599" i="7"/>
  <c r="Q754" i="7"/>
  <c r="Q1038" i="7"/>
  <c r="Q880" i="7"/>
  <c r="Q436" i="7"/>
  <c r="Q572" i="7"/>
  <c r="Q504" i="7"/>
  <c r="Q1230" i="7"/>
  <c r="Q463" i="7"/>
  <c r="Q620" i="7"/>
  <c r="Q811" i="7"/>
  <c r="Q375" i="7"/>
  <c r="Q1130" i="7"/>
  <c r="Q458" i="7"/>
  <c r="Q965" i="7"/>
  <c r="Q1081" i="7"/>
  <c r="Q718" i="7"/>
  <c r="Q1075" i="7"/>
  <c r="Q830" i="7"/>
  <c r="Q1170" i="7"/>
  <c r="Q326" i="7"/>
  <c r="Q390" i="7"/>
  <c r="Q262" i="7"/>
  <c r="Q665" i="7"/>
  <c r="Q1124" i="7"/>
  <c r="Q1089" i="7"/>
  <c r="Q751" i="7"/>
  <c r="Q1133" i="7"/>
  <c r="T751" i="7"/>
  <c r="T688" i="7"/>
  <c r="T304" i="7"/>
  <c r="T694" i="7"/>
  <c r="T393" i="7"/>
  <c r="T1050" i="7"/>
  <c r="T473" i="7"/>
  <c r="T528" i="7"/>
  <c r="T783" i="7"/>
  <c r="T773" i="7"/>
  <c r="T806" i="7"/>
  <c r="T301" i="7"/>
  <c r="T1194" i="7"/>
  <c r="T908" i="7"/>
  <c r="T825" i="7"/>
  <c r="T1127" i="7"/>
  <c r="T1039" i="7"/>
  <c r="T587" i="7"/>
  <c r="T292" i="7"/>
  <c r="T492" i="7"/>
  <c r="T1061" i="7"/>
  <c r="T372" i="7"/>
  <c r="T853" i="7"/>
  <c r="T687" i="7"/>
  <c r="T1146" i="7"/>
  <c r="T1169" i="7"/>
  <c r="T940" i="7"/>
  <c r="T1096" i="7"/>
  <c r="T417" i="7"/>
  <c r="T490" i="7"/>
  <c r="T1033" i="7"/>
  <c r="T567" i="7"/>
  <c r="T1027" i="7"/>
  <c r="T433" i="7"/>
  <c r="T349" i="7"/>
  <c r="T944" i="7"/>
  <c r="T422" i="7"/>
  <c r="T1069" i="7"/>
  <c r="T884" i="7"/>
  <c r="T448" i="7"/>
  <c r="T1023" i="7"/>
  <c r="T533" i="7"/>
  <c r="T977" i="7"/>
  <c r="T741" i="7"/>
  <c r="T430" i="7"/>
  <c r="T314" i="7"/>
  <c r="T875" i="7"/>
  <c r="T844" i="7"/>
  <c r="T383" i="7"/>
  <c r="T950" i="7"/>
  <c r="T522" i="7"/>
  <c r="Q619" i="7"/>
  <c r="Q826" i="7"/>
  <c r="Q1009" i="7"/>
  <c r="Q447" i="7"/>
  <c r="Q610" i="7"/>
  <c r="Q1169" i="7"/>
  <c r="Q534" i="7"/>
  <c r="Q581" i="7"/>
  <c r="Q719" i="7"/>
  <c r="Q789" i="7"/>
  <c r="Q1134" i="7"/>
  <c r="Q701" i="7"/>
  <c r="Q490" i="7"/>
  <c r="Q1212" i="7"/>
  <c r="Q734" i="7"/>
  <c r="Q977" i="7"/>
  <c r="Q741" i="7"/>
  <c r="Q758" i="7"/>
  <c r="Q634" i="7"/>
  <c r="Q1040" i="7"/>
  <c r="Q1204" i="7"/>
  <c r="Q407" i="7"/>
  <c r="Q905" i="7"/>
  <c r="Q533" i="7"/>
  <c r="Q402" i="7"/>
  <c r="Q1056" i="7"/>
  <c r="Q272" i="7"/>
  <c r="Q342" i="7"/>
  <c r="Q273" i="7"/>
  <c r="Q940" i="7"/>
  <c r="Q1085" i="7"/>
  <c r="Q259" i="7"/>
  <c r="Q870" i="7"/>
  <c r="Q844" i="7"/>
  <c r="Q1053" i="7"/>
  <c r="Q454" i="7"/>
  <c r="T546" i="7"/>
  <c r="T882" i="7"/>
  <c r="T407" i="7"/>
  <c r="T666" i="7"/>
  <c r="T483" i="7"/>
  <c r="T629" i="7"/>
  <c r="T656" i="7"/>
  <c r="T707" i="7"/>
  <c r="T691" i="7"/>
  <c r="T902" i="7"/>
  <c r="T945" i="7"/>
  <c r="T685" i="7"/>
  <c r="T1000" i="7"/>
  <c r="T655" i="7"/>
  <c r="T592" i="7"/>
  <c r="T310" i="7"/>
  <c r="T338" i="7"/>
  <c r="T360" i="7"/>
  <c r="T833" i="7"/>
  <c r="T1167" i="7"/>
  <c r="T789" i="7"/>
  <c r="T530" i="7"/>
  <c r="T1068" i="7"/>
  <c r="T370" i="7"/>
  <c r="T1206" i="7"/>
  <c r="T378" i="7"/>
  <c r="T385" i="7"/>
  <c r="T673" i="7"/>
  <c r="T781" i="7"/>
  <c r="T1143" i="7"/>
  <c r="T693" i="7"/>
  <c r="T477" i="7"/>
  <c r="T994" i="7"/>
  <c r="T700" i="7"/>
  <c r="T615" i="7"/>
  <c r="T952" i="7"/>
  <c r="T887" i="7"/>
  <c r="T443" i="7"/>
  <c r="T409" i="7"/>
  <c r="T1188" i="7"/>
  <c r="T1099" i="7"/>
  <c r="T1086" i="7"/>
  <c r="T464" i="7"/>
  <c r="T279" i="7"/>
  <c r="T1139" i="7"/>
  <c r="T1254" i="7"/>
  <c r="T1025" i="7"/>
  <c r="Q559" i="7"/>
  <c r="Q296" i="7"/>
  <c r="Q410" i="7"/>
  <c r="Q1055" i="7"/>
  <c r="Q309" i="7"/>
  <c r="Q708" i="7"/>
  <c r="Q1121" i="7"/>
  <c r="Q1125" i="7"/>
  <c r="Q551" i="7"/>
  <c r="Q319" i="7"/>
  <c r="Q739" i="7"/>
  <c r="Q1109" i="7"/>
  <c r="Q679" i="7"/>
  <c r="Q584" i="7"/>
  <c r="Q384" i="7"/>
  <c r="Q901" i="7"/>
  <c r="Q626" i="7"/>
  <c r="Q1031" i="7"/>
  <c r="T1132" i="7"/>
  <c r="T1060" i="7"/>
  <c r="T1241" i="7"/>
  <c r="T917" i="7"/>
  <c r="T1129" i="7"/>
  <c r="T505" i="7"/>
  <c r="T594" i="7"/>
  <c r="T456" i="7"/>
  <c r="T1201" i="7"/>
  <c r="T266" i="7"/>
  <c r="T959" i="7"/>
  <c r="T273" i="7"/>
  <c r="T509" i="7"/>
  <c r="T462" i="7"/>
  <c r="T475" i="7"/>
  <c r="T661" i="7"/>
  <c r="T966" i="7"/>
  <c r="T1120" i="7"/>
  <c r="T1002" i="7"/>
  <c r="T497" i="7"/>
  <c r="T491" i="7"/>
  <c r="T1135" i="7"/>
  <c r="T517" i="7"/>
  <c r="T539" i="7"/>
  <c r="T566" i="7"/>
  <c r="T921" i="7"/>
  <c r="T963" i="7"/>
  <c r="T881" i="7"/>
  <c r="T322" i="7"/>
  <c r="T936" i="7"/>
  <c r="T1191" i="7"/>
  <c r="T625" i="7"/>
  <c r="T774" i="7"/>
  <c r="T344" i="7"/>
  <c r="T939" i="7"/>
  <c r="T376" i="7"/>
  <c r="T1071" i="7"/>
  <c r="T573" i="7"/>
  <c r="Q637" i="7"/>
  <c r="Q399" i="7"/>
  <c r="Q735" i="7"/>
  <c r="Q824" i="7"/>
  <c r="Q354" i="7"/>
  <c r="Q843" i="7"/>
  <c r="Q1030" i="7"/>
  <c r="Q788" i="7"/>
  <c r="Q955" i="7"/>
  <c r="Q978" i="7"/>
  <c r="Q992" i="7"/>
  <c r="Q962" i="7"/>
  <c r="Q293" i="7"/>
  <c r="Q1080" i="7"/>
  <c r="Q1061" i="7"/>
  <c r="Q1228" i="7"/>
  <c r="Q405" i="7"/>
  <c r="Q630" i="7"/>
  <c r="Q563" i="7"/>
  <c r="K213" i="7"/>
  <c r="M28" i="12" s="1"/>
  <c r="Q1184" i="7"/>
  <c r="Q1187" i="7"/>
  <c r="Q1011" i="7"/>
  <c r="Q796" i="7"/>
  <c r="Q1117" i="7"/>
  <c r="Q675" i="7"/>
  <c r="Q800" i="7"/>
  <c r="Q493" i="7"/>
  <c r="Q1144" i="7"/>
  <c r="Q797" i="7"/>
  <c r="Q623" i="7"/>
  <c r="Q395" i="7"/>
  <c r="Q329" i="7"/>
  <c r="Q307" i="7"/>
  <c r="Q1084" i="7"/>
  <c r="Q330" i="7"/>
  <c r="Q939" i="7"/>
  <c r="Q538" i="7"/>
  <c r="Q822" i="7"/>
  <c r="Q857" i="7"/>
  <c r="Q664" i="7"/>
  <c r="Q1180" i="7"/>
  <c r="Q570" i="7"/>
  <c r="Q439" i="7"/>
  <c r="Q389" i="7"/>
  <c r="T764" i="7"/>
  <c r="T469" i="7"/>
  <c r="T676" i="7"/>
  <c r="T333" i="7"/>
  <c r="T564" i="7"/>
  <c r="T1198" i="7"/>
  <c r="T675" i="7"/>
  <c r="T341" i="7"/>
  <c r="T458" i="7"/>
  <c r="T351" i="7"/>
  <c r="T263" i="7"/>
  <c r="T514" i="7"/>
  <c r="T785" i="7"/>
  <c r="T990" i="7"/>
  <c r="T1192" i="7"/>
  <c r="T823" i="7"/>
  <c r="T957" i="7"/>
  <c r="T756" i="7"/>
  <c r="T776" i="7"/>
  <c r="T819" i="7"/>
  <c r="T836" i="7"/>
  <c r="T722" i="7"/>
  <c r="T381" i="7"/>
  <c r="T670" i="7"/>
  <c r="T1246" i="7"/>
  <c r="T353" i="7"/>
  <c r="Q289" i="7"/>
  <c r="Q1064" i="7"/>
  <c r="Q597" i="7"/>
  <c r="Q529" i="7"/>
  <c r="Q672" i="7"/>
  <c r="Q313" i="7"/>
  <c r="Q363" i="7"/>
  <c r="Q367" i="7"/>
  <c r="T816" i="7"/>
  <c r="T1235" i="7"/>
  <c r="T859" i="7"/>
  <c r="T276" i="7"/>
  <c r="T749" i="7"/>
  <c r="T954" i="7"/>
  <c r="T439" i="7"/>
  <c r="T330" i="7"/>
  <c r="T715" i="7"/>
  <c r="T609" i="7"/>
  <c r="T730" i="7"/>
  <c r="T695" i="7"/>
  <c r="T556" i="7"/>
  <c r="T775" i="7"/>
  <c r="T867" i="7"/>
  <c r="Q1209" i="7"/>
  <c r="Q1247" i="7"/>
  <c r="Q429" i="7"/>
  <c r="Q1191" i="7"/>
  <c r="Q1149" i="7"/>
  <c r="Q1014" i="7"/>
  <c r="Q786" i="7"/>
  <c r="Q1046" i="7"/>
  <c r="Q565" i="7"/>
  <c r="Q653" i="7"/>
  <c r="Q655" i="7"/>
  <c r="Q998" i="7"/>
  <c r="Q686" i="7"/>
  <c r="Q320" i="7"/>
  <c r="Q511" i="7"/>
  <c r="Q1108" i="7"/>
  <c r="Q485" i="7"/>
  <c r="Q829" i="7"/>
  <c r="T440" i="7"/>
  <c r="T791" i="7"/>
  <c r="T642" i="7"/>
  <c r="T1222" i="7"/>
  <c r="T1245" i="7"/>
  <c r="T1051" i="7"/>
  <c r="T657" i="7"/>
  <c r="T532" i="7"/>
  <c r="T529" i="7"/>
  <c r="T1233" i="7"/>
  <c r="T786" i="7"/>
  <c r="T551" i="7"/>
  <c r="T270" i="7"/>
  <c r="T305" i="7"/>
  <c r="T569" i="7"/>
  <c r="T856" i="7"/>
  <c r="T352" i="7"/>
  <c r="T446" i="7"/>
  <c r="T802" i="7"/>
  <c r="T597" i="7"/>
  <c r="T667" i="7"/>
  <c r="T696" i="7"/>
  <c r="T264" i="7"/>
  <c r="T1111" i="7"/>
  <c r="T402" i="7"/>
  <c r="T880" i="7"/>
  <c r="T962" i="7"/>
  <c r="T904" i="7"/>
  <c r="T1121" i="7"/>
  <c r="T606" i="7"/>
  <c r="T750" i="7"/>
  <c r="T1237" i="7"/>
  <c r="T296" i="7"/>
  <c r="T392" i="7"/>
  <c r="T868" i="7"/>
  <c r="T358" i="7"/>
  <c r="T814" i="7"/>
  <c r="Q864" i="7"/>
  <c r="Q628" i="7"/>
  <c r="Q693" i="7"/>
  <c r="Q1023" i="7"/>
  <c r="Q687" i="7"/>
  <c r="Q561" i="7"/>
  <c r="Q449" i="7"/>
  <c r="Q1236" i="7"/>
  <c r="Q973" i="7"/>
  <c r="Q849" i="7"/>
  <c r="Q902" i="7"/>
  <c r="Q621" i="7"/>
  <c r="Q860" i="7"/>
  <c r="Q443" i="7"/>
  <c r="Q964" i="7"/>
  <c r="Q1142" i="7"/>
  <c r="Q477" i="7"/>
  <c r="Q469" i="7"/>
  <c r="Q282" i="7"/>
  <c r="Q644" i="7"/>
  <c r="Q1107" i="7"/>
  <c r="Q950" i="7"/>
  <c r="Q433" i="7"/>
  <c r="Q757" i="7"/>
  <c r="Q574" i="7"/>
  <c r="Q396" i="7"/>
  <c r="Q427" i="7"/>
  <c r="Q704" i="7"/>
  <c r="Q892" i="7"/>
  <c r="Q1083" i="7"/>
  <c r="Q885" i="7"/>
  <c r="Q609" i="7"/>
  <c r="Q996" i="7"/>
  <c r="Q428" i="7"/>
  <c r="Q876" i="7"/>
  <c r="Q1042" i="7"/>
  <c r="Q963" i="7"/>
  <c r="Q684" i="7"/>
  <c r="Q1201" i="7"/>
  <c r="Q871" i="7"/>
  <c r="Q442" i="7"/>
  <c r="Q560" i="7"/>
  <c r="Q1113" i="7"/>
  <c r="Q872" i="7"/>
  <c r="Q1251" i="7"/>
  <c r="Q846" i="7"/>
  <c r="T1053" i="7"/>
  <c r="T600" i="7"/>
  <c r="T297" i="7"/>
  <c r="T1182" i="7"/>
  <c r="T1065" i="7"/>
  <c r="T637" i="7"/>
  <c r="T444" i="7"/>
  <c r="T993" i="7"/>
  <c r="T1118" i="7"/>
  <c r="T1196" i="7"/>
  <c r="T801" i="7"/>
  <c r="T848" i="7"/>
  <c r="T1035" i="7"/>
  <c r="T621" i="7"/>
  <c r="T1231" i="7"/>
  <c r="T510" i="7"/>
  <c r="T796" i="7"/>
  <c r="T489" i="7"/>
  <c r="T525" i="7"/>
  <c r="T1128" i="7"/>
  <c r="T986" i="7"/>
  <c r="T511" i="7"/>
  <c r="T1012" i="7"/>
  <c r="T1195" i="7"/>
  <c r="T591" i="7"/>
  <c r="T485" i="7"/>
  <c r="Q979" i="7"/>
  <c r="Q498" i="7"/>
  <c r="Q587" i="7"/>
  <c r="Q281" i="7"/>
  <c r="Q602" i="7"/>
  <c r="Q827" i="7"/>
  <c r="Q806" i="7"/>
  <c r="Q1072" i="7"/>
  <c r="Q440" i="7"/>
  <c r="Q1153" i="7"/>
  <c r="Q1110" i="7"/>
  <c r="Q1102" i="7"/>
  <c r="Q863" i="7"/>
  <c r="Q727" i="7"/>
  <c r="Q640" i="7"/>
  <c r="Q549" i="7"/>
  <c r="Q615" i="7"/>
  <c r="Q438" i="7"/>
  <c r="Q1154" i="7"/>
  <c r="Q636" i="7"/>
  <c r="Q1105" i="7"/>
  <c r="Q625" i="7"/>
  <c r="Q1249" i="7"/>
  <c r="Q828" i="7"/>
  <c r="Q350" i="7"/>
  <c r="Q768" i="7"/>
  <c r="Q790" i="7"/>
  <c r="Q1067" i="7"/>
  <c r="T503" i="7"/>
  <c r="T1049" i="7"/>
  <c r="T1017" i="7"/>
  <c r="T885" i="7"/>
  <c r="T476" i="7"/>
  <c r="T843" i="7"/>
  <c r="T727" i="7"/>
  <c r="Q347" i="7"/>
  <c r="Q420" i="7"/>
  <c r="Q1012" i="7"/>
  <c r="Q1252" i="7"/>
  <c r="Q1028" i="7"/>
  <c r="Q767" i="7"/>
  <c r="Q393" i="7"/>
  <c r="Q1160" i="7"/>
  <c r="Q522" i="7"/>
  <c r="T770" i="7"/>
  <c r="T1105" i="7"/>
  <c r="T677" i="7"/>
  <c r="T508" i="7"/>
  <c r="T935" i="7"/>
  <c r="T622" i="7"/>
  <c r="T603" i="7"/>
  <c r="T926" i="7"/>
  <c r="T474" i="7"/>
  <c r="T1075" i="7"/>
  <c r="T995" i="7"/>
  <c r="T1119" i="7"/>
  <c r="T645" i="7"/>
  <c r="T860" i="7"/>
  <c r="T520" i="7"/>
  <c r="T1224" i="7"/>
  <c r="T925" i="7"/>
  <c r="T800" i="7"/>
  <c r="T332" i="7"/>
  <c r="Q812" i="7"/>
  <c r="Q448" i="7"/>
  <c r="Q878" i="7"/>
  <c r="Q882" i="7"/>
  <c r="Q484" i="7"/>
  <c r="Q1005" i="7"/>
  <c r="Q1060" i="7"/>
  <c r="Q378" i="7"/>
  <c r="Q383" i="7"/>
  <c r="Q1245" i="7"/>
  <c r="Q785" i="7"/>
  <c r="Q1000" i="7"/>
  <c r="Q717" i="7"/>
  <c r="Q536" i="7"/>
  <c r="Q1008" i="7"/>
  <c r="Q729" i="7"/>
  <c r="Q703" i="7"/>
  <c r="Q1226" i="7"/>
  <c r="Q725" i="7"/>
  <c r="Q697" i="7"/>
  <c r="Q792" i="7"/>
  <c r="Q935" i="7"/>
  <c r="T812" i="7"/>
  <c r="T1210" i="7"/>
  <c r="T329" i="7"/>
  <c r="T382" i="7"/>
  <c r="T1156" i="7"/>
  <c r="T1221" i="7"/>
  <c r="T1042" i="7"/>
  <c r="T980" i="7"/>
  <c r="T678" i="7"/>
  <c r="T647" i="7"/>
  <c r="T839" i="7"/>
  <c r="T813" i="7"/>
  <c r="T699" i="7"/>
  <c r="Q648" i="7"/>
  <c r="Q1002" i="7"/>
  <c r="Q487" i="7"/>
  <c r="Q774" i="7"/>
  <c r="Q875" i="7"/>
  <c r="Q742" i="7"/>
  <c r="Q408" i="7"/>
  <c r="Q468" i="7"/>
  <c r="Q1174" i="7"/>
  <c r="Q423" i="7"/>
  <c r="Q895" i="7"/>
  <c r="Q726" i="7"/>
  <c r="Q815" i="7"/>
  <c r="Q1233" i="7"/>
  <c r="Q270" i="7"/>
  <c r="Q425" i="7"/>
  <c r="Q740" i="7"/>
  <c r="Q1070" i="7"/>
  <c r="Q368" i="7"/>
  <c r="Q866" i="7"/>
  <c r="Q638" i="7"/>
  <c r="Q712" i="7"/>
  <c r="Q537" i="7"/>
  <c r="Q1127" i="7"/>
  <c r="Q527" i="7"/>
  <c r="Q598" i="7"/>
  <c r="Q1240" i="7"/>
  <c r="Q1052" i="7"/>
  <c r="Q274" i="7"/>
  <c r="Q541" i="7"/>
  <c r="Q690" i="7"/>
  <c r="T798" i="7"/>
  <c r="T613" i="7"/>
  <c r="T808" i="7"/>
  <c r="T558" i="7"/>
  <c r="T1010" i="7"/>
  <c r="T1168" i="7"/>
  <c r="T771" i="7"/>
  <c r="T729" i="7"/>
  <c r="T1078" i="7"/>
  <c r="T815" i="7"/>
  <c r="T778" i="7"/>
  <c r="T706" i="7"/>
  <c r="T465" i="7"/>
  <c r="T1216" i="7"/>
  <c r="T347" i="7"/>
  <c r="T406" i="7"/>
  <c r="T793" i="7"/>
  <c r="T1142" i="7"/>
  <c r="T357" i="7"/>
  <c r="T470" i="7"/>
  <c r="T327" i="7"/>
  <c r="T930" i="7"/>
  <c r="T705" i="7"/>
  <c r="T752" i="7"/>
  <c r="T782" i="7"/>
  <c r="T710" i="7"/>
  <c r="Q744" i="7"/>
  <c r="Q1090" i="7"/>
  <c r="Q1229" i="7"/>
  <c r="Q506" i="7"/>
  <c r="Q710" i="7"/>
  <c r="Q409" i="7"/>
  <c r="Q971" i="7"/>
  <c r="Q371" i="7"/>
  <c r="Q982" i="7"/>
  <c r="Q1243" i="7"/>
  <c r="Q1225" i="7"/>
  <c r="Q888" i="7"/>
  <c r="Q816" i="7"/>
  <c r="Q1104" i="7"/>
  <c r="Q1145" i="7"/>
  <c r="Q1129" i="7"/>
  <c r="Q1092" i="7"/>
  <c r="Q1199" i="7"/>
  <c r="Q1035" i="7"/>
  <c r="Q503" i="7"/>
  <c r="T1164" i="7"/>
  <c r="T1117" i="7"/>
  <c r="T712" i="7"/>
  <c r="T420" i="7"/>
  <c r="T820" i="7"/>
  <c r="T723" i="7"/>
  <c r="T541" i="7"/>
  <c r="T312" i="7"/>
  <c r="Q303" i="7"/>
  <c r="Q805" i="7"/>
  <c r="Q883" i="7"/>
  <c r="Q831" i="7"/>
  <c r="Q1186" i="7"/>
  <c r="Q404" i="7"/>
  <c r="Q345" i="7"/>
  <c r="Q382" i="7"/>
  <c r="Q915" i="7"/>
  <c r="T319" i="7"/>
  <c r="T753" i="7"/>
  <c r="T650" i="7"/>
  <c r="T640" i="7"/>
  <c r="T399" i="7"/>
  <c r="T983" i="7"/>
  <c r="T1005" i="7"/>
  <c r="T1204" i="7"/>
  <c r="T555" i="7"/>
  <c r="T668" i="7"/>
  <c r="T711" i="7"/>
  <c r="T459" i="7"/>
  <c r="T1217" i="7"/>
  <c r="T388" i="7"/>
  <c r="T674" i="7"/>
  <c r="T499" i="7"/>
  <c r="T895" i="7"/>
  <c r="T1250" i="7"/>
  <c r="T306" i="7"/>
  <c r="Q1205" i="7"/>
  <c r="Q695" i="7"/>
  <c r="Q1188" i="7"/>
  <c r="Q1220" i="7"/>
  <c r="Q283" i="7"/>
  <c r="Q722" i="7"/>
  <c r="Q344" i="7"/>
  <c r="Q1131" i="7"/>
  <c r="Q331" i="7"/>
  <c r="Q899" i="7"/>
  <c r="Q435" i="7"/>
  <c r="Q913" i="7"/>
  <c r="Q1088" i="7"/>
  <c r="Q1224" i="7"/>
  <c r="Q809" i="7"/>
  <c r="Q1241" i="7"/>
  <c r="Q1006" i="7"/>
  <c r="Q646" i="7"/>
  <c r="Q545" i="7"/>
  <c r="Q411" i="7"/>
  <c r="Q645" i="7"/>
  <c r="Q698" i="7"/>
  <c r="T780" i="7"/>
  <c r="T300" i="7"/>
  <c r="T481" i="7"/>
  <c r="T267" i="7"/>
  <c r="T295" i="7"/>
  <c r="T1220" i="7"/>
  <c r="T891" i="7"/>
  <c r="T626" i="7"/>
  <c r="T590" i="7"/>
  <c r="T981" i="7"/>
  <c r="T323" i="7"/>
  <c r="T1081" i="7"/>
  <c r="T653" i="7"/>
  <c r="Q1139" i="7"/>
  <c r="Q495" i="7"/>
  <c r="Q731" i="7"/>
  <c r="Q1217" i="7"/>
  <c r="Q1096" i="7"/>
  <c r="Q810" i="7"/>
  <c r="Q747" i="7"/>
  <c r="Q705" i="7"/>
  <c r="Q1091" i="7"/>
  <c r="Q1074" i="7"/>
  <c r="Q676" i="7"/>
  <c r="Q406" i="7"/>
  <c r="Q749" i="7"/>
  <c r="Q667" i="7"/>
  <c r="Q1047" i="7"/>
  <c r="Q1021" i="7"/>
  <c r="Q1036" i="7"/>
  <c r="Q500" i="7"/>
  <c r="Q1231" i="7"/>
  <c r="Q1051" i="7"/>
  <c r="Q968" i="7"/>
  <c r="Q775" i="7"/>
  <c r="Q1039" i="7"/>
  <c r="Q1156" i="7"/>
  <c r="Q373" i="7"/>
  <c r="Q957" i="7"/>
  <c r="Q934" i="7"/>
  <c r="Q776" i="7"/>
  <c r="Q1253" i="7"/>
  <c r="Q413" i="7"/>
  <c r="Q376" i="7"/>
  <c r="T758" i="7"/>
  <c r="T747" i="7"/>
  <c r="T1003" i="7"/>
  <c r="T1015" i="7"/>
  <c r="T805" i="7"/>
  <c r="T313" i="7"/>
  <c r="T996" i="7"/>
  <c r="T334" i="7"/>
  <c r="T889" i="7"/>
  <c r="T664" i="7"/>
  <c r="T874" i="7"/>
  <c r="T1175" i="7"/>
  <c r="T636" i="7"/>
  <c r="T810" i="7"/>
  <c r="T1249" i="7"/>
  <c r="T1178" i="7"/>
  <c r="T451" i="7"/>
  <c r="T1055" i="7"/>
  <c r="T316" i="7"/>
  <c r="T1043" i="7"/>
  <c r="T744" i="7"/>
  <c r="T916" i="7"/>
  <c r="T894" i="7"/>
  <c r="T320" i="7"/>
  <c r="T384" i="7"/>
  <c r="T324" i="7"/>
  <c r="Q914" i="7"/>
  <c r="Q807" i="7"/>
  <c r="Q649" i="7"/>
  <c r="Q314" i="7"/>
  <c r="Q546" i="7"/>
  <c r="Q1087" i="7"/>
  <c r="Q823" i="7"/>
  <c r="Q488" i="7"/>
  <c r="Q1237" i="7"/>
  <c r="Q1118" i="7"/>
  <c r="Q517" i="7"/>
  <c r="Q783" i="7"/>
  <c r="Q466" i="7"/>
  <c r="Q394" i="7"/>
  <c r="Q681" i="7"/>
  <c r="Q730" i="7"/>
  <c r="Q1221" i="7"/>
  <c r="Q567" i="7"/>
  <c r="Q714" i="7"/>
  <c r="Q476" i="7"/>
  <c r="Q437" i="7"/>
  <c r="Q1057" i="7"/>
  <c r="Q948" i="7"/>
  <c r="Q276" i="7"/>
  <c r="Q419" i="7"/>
  <c r="Q381" i="7"/>
  <c r="Q1050" i="7"/>
  <c r="Q1049" i="7"/>
  <c r="Q886" i="7"/>
  <c r="Q808" i="7"/>
  <c r="Q855" i="7"/>
  <c r="Q707" i="7"/>
  <c r="Q386" i="7"/>
  <c r="Q669" i="7"/>
  <c r="Q1172" i="7"/>
  <c r="Q632" i="7"/>
  <c r="Q893" i="7"/>
  <c r="Q1254" i="7"/>
  <c r="Q1198" i="7"/>
  <c r="Q418" i="7"/>
  <c r="T348" i="7"/>
  <c r="T1048" i="7"/>
  <c r="T365" i="7"/>
  <c r="T1183" i="7"/>
  <c r="T1125" i="7"/>
  <c r="Q552" i="7"/>
  <c r="Q275" i="7"/>
  <c r="Q415" i="7"/>
  <c r="Q814" i="7"/>
  <c r="Q380" i="7"/>
  <c r="T768" i="7"/>
  <c r="T794" i="7"/>
  <c r="T883" i="7"/>
  <c r="T743" i="7"/>
  <c r="T850" i="7"/>
  <c r="T585" i="7"/>
  <c r="T684" i="7"/>
  <c r="T487" i="7"/>
  <c r="T671" i="7"/>
  <c r="Q639" i="7"/>
  <c r="Q865" i="7"/>
  <c r="Q931" i="7"/>
  <c r="Q291" i="7"/>
  <c r="Q1062" i="7"/>
  <c r="Q862" i="7"/>
  <c r="Q1095" i="7"/>
  <c r="Q1116" i="7"/>
  <c r="Q372" i="7"/>
  <c r="Q1016" i="7"/>
  <c r="Q568" i="7"/>
  <c r="Q650" i="7"/>
  <c r="T588" i="7"/>
  <c r="T960" i="7"/>
  <c r="T1070" i="7"/>
  <c r="T849" i="7"/>
  <c r="T634" i="7"/>
  <c r="T331" i="7"/>
  <c r="Q359" i="7"/>
  <c r="Q339" i="7"/>
  <c r="Q1151" i="7"/>
  <c r="Q752" i="7"/>
  <c r="Q1178" i="7"/>
  <c r="Q340" i="7"/>
  <c r="Q421" i="7"/>
  <c r="Q716" i="7"/>
  <c r="Q750" i="7"/>
  <c r="Q1192" i="7"/>
  <c r="Q737" i="7"/>
  <c r="Q1082" i="7"/>
  <c r="Q612" i="7"/>
  <c r="Q310" i="7"/>
  <c r="Q1094" i="7"/>
  <c r="T1190" i="7"/>
  <c r="T897" i="7"/>
  <c r="T396" i="7"/>
  <c r="T984" i="7"/>
  <c r="T355" i="7"/>
  <c r="T965" i="7"/>
  <c r="T978" i="7"/>
  <c r="T308" i="7"/>
  <c r="T416" i="7"/>
  <c r="T669" i="7"/>
  <c r="T377" i="7"/>
  <c r="T617" i="7"/>
  <c r="T501" i="7"/>
  <c r="Q576" i="7"/>
  <c r="Q881" i="7"/>
  <c r="Q473" i="7"/>
  <c r="Q956" i="7"/>
  <c r="Q1078" i="7"/>
  <c r="Q432" i="7"/>
  <c r="Q896" i="7"/>
  <c r="Q352" i="7"/>
  <c r="Q264" i="7"/>
  <c r="Q392" i="7"/>
  <c r="Q1250" i="7"/>
  <c r="Q794" i="7"/>
  <c r="Q558" i="7"/>
  <c r="Q295" i="7"/>
  <c r="Q1079" i="7"/>
  <c r="Q519" i="7"/>
  <c r="Q486" i="7"/>
  <c r="Q508" i="7"/>
  <c r="Q595" i="7"/>
  <c r="Q604" i="7"/>
  <c r="Q643" i="7"/>
  <c r="Q324" i="7"/>
  <c r="Q453" i="7"/>
  <c r="Q1132" i="7"/>
  <c r="Q1103" i="7"/>
  <c r="Q403" i="7"/>
  <c r="T1036" i="7"/>
  <c r="T479" i="7"/>
  <c r="T354" i="7"/>
  <c r="T1032" i="7"/>
  <c r="T946" i="7"/>
  <c r="T737" i="7"/>
  <c r="T336" i="7"/>
  <c r="T1044" i="7"/>
  <c r="T876" i="7"/>
  <c r="T797" i="7"/>
  <c r="T288" i="7"/>
  <c r="T362" i="7"/>
  <c r="Q336" i="7"/>
  <c r="Q779" i="7"/>
  <c r="Q1177" i="7"/>
  <c r="Q798" i="7"/>
  <c r="Q605" i="7"/>
  <c r="Q851" i="7"/>
  <c r="Q471" i="7"/>
  <c r="Q338" i="7"/>
  <c r="Q953" i="7"/>
  <c r="Q530" i="7"/>
  <c r="Q412" i="7"/>
  <c r="Q988" i="7"/>
  <c r="Q594" i="7"/>
  <c r="Q818" i="7"/>
  <c r="Q548" i="7"/>
  <c r="Q1043" i="7"/>
  <c r="Q770" i="7"/>
  <c r="Q585" i="7"/>
  <c r="Q838" i="7"/>
  <c r="Q633" i="7"/>
  <c r="T535" i="7"/>
  <c r="T725" i="7"/>
  <c r="T659" i="7"/>
  <c r="T832" i="7"/>
  <c r="T571" i="7"/>
  <c r="T923" i="7"/>
  <c r="T907" i="7"/>
  <c r="T335" i="7"/>
  <c r="T431" i="7"/>
  <c r="T817" i="7"/>
  <c r="T1020" i="7"/>
  <c r="T1258" i="7"/>
  <c r="T410" i="7"/>
  <c r="Q912" i="7"/>
  <c r="Q1158" i="7"/>
  <c r="Q743" i="7"/>
  <c r="Q879" i="7"/>
  <c r="Q366" i="7"/>
  <c r="Q887" i="7"/>
  <c r="Q499" i="7"/>
  <c r="Q724" i="7"/>
  <c r="Q845" i="7"/>
  <c r="Q1248" i="7"/>
  <c r="Q908" i="7"/>
  <c r="Q391" i="7"/>
  <c r="Q271" i="7"/>
  <c r="Q1182" i="7"/>
  <c r="Q647" i="7"/>
  <c r="Q1164" i="7"/>
  <c r="Q738" i="7"/>
  <c r="Q817" i="7"/>
  <c r="Q970" i="7"/>
  <c r="M213" i="7"/>
  <c r="T1046" i="7"/>
  <c r="T1103" i="7"/>
  <c r="T654" i="7"/>
  <c r="T1179" i="7"/>
  <c r="T999" i="7"/>
  <c r="T1034" i="7"/>
  <c r="Q656" i="7"/>
  <c r="K214" i="7"/>
  <c r="M27" i="12" s="1"/>
  <c r="Q1246" i="7"/>
  <c r="Q434" i="7"/>
  <c r="Q813" i="7"/>
  <c r="Q566" i="7"/>
  <c r="Q1115" i="7"/>
  <c r="Q616" i="7"/>
  <c r="Q1216" i="7"/>
  <c r="Q759" i="7"/>
  <c r="T1138" i="7"/>
  <c r="T1227" i="7"/>
  <c r="T862" i="7"/>
  <c r="Q1159" i="7"/>
  <c r="Q1197" i="7"/>
  <c r="Q840" i="7"/>
  <c r="Q700" i="7"/>
  <c r="Q351" i="7"/>
  <c r="T1122" i="7"/>
  <c r="T387" i="7"/>
  <c r="T343" i="7"/>
  <c r="T733" i="7"/>
  <c r="T1200" i="7"/>
  <c r="T1154" i="7"/>
  <c r="T788" i="7"/>
  <c r="T1113" i="7"/>
  <c r="T692" i="7"/>
  <c r="Q916" i="7"/>
  <c r="Q414" i="7"/>
  <c r="Q578" i="7"/>
  <c r="Q464" i="7"/>
  <c r="Q346" i="7"/>
  <c r="Q926" i="7"/>
  <c r="Q532" i="7"/>
  <c r="Q556" i="7"/>
  <c r="Q1059" i="7"/>
  <c r="Q1136" i="7"/>
  <c r="Q334" i="7"/>
  <c r="T835" i="7"/>
  <c r="T901" i="7"/>
  <c r="T974" i="7"/>
  <c r="T1004" i="7"/>
  <c r="T1131" i="7"/>
  <c r="T500" i="7"/>
  <c r="T888" i="7"/>
  <c r="Q910" i="7"/>
  <c r="Q1176" i="7"/>
  <c r="Q1001" i="7"/>
  <c r="Q938" i="7"/>
  <c r="Q1027" i="7"/>
  <c r="Q746" i="7"/>
  <c r="Q1194" i="7"/>
  <c r="Q337" i="7"/>
  <c r="Q348" i="7"/>
  <c r="Q1195" i="7"/>
  <c r="Q589" i="7"/>
  <c r="Q1093" i="7"/>
  <c r="Q349" i="7"/>
  <c r="Q550" i="7"/>
  <c r="Q1161" i="7"/>
  <c r="T970" i="7"/>
  <c r="T598" i="7"/>
  <c r="T934" i="7"/>
  <c r="T1240" i="7"/>
  <c r="T878" i="7"/>
  <c r="T1124" i="7"/>
  <c r="T1115" i="7"/>
  <c r="T1077" i="7"/>
  <c r="T703" i="7"/>
  <c r="T683" i="7"/>
  <c r="T578" i="7"/>
  <c r="T702" i="7"/>
  <c r="T1225" i="7"/>
  <c r="Q1147" i="7"/>
  <c r="Q505" i="7"/>
  <c r="Q960" i="7"/>
  <c r="Q635" i="7"/>
  <c r="Q904" i="7"/>
  <c r="Q515" i="7"/>
  <c r="Q1044" i="7"/>
  <c r="Q1099" i="7"/>
  <c r="Q941" i="7"/>
  <c r="Q967" i="7"/>
  <c r="Q900" i="7"/>
  <c r="Q387" i="7"/>
  <c r="Q521" i="7"/>
  <c r="Q1007" i="7"/>
  <c r="Q362" i="7"/>
  <c r="Q601" i="7"/>
  <c r="Q571" i="7"/>
  <c r="Q1024" i="7"/>
  <c r="Q652" i="7"/>
  <c r="Q1200" i="7"/>
  <c r="Q1189" i="7"/>
  <c r="Q1257" i="7"/>
  <c r="Q526" i="7"/>
  <c r="Q265" i="7"/>
  <c r="Q360" i="7"/>
  <c r="Q986" i="7"/>
  <c r="T326" i="7"/>
  <c r="T698" i="7"/>
  <c r="T724" i="7"/>
  <c r="T1090" i="7"/>
  <c r="T1134" i="7"/>
  <c r="T379" i="7"/>
  <c r="T1089" i="7"/>
  <c r="T484" i="7"/>
  <c r="T949" i="7"/>
  <c r="T605" i="7"/>
  <c r="T1255" i="7"/>
  <c r="T620" i="7"/>
  <c r="Q543" i="7"/>
  <c r="Q835" i="7"/>
  <c r="Q1148" i="7"/>
  <c r="Q803" i="7"/>
  <c r="Q1235" i="7"/>
  <c r="Q793" i="7"/>
  <c r="Q820" i="7"/>
  <c r="Q518" i="7"/>
  <c r="Q333" i="7"/>
  <c r="Q721" i="7"/>
  <c r="Q364" i="7"/>
  <c r="Q1203" i="7"/>
  <c r="Q733" i="7"/>
  <c r="Q848" i="7"/>
  <c r="Q514" i="7"/>
  <c r="Q1018" i="7"/>
  <c r="Q1196" i="7"/>
  <c r="Q1207" i="7"/>
  <c r="Q355" i="7"/>
  <c r="Q269" i="7"/>
  <c r="T1014" i="7"/>
  <c r="T611" i="7"/>
  <c r="T538" i="7"/>
  <c r="T1243" i="7"/>
  <c r="T340" i="7"/>
  <c r="T1181" i="7"/>
  <c r="T398" i="7"/>
  <c r="T734" i="7"/>
  <c r="T432" i="7"/>
  <c r="T471" i="7"/>
  <c r="T1155" i="7"/>
  <c r="T1040" i="7"/>
  <c r="T298" i="7"/>
  <c r="Q819" i="7"/>
  <c r="Q821" i="7"/>
  <c r="Q459" i="7"/>
  <c r="Q304" i="7"/>
  <c r="Q358" i="7"/>
  <c r="Q889" i="7"/>
  <c r="Q575" i="7"/>
  <c r="Q451" i="7"/>
  <c r="Q290" i="7"/>
  <c r="Q877" i="7"/>
  <c r="Q921" i="7"/>
  <c r="Q287" i="7"/>
  <c r="Q502" i="7"/>
  <c r="Q1165" i="7"/>
  <c r="Q837" i="7"/>
  <c r="Q1155" i="7"/>
  <c r="Q553" i="7"/>
  <c r="Q756" i="7"/>
  <c r="Q1086" i="7"/>
  <c r="T258" i="7"/>
  <c r="T899" i="7"/>
  <c r="T639" i="7"/>
  <c r="T869" i="7"/>
  <c r="T380" i="7"/>
  <c r="T866" i="7"/>
  <c r="T1207" i="7"/>
  <c r="Q631" i="7"/>
  <c r="Q266" i="7"/>
  <c r="Q317" i="7"/>
  <c r="Q1122" i="7"/>
  <c r="Q1234" i="7"/>
  <c r="Q942" i="7"/>
  <c r="Q377" i="7"/>
  <c r="Q777" i="7"/>
  <c r="Q284" i="7"/>
  <c r="Q1029" i="7"/>
  <c r="Q516" i="7"/>
  <c r="T593" i="7"/>
  <c r="T992" i="7"/>
  <c r="T1047" i="7"/>
  <c r="T601" i="7"/>
  <c r="Q277" i="7"/>
  <c r="Q874" i="7"/>
  <c r="Q683" i="7"/>
  <c r="Q906" i="7"/>
  <c r="Q520" i="7"/>
  <c r="Q670" i="7"/>
  <c r="Q760" i="7"/>
  <c r="Q1206" i="7"/>
  <c r="Q1119" i="7"/>
  <c r="Q765" i="7"/>
  <c r="T1152" i="7"/>
  <c r="T307" i="7"/>
  <c r="T879" i="7"/>
  <c r="T635" i="7"/>
  <c r="T892" i="7"/>
  <c r="T672" i="7"/>
  <c r="Q1157" i="7"/>
  <c r="Q501" i="7"/>
  <c r="Q483" i="7"/>
  <c r="Q983" i="7"/>
  <c r="Q1026" i="7"/>
  <c r="Q267" i="7"/>
  <c r="Q1034" i="7"/>
  <c r="Q859" i="7"/>
  <c r="T757" i="7"/>
  <c r="T807" i="7"/>
  <c r="Q678" i="7"/>
  <c r="Q642" i="7"/>
  <c r="T766" i="7"/>
  <c r="T403" i="7"/>
  <c r="T309" i="7"/>
  <c r="T932" i="7"/>
  <c r="T1177" i="7"/>
  <c r="Q936" i="7"/>
  <c r="Q674" i="7"/>
  <c r="Q370" i="7"/>
  <c r="Q294" i="7"/>
  <c r="Q932" i="7"/>
  <c r="T1064" i="7"/>
  <c r="T838" i="7"/>
  <c r="T1085" i="7"/>
  <c r="T927" i="7"/>
  <c r="Q976" i="7"/>
  <c r="Q791" i="7"/>
  <c r="Q562" i="7"/>
  <c r="Q657" i="7"/>
  <c r="Q622" i="7"/>
  <c r="Q1106" i="7"/>
  <c r="Q1120" i="7"/>
  <c r="T478" i="7"/>
  <c r="T363" i="7"/>
  <c r="T400" i="7"/>
  <c r="T461" i="7"/>
  <c r="T386" i="7"/>
  <c r="T922" i="7"/>
  <c r="T973" i="7"/>
  <c r="Q374" i="7"/>
  <c r="Q772" i="7"/>
  <c r="Q335" i="7"/>
  <c r="Q925" i="7"/>
  <c r="Q1112" i="7"/>
  <c r="Q261" i="7"/>
  <c r="Q1137" i="7"/>
  <c r="Q696" i="7"/>
  <c r="Q322" i="7"/>
  <c r="Q868" i="7"/>
  <c r="Q834" i="7"/>
  <c r="Q994" i="7"/>
  <c r="T1101" i="7"/>
  <c r="T391" i="7"/>
  <c r="T679" i="7"/>
  <c r="T942" i="7"/>
  <c r="T1006" i="7"/>
  <c r="T644" i="7"/>
  <c r="T1153" i="7"/>
  <c r="Q897" i="7"/>
  <c r="Q1076" i="7"/>
  <c r="Q825" i="7"/>
  <c r="Q839" i="7"/>
  <c r="Q288" i="7"/>
  <c r="Q460" i="7"/>
  <c r="Q482" i="7"/>
  <c r="Q858" i="7"/>
  <c r="Q666" i="7"/>
  <c r="T745" i="7"/>
  <c r="T803" i="7"/>
  <c r="T359" i="7"/>
  <c r="T271" i="7"/>
  <c r="T779" i="7"/>
  <c r="T988" i="7"/>
  <c r="T280" i="7"/>
  <c r="Q1208" i="7"/>
  <c r="Q606" i="7"/>
  <c r="Q715" i="7"/>
  <c r="Q400" i="7"/>
  <c r="Q1173" i="7"/>
  <c r="Q285" i="7"/>
  <c r="Q455" i="7"/>
  <c r="Q909" i="7"/>
  <c r="Q491" i="7"/>
  <c r="Q590" i="7"/>
  <c r="T390" i="7"/>
  <c r="T429" i="7"/>
  <c r="T716" i="7"/>
  <c r="Q1111" i="7"/>
  <c r="Q944" i="7"/>
  <c r="Q1239" i="7"/>
  <c r="Q861" i="7"/>
  <c r="Q927" i="7"/>
  <c r="Q1065" i="7"/>
  <c r="T967" i="7"/>
  <c r="T958" i="7"/>
  <c r="T649" i="7"/>
  <c r="Q1256" i="7"/>
  <c r="Q1069" i="7"/>
  <c r="Q688" i="7"/>
  <c r="Q661" i="7"/>
  <c r="Q624" i="7"/>
  <c r="Q943" i="7"/>
  <c r="Q422" i="7"/>
  <c r="T405" i="7"/>
  <c r="T762" i="7"/>
  <c r="T1056" i="7"/>
  <c r="T437" i="7"/>
  <c r="T581" i="7"/>
  <c r="Q781" i="7"/>
  <c r="Q1100" i="7"/>
  <c r="Q298" i="7"/>
  <c r="Q954" i="7"/>
  <c r="Q430" i="7"/>
  <c r="Q341" i="7"/>
  <c r="Q286" i="7"/>
  <c r="Q847" i="7"/>
  <c r="Q782" i="7"/>
  <c r="T1151" i="7"/>
  <c r="T1253" i="7"/>
  <c r="T861" i="7"/>
  <c r="T1215" i="7"/>
  <c r="Q357" i="7"/>
  <c r="T411" i="7"/>
  <c r="T1193" i="7"/>
  <c r="Q802" i="7"/>
  <c r="Q591" i="7"/>
  <c r="T1106" i="7"/>
  <c r="Q1202" i="7"/>
  <c r="Q596" i="7"/>
  <c r="T1084" i="7"/>
  <c r="Q1185" i="7"/>
  <c r="Q465" i="7"/>
  <c r="T424" i="7"/>
  <c r="Q668" i="7"/>
  <c r="T728" i="7"/>
  <c r="T512" i="7"/>
  <c r="T1066" i="7"/>
  <c r="Q694" i="7"/>
  <c r="Q586" i="7"/>
  <c r="Q995" i="7"/>
  <c r="Q531" i="7"/>
  <c r="Q1143" i="7"/>
  <c r="Q987" i="7"/>
  <c r="T911" i="7"/>
  <c r="T374" i="7"/>
  <c r="T1009" i="7"/>
  <c r="Q540" i="7"/>
  <c r="Q771" i="7"/>
  <c r="Q919" i="7"/>
  <c r="Q328" i="7"/>
  <c r="Q569" i="7"/>
  <c r="T826" i="7"/>
  <c r="Q761" i="7"/>
  <c r="Q445" i="7"/>
  <c r="Q365" i="7"/>
  <c r="Q627" i="7"/>
  <c r="Q685" i="7"/>
  <c r="T1001" i="7"/>
  <c r="T277" i="7"/>
  <c r="Q1213" i="7"/>
  <c r="Q922" i="7"/>
  <c r="T919" i="7"/>
  <c r="Q780" i="7"/>
  <c r="Q1058" i="7"/>
  <c r="Q989" i="7"/>
  <c r="Q579" i="7"/>
  <c r="T552" i="7"/>
  <c r="T863" i="7"/>
  <c r="Q441" i="7"/>
  <c r="Q1123" i="7"/>
  <c r="Q1255" i="7"/>
  <c r="Q497" i="7"/>
  <c r="T449" i="7"/>
  <c r="T419" i="7"/>
  <c r="T366" i="7"/>
  <c r="T435" i="7"/>
  <c r="T1110" i="7"/>
  <c r="Q343" i="7"/>
  <c r="Q1210" i="7"/>
  <c r="Q873" i="7"/>
  <c r="Q316" i="7"/>
  <c r="Q614" i="7"/>
  <c r="Q1152" i="7"/>
  <c r="Q611" i="7"/>
  <c r="T521" i="7"/>
  <c r="Q1066" i="7"/>
  <c r="T1021" i="7"/>
  <c r="T1137" i="7"/>
  <c r="T412" i="7"/>
  <c r="Q588" i="7"/>
  <c r="Q658" i="7"/>
  <c r="T274" i="7"/>
  <c r="T1058" i="7"/>
  <c r="Q544" i="7"/>
  <c r="Q489" i="7"/>
  <c r="Q933" i="7"/>
  <c r="Q662" i="7"/>
  <c r="T504" i="7"/>
  <c r="T619" i="7"/>
  <c r="T787" i="7"/>
  <c r="Q1101" i="7"/>
  <c r="Q677" i="7"/>
  <c r="Q444" i="7"/>
  <c r="Q795" i="7"/>
  <c r="Q894" i="7"/>
  <c r="Q660" i="7"/>
  <c r="T311" i="7"/>
  <c r="T906" i="7"/>
  <c r="T624" i="7"/>
  <c r="Q732" i="7"/>
  <c r="Q1175" i="7"/>
  <c r="Q450" i="7"/>
  <c r="Q507" i="7"/>
  <c r="Q972" i="7"/>
  <c r="T294" i="7"/>
  <c r="T1230" i="7"/>
  <c r="T293" i="7"/>
  <c r="Q456" i="7"/>
  <c r="Q1010" i="7"/>
  <c r="Q573" i="7"/>
  <c r="Q1163" i="7"/>
  <c r="Q1138" i="7"/>
  <c r="T1072" i="7"/>
  <c r="T971" i="7"/>
  <c r="Q755" i="7"/>
  <c r="Q713" i="7"/>
  <c r="Q1211" i="7"/>
  <c r="T427" i="7"/>
  <c r="Q651" i="7"/>
  <c r="Q769" i="7"/>
  <c r="Q682" i="7"/>
  <c r="Q1033" i="7"/>
  <c r="T545" i="7"/>
  <c r="T721" i="7"/>
  <c r="Q535" i="7"/>
  <c r="Q306" i="7"/>
  <c r="Q557" i="7"/>
  <c r="Q946" i="7"/>
  <c r="T1092" i="7"/>
  <c r="T956" i="7"/>
  <c r="T549" i="7"/>
  <c r="T425" i="7"/>
  <c r="Q850" i="7"/>
  <c r="Q1077" i="7"/>
  <c r="Q891" i="7"/>
  <c r="Q1146" i="7"/>
  <c r="Q1162" i="7"/>
  <c r="Q356" i="7"/>
  <c r="T964" i="7"/>
  <c r="T1083" i="7"/>
  <c r="Q692" i="7"/>
  <c r="Q424" i="7"/>
  <c r="T1149" i="7"/>
  <c r="T1054" i="7"/>
  <c r="T1030" i="7"/>
  <c r="T777" i="7"/>
  <c r="Q327" i="7"/>
  <c r="Q510" i="7"/>
  <c r="Q984" i="7"/>
  <c r="Q1019" i="7"/>
  <c r="Q496" i="7"/>
  <c r="Q583" i="7"/>
  <c r="T1052" i="7"/>
  <c r="T720" i="7"/>
  <c r="T896" i="7"/>
  <c r="Q884" i="7"/>
  <c r="Q852" i="7"/>
  <c r="Q762" i="7"/>
  <c r="Q1167" i="7"/>
  <c r="Q1223" i="7"/>
  <c r="Q564" i="7"/>
  <c r="Q1219" i="7"/>
  <c r="Q680" i="7"/>
  <c r="T864" i="7"/>
  <c r="T1162" i="7"/>
  <c r="T1022" i="7"/>
  <c r="T515" i="7"/>
  <c r="T1008" i="7"/>
  <c r="T291" i="7"/>
  <c r="Q923" i="7"/>
  <c r="Q999" i="7"/>
  <c r="Q260" i="7"/>
  <c r="Q1218" i="7"/>
  <c r="Q1032" i="7"/>
  <c r="Q1166" i="7"/>
  <c r="Q462" i="7"/>
  <c r="Q542" i="7"/>
  <c r="Q361" i="7"/>
  <c r="Q301" i="7"/>
  <c r="Q480" i="7"/>
  <c r="Q1244" i="7"/>
  <c r="Q452" i="7"/>
  <c r="T576" i="7"/>
  <c r="T872" i="7"/>
  <c r="T445" i="7"/>
  <c r="T516" i="7"/>
  <c r="T1031" i="7"/>
  <c r="T547" i="7"/>
  <c r="Q1097" i="7"/>
  <c r="Q841" i="7"/>
  <c r="Q1140" i="7"/>
  <c r="Q1215" i="7"/>
  <c r="Q1071" i="7"/>
  <c r="Q958" i="7"/>
  <c r="Q966" i="7"/>
  <c r="Q898" i="7"/>
  <c r="Q607" i="7"/>
  <c r="Q353" i="7"/>
  <c r="T543" i="7"/>
  <c r="T394" i="7"/>
  <c r="T1026" i="7"/>
  <c r="T1247" i="7"/>
  <c r="T531" i="7"/>
  <c r="T652" i="7"/>
  <c r="T1140" i="7"/>
  <c r="Q1114" i="7"/>
  <c r="Q1242" i="7"/>
  <c r="Q592" i="7"/>
  <c r="Q474" i="7"/>
  <c r="Q949" i="7"/>
  <c r="Q472" i="7"/>
  <c r="Q832" i="7"/>
  <c r="Q613" i="7"/>
  <c r="Q920" i="7"/>
  <c r="Q509" i="7"/>
  <c r="T740" i="7"/>
  <c r="T1082" i="7"/>
  <c r="T447" i="7"/>
  <c r="Q951" i="7"/>
  <c r="Q278" i="7"/>
  <c r="Q854" i="7"/>
  <c r="Q699" i="7"/>
  <c r="Q773" i="7"/>
  <c r="T460" i="7"/>
  <c r="T1080" i="7"/>
  <c r="Q654" i="7"/>
  <c r="Q1003" i="7"/>
  <c r="Q426" i="7"/>
  <c r="Q981" i="7"/>
  <c r="Q263" i="7"/>
  <c r="Q279" i="7"/>
  <c r="Q917" i="7"/>
  <c r="Q1232" i="7"/>
  <c r="T837" i="7"/>
  <c r="T1252" i="7"/>
  <c r="T1186" i="7"/>
  <c r="T1239" i="7"/>
  <c r="T969" i="7"/>
  <c r="Q369" i="7"/>
  <c r="Q617" i="7"/>
  <c r="Q1238" i="7"/>
  <c r="Q974" i="7"/>
  <c r="Q1214" i="7"/>
  <c r="Q990" i="7"/>
  <c r="Q539" i="7"/>
  <c r="Q325" i="7"/>
  <c r="M214" i="7"/>
  <c r="T628" i="7"/>
  <c r="T493" i="7"/>
  <c r="T513" i="7"/>
  <c r="T1011" i="7"/>
  <c r="Q993" i="7"/>
  <c r="T502" i="7"/>
  <c r="Q706" i="7"/>
  <c r="Q691" i="7"/>
  <c r="Q555" i="7"/>
  <c r="Q461" i="7"/>
  <c r="Q379" i="7"/>
  <c r="Q673" i="7"/>
  <c r="Q1179" i="7"/>
  <c r="Q321" i="7"/>
  <c r="Q991" i="7"/>
  <c r="Q318" i="7"/>
  <c r="T584" i="7"/>
  <c r="T1091" i="7"/>
  <c r="T339" i="7"/>
  <c r="T1232" i="7"/>
  <c r="Q492" i="7"/>
  <c r="Q753" i="7"/>
  <c r="T646" i="7"/>
  <c r="T1145" i="7"/>
  <c r="T651" i="7"/>
  <c r="T284" i="7"/>
  <c r="T877" i="7"/>
  <c r="Q928" i="7"/>
  <c r="Q528" i="7"/>
  <c r="Q961" i="7"/>
  <c r="Q924" i="7"/>
  <c r="Q745" i="7"/>
  <c r="Q523" i="7"/>
  <c r="T1223" i="7"/>
  <c r="T506" i="7"/>
  <c r="T811" i="7"/>
  <c r="Q1098" i="7"/>
  <c r="Q629" i="7"/>
  <c r="Q1258" i="7"/>
  <c r="Q417" i="7"/>
  <c r="Q720" i="7"/>
  <c r="Q302" i="7"/>
  <c r="Q969" i="7"/>
  <c r="Q1168" i="7"/>
  <c r="T436" i="7"/>
  <c r="T526" i="7"/>
  <c r="T496" i="7"/>
  <c r="T467" i="7"/>
  <c r="T599" i="7"/>
  <c r="Q554" i="7"/>
  <c r="Q603" i="7"/>
  <c r="Q292" i="7"/>
  <c r="Q975" i="7"/>
  <c r="Q1045" i="7"/>
  <c r="Q1041" i="7"/>
  <c r="Q711" i="7"/>
  <c r="T1170" i="7"/>
  <c r="T910" i="7"/>
  <c r="T658" i="7"/>
  <c r="Q268" i="7"/>
  <c r="Q305" i="7"/>
  <c r="Q577" i="7"/>
  <c r="Q582" i="7"/>
  <c r="Q525" i="7"/>
  <c r="T1013" i="7"/>
  <c r="T830" i="7"/>
  <c r="T1100" i="7"/>
  <c r="T827" i="7"/>
  <c r="T714" i="7"/>
  <c r="Q1013" i="7"/>
  <c r="Q766" i="7"/>
  <c r="Q1073" i="7"/>
  <c r="Q842" i="7"/>
  <c r="Q416" i="7"/>
  <c r="T765" i="7"/>
  <c r="T317" i="7"/>
  <c r="Q481" i="7"/>
  <c r="Q867" i="7"/>
  <c r="Q1150" i="7"/>
  <c r="T537" i="7"/>
  <c r="Q736" i="7"/>
  <c r="Q385" i="7"/>
  <c r="Q869" i="7"/>
  <c r="Q593" i="7"/>
  <c r="T580" i="7"/>
  <c r="T328" i="7"/>
  <c r="T441" i="7"/>
  <c r="Q903" i="7"/>
  <c r="Q890" i="7"/>
  <c r="Q580" i="7"/>
  <c r="Q1063" i="7"/>
  <c r="T828" i="7"/>
  <c r="T1185" i="7"/>
  <c r="T824" i="7"/>
  <c r="T453" i="7"/>
  <c r="Q1190" i="7"/>
  <c r="Q671" i="7"/>
  <c r="Q1054" i="7"/>
  <c r="T1063" i="7"/>
  <c r="Q853" i="7"/>
  <c r="T643" i="7"/>
  <c r="T633" i="7"/>
  <c r="Q641" i="7"/>
  <c r="Q1004" i="7"/>
  <c r="Q467" i="7"/>
  <c r="Q446" i="7"/>
  <c r="T272" i="7"/>
  <c r="Q547" i="7"/>
  <c r="Q1135" i="7"/>
  <c r="Q799" i="7"/>
  <c r="Q618" i="7"/>
  <c r="T442" i="7"/>
  <c r="T275" i="7"/>
  <c r="T278" i="7"/>
  <c r="Q1025" i="7"/>
  <c r="Q1048" i="7"/>
  <c r="Q397" i="7"/>
  <c r="Q728" i="7"/>
  <c r="Q312" i="7"/>
  <c r="Q918" i="7"/>
  <c r="Q297" i="7"/>
  <c r="T345" i="7"/>
  <c r="T482" i="7"/>
  <c r="T681" i="7"/>
  <c r="Q280" i="7"/>
  <c r="Q980" i="7"/>
  <c r="Q907" i="7"/>
  <c r="Q512" i="7"/>
  <c r="Q997" i="7"/>
  <c r="T438" i="7"/>
  <c r="T287" i="7"/>
  <c r="T561" i="7"/>
  <c r="Q311" i="7"/>
  <c r="Q524" i="7"/>
  <c r="Q911" i="7"/>
  <c r="Q833" i="7"/>
  <c r="Q985" i="7"/>
  <c r="T325" i="7"/>
  <c r="T831" i="7"/>
  <c r="Q1037" i="7"/>
  <c r="Q1126" i="7"/>
  <c r="T1242" i="7"/>
  <c r="T760" i="7"/>
  <c r="Q947" i="7"/>
  <c r="Q778" i="7"/>
  <c r="Q723" i="7"/>
  <c r="T870" i="7"/>
  <c r="T602" i="7"/>
  <c r="T998" i="7"/>
  <c r="Q1020" i="7"/>
  <c r="Q513" i="7"/>
  <c r="Q470" i="7"/>
  <c r="Q945" i="7"/>
  <c r="T1199" i="7"/>
  <c r="T1108" i="7"/>
  <c r="T1016" i="7"/>
  <c r="Q1227" i="7"/>
  <c r="T738" i="7"/>
  <c r="T630" i="7"/>
  <c r="T1229" i="7"/>
  <c r="Q952" i="7"/>
  <c r="Q478" i="7"/>
  <c r="F72" i="11"/>
  <c r="B210" i="11" s="1"/>
  <c r="E175" i="11"/>
  <c r="G72" i="11"/>
  <c r="H183" i="11"/>
  <c r="F183" i="11"/>
  <c r="F190" i="11" s="1"/>
  <c r="E190" i="11"/>
  <c r="E58" i="4"/>
  <c r="D53" i="12"/>
  <c r="F53" i="12" s="1"/>
  <c r="F56" i="4"/>
  <c r="D62" i="12"/>
  <c r="E122" i="7" l="1"/>
  <c r="J15" i="8"/>
  <c r="J22" i="8" s="1"/>
  <c r="B102" i="4" s="1"/>
  <c r="E12" i="15"/>
  <c r="C11" i="15"/>
  <c r="E10" i="15"/>
  <c r="C9" i="15"/>
  <c r="E8" i="15"/>
  <c r="D12" i="15"/>
  <c r="F11" i="15"/>
  <c r="B11" i="15"/>
  <c r="D10" i="15"/>
  <c r="F9" i="15"/>
  <c r="B9" i="15"/>
  <c r="D8" i="15"/>
  <c r="E11" i="15"/>
  <c r="C10" i="15"/>
  <c r="D9" i="15"/>
  <c r="B8" i="15"/>
  <c r="D11" i="15"/>
  <c r="C12" i="15"/>
  <c r="E9" i="15"/>
  <c r="F12" i="15"/>
  <c r="B10" i="15"/>
  <c r="F8" i="15"/>
  <c r="B12" i="15"/>
  <c r="F10" i="15"/>
  <c r="C8" i="15"/>
  <c r="F65" i="4"/>
  <c r="D61" i="12"/>
  <c r="E64" i="4"/>
  <c r="J13" i="8"/>
  <c r="J16" i="8" s="1"/>
  <c r="J21" i="8"/>
  <c r="B101" i="4" s="1"/>
  <c r="L216" i="7"/>
  <c r="L238" i="7"/>
  <c r="L237" i="7"/>
  <c r="L236" i="7"/>
  <c r="L235" i="7"/>
  <c r="L234" i="7"/>
  <c r="L233" i="7"/>
  <c r="M212" i="7"/>
  <c r="M31" i="12" s="1"/>
  <c r="L212" i="7"/>
  <c r="M216" i="7"/>
  <c r="M30" i="12" s="1"/>
  <c r="K212" i="7"/>
  <c r="O31" i="12" s="1"/>
  <c r="L214" i="7"/>
  <c r="M215" i="7"/>
  <c r="M29" i="12" s="1"/>
  <c r="K215" i="7"/>
  <c r="O29" i="12" s="1"/>
  <c r="L215" i="7"/>
  <c r="L213" i="7"/>
  <c r="K216" i="7"/>
  <c r="O30" i="12" s="1"/>
  <c r="G78" i="11"/>
  <c r="G91" i="11" s="1"/>
  <c r="R1037" i="7"/>
  <c r="S1037" i="7"/>
  <c r="R512" i="7"/>
  <c r="S512" i="7"/>
  <c r="R918" i="7"/>
  <c r="S918" i="7"/>
  <c r="R1048" i="7"/>
  <c r="S1048" i="7"/>
  <c r="R547" i="7"/>
  <c r="S547" i="7"/>
  <c r="S853" i="7"/>
  <c r="R853" i="7"/>
  <c r="R1190" i="7"/>
  <c r="S1190" i="7"/>
  <c r="S903" i="7"/>
  <c r="R903" i="7"/>
  <c r="S593" i="7"/>
  <c r="R593" i="7"/>
  <c r="R1073" i="7"/>
  <c r="S1073" i="7"/>
  <c r="S525" i="7"/>
  <c r="R525" i="7"/>
  <c r="R711" i="7"/>
  <c r="S711" i="7"/>
  <c r="S292" i="7"/>
  <c r="R292" i="7"/>
  <c r="S1168" i="7"/>
  <c r="R1168" i="7"/>
  <c r="R417" i="7"/>
  <c r="S417" i="7"/>
  <c r="S745" i="7"/>
  <c r="R745" i="7"/>
  <c r="S928" i="7"/>
  <c r="R928" i="7"/>
  <c r="R673" i="7"/>
  <c r="S673" i="7"/>
  <c r="S691" i="7"/>
  <c r="R691" i="7"/>
  <c r="R1214" i="7"/>
  <c r="S1214" i="7"/>
  <c r="R369" i="7"/>
  <c r="S369" i="7"/>
  <c r="R279" i="7"/>
  <c r="S279" i="7"/>
  <c r="S773" i="7"/>
  <c r="R773" i="7"/>
  <c r="S1140" i="7"/>
  <c r="R1140" i="7"/>
  <c r="S1166" i="7"/>
  <c r="R1166" i="7"/>
  <c r="R1167" i="7"/>
  <c r="S1167" i="7"/>
  <c r="R496" i="7"/>
  <c r="S496" i="7"/>
  <c r="R557" i="7"/>
  <c r="S557" i="7"/>
  <c r="R651" i="7"/>
  <c r="S651" i="7"/>
  <c r="R507" i="7"/>
  <c r="S507" i="7"/>
  <c r="S894" i="7"/>
  <c r="R894" i="7"/>
  <c r="R662" i="7"/>
  <c r="S662" i="7"/>
  <c r="S316" i="7"/>
  <c r="R316" i="7"/>
  <c r="S989" i="7"/>
  <c r="R989" i="7"/>
  <c r="R328" i="7"/>
  <c r="S328" i="7"/>
  <c r="S694" i="7"/>
  <c r="R694" i="7"/>
  <c r="S357" i="7"/>
  <c r="R357" i="7"/>
  <c r="R341" i="7"/>
  <c r="S341" i="7"/>
  <c r="R1239" i="7"/>
  <c r="S1239" i="7"/>
  <c r="R909" i="7"/>
  <c r="S909" i="7"/>
  <c r="S858" i="7"/>
  <c r="R858" i="7"/>
  <c r="S834" i="7"/>
  <c r="R834" i="7"/>
  <c r="R622" i="7"/>
  <c r="S622" i="7"/>
  <c r="R674" i="7"/>
  <c r="S674" i="7"/>
  <c r="S678" i="7"/>
  <c r="R678" i="7"/>
  <c r="R483" i="7"/>
  <c r="S483" i="7"/>
  <c r="R942" i="7"/>
  <c r="S942" i="7"/>
  <c r="R1155" i="7"/>
  <c r="S1155" i="7"/>
  <c r="S287" i="7"/>
  <c r="R287" i="7"/>
  <c r="R304" i="7"/>
  <c r="S304" i="7"/>
  <c r="S1196" i="7"/>
  <c r="R1196" i="7"/>
  <c r="R333" i="7"/>
  <c r="S333" i="7"/>
  <c r="R543" i="7"/>
  <c r="S543" i="7"/>
  <c r="R526" i="7"/>
  <c r="S526" i="7"/>
  <c r="R362" i="7"/>
  <c r="S362" i="7"/>
  <c r="S1044" i="7"/>
  <c r="R1044" i="7"/>
  <c r="R589" i="7"/>
  <c r="S589" i="7"/>
  <c r="S1001" i="7"/>
  <c r="R1001" i="7"/>
  <c r="R346" i="7"/>
  <c r="S346" i="7"/>
  <c r="S840" i="7"/>
  <c r="R840" i="7"/>
  <c r="S616" i="7"/>
  <c r="R616" i="7"/>
  <c r="S817" i="7"/>
  <c r="R817" i="7"/>
  <c r="S1248" i="7"/>
  <c r="R1248" i="7"/>
  <c r="S548" i="7"/>
  <c r="R548" i="7"/>
  <c r="R471" i="7"/>
  <c r="S471" i="7"/>
  <c r="R1177" i="7"/>
  <c r="S1177" i="7"/>
  <c r="S1103" i="7"/>
  <c r="R1103" i="7"/>
  <c r="R486" i="7"/>
  <c r="S486" i="7"/>
  <c r="R264" i="7"/>
  <c r="S264" i="7"/>
  <c r="R359" i="7"/>
  <c r="S359" i="7"/>
  <c r="R568" i="7"/>
  <c r="S568" i="7"/>
  <c r="S931" i="7"/>
  <c r="R931" i="7"/>
  <c r="S552" i="7"/>
  <c r="R552" i="7"/>
  <c r="S1254" i="7"/>
  <c r="R1254" i="7"/>
  <c r="S808" i="7"/>
  <c r="R808" i="7"/>
  <c r="R1057" i="7"/>
  <c r="S1057" i="7"/>
  <c r="S567" i="7"/>
  <c r="R567" i="7"/>
  <c r="S1118" i="7"/>
  <c r="R1118" i="7"/>
  <c r="R376" i="7"/>
  <c r="S376" i="7"/>
  <c r="R1039" i="7"/>
  <c r="S1039" i="7"/>
  <c r="S1047" i="7"/>
  <c r="R1047" i="7"/>
  <c r="R747" i="7"/>
  <c r="S747" i="7"/>
  <c r="S646" i="7"/>
  <c r="R646" i="7"/>
  <c r="R899" i="7"/>
  <c r="S899" i="7"/>
  <c r="R695" i="7"/>
  <c r="S695" i="7"/>
  <c r="S404" i="7"/>
  <c r="R404" i="7"/>
  <c r="S1199" i="7"/>
  <c r="R1199" i="7"/>
  <c r="R1243" i="7"/>
  <c r="S1243" i="7"/>
  <c r="R1090" i="7"/>
  <c r="S1090" i="7"/>
  <c r="S1240" i="7"/>
  <c r="R1240" i="7"/>
  <c r="R368" i="7"/>
  <c r="S368" i="7"/>
  <c r="R895" i="7"/>
  <c r="S895" i="7"/>
  <c r="R487" i="7"/>
  <c r="S487" i="7"/>
  <c r="S935" i="7"/>
  <c r="R935" i="7"/>
  <c r="S536" i="7"/>
  <c r="R536" i="7"/>
  <c r="R1005" i="7"/>
  <c r="S1005" i="7"/>
  <c r="S420" i="7"/>
  <c r="R420" i="7"/>
  <c r="R350" i="7"/>
  <c r="S350" i="7"/>
  <c r="S1105" i="7"/>
  <c r="R1105" i="7"/>
  <c r="R863" i="7"/>
  <c r="S863" i="7"/>
  <c r="S602" i="7"/>
  <c r="R602" i="7"/>
  <c r="R442" i="7"/>
  <c r="S442" i="7"/>
  <c r="R996" i="7"/>
  <c r="S996" i="7"/>
  <c r="S574" i="7"/>
  <c r="R574" i="7"/>
  <c r="R477" i="7"/>
  <c r="S477" i="7"/>
  <c r="R973" i="7"/>
  <c r="S973" i="7"/>
  <c r="S864" i="7"/>
  <c r="R864" i="7"/>
  <c r="R1108" i="7"/>
  <c r="S1108" i="7"/>
  <c r="S1046" i="7"/>
  <c r="R1046" i="7"/>
  <c r="S597" i="7"/>
  <c r="R597" i="7"/>
  <c r="S1180" i="7"/>
  <c r="R1180" i="7"/>
  <c r="R307" i="7"/>
  <c r="S307" i="7"/>
  <c r="S675" i="7"/>
  <c r="R675" i="7"/>
  <c r="R630" i="7"/>
  <c r="S630" i="7"/>
  <c r="R978" i="7"/>
  <c r="S978" i="7"/>
  <c r="S399" i="7"/>
  <c r="R399" i="7"/>
  <c r="S1031" i="7"/>
  <c r="R1031" i="7"/>
  <c r="R319" i="7"/>
  <c r="S319" i="7"/>
  <c r="S870" i="7"/>
  <c r="R870" i="7"/>
  <c r="R402" i="7"/>
  <c r="S402" i="7"/>
  <c r="S741" i="7"/>
  <c r="R741" i="7"/>
  <c r="R610" i="7"/>
  <c r="S610" i="7"/>
  <c r="S1133" i="7"/>
  <c r="R1133" i="7"/>
  <c r="R1170" i="7"/>
  <c r="S1170" i="7"/>
  <c r="R375" i="7"/>
  <c r="S375" i="7"/>
  <c r="R880" i="7"/>
  <c r="S880" i="7"/>
  <c r="R1022" i="7"/>
  <c r="S1022" i="7"/>
  <c r="S1193" i="7"/>
  <c r="R1193" i="7"/>
  <c r="R299" i="7"/>
  <c r="S299" i="7"/>
  <c r="S388" i="7"/>
  <c r="R388" i="7"/>
  <c r="S937" i="7"/>
  <c r="R937" i="7"/>
  <c r="S401" i="7"/>
  <c r="R401" i="7"/>
  <c r="S644" i="7"/>
  <c r="R644" i="7"/>
  <c r="R1142" i="7"/>
  <c r="S1142" i="7"/>
  <c r="S1236" i="7"/>
  <c r="R1236" i="7"/>
  <c r="R1023" i="7"/>
  <c r="S1023" i="7"/>
  <c r="S655" i="7"/>
  <c r="R655" i="7"/>
  <c r="S429" i="7"/>
  <c r="R429" i="7"/>
  <c r="R313" i="7"/>
  <c r="S313" i="7"/>
  <c r="R389" i="7"/>
  <c r="S389" i="7"/>
  <c r="S939" i="7"/>
  <c r="R939" i="7"/>
  <c r="S1144" i="7"/>
  <c r="R1144" i="7"/>
  <c r="R1184" i="7"/>
  <c r="S1184" i="7"/>
  <c r="S293" i="7"/>
  <c r="R293" i="7"/>
  <c r="R354" i="7"/>
  <c r="S354" i="7"/>
  <c r="R637" i="7"/>
  <c r="S637" i="7"/>
  <c r="R626" i="7"/>
  <c r="S626" i="7"/>
  <c r="S551" i="7"/>
  <c r="R551" i="7"/>
  <c r="S559" i="7"/>
  <c r="R559" i="7"/>
  <c r="R454" i="7"/>
  <c r="S454" i="7"/>
  <c r="S342" i="7"/>
  <c r="R342" i="7"/>
  <c r="S1040" i="7"/>
  <c r="R1040" i="7"/>
  <c r="R701" i="7"/>
  <c r="S701" i="7"/>
  <c r="R262" i="7"/>
  <c r="S262" i="7"/>
  <c r="S965" i="7"/>
  <c r="R965" i="7"/>
  <c r="R504" i="7"/>
  <c r="S504" i="7"/>
  <c r="R784" i="7"/>
  <c r="S784" i="7"/>
  <c r="S600" i="7"/>
  <c r="R600" i="7"/>
  <c r="S663" i="7"/>
  <c r="R663" i="7"/>
  <c r="S748" i="7"/>
  <c r="R748" i="7"/>
  <c r="R431" i="7"/>
  <c r="S431" i="7"/>
  <c r="S764" i="7"/>
  <c r="R764" i="7"/>
  <c r="Q147" i="7"/>
  <c r="Q150" i="7"/>
  <c r="Q146" i="7"/>
  <c r="Q149" i="7"/>
  <c r="Q148" i="7"/>
  <c r="Q151" i="7"/>
  <c r="Q152" i="7"/>
  <c r="D138" i="7"/>
  <c r="R478" i="7"/>
  <c r="S478" i="7"/>
  <c r="S1020" i="7"/>
  <c r="R1020" i="7"/>
  <c r="R723" i="7"/>
  <c r="S723" i="7"/>
  <c r="R524" i="7"/>
  <c r="S524" i="7"/>
  <c r="R980" i="7"/>
  <c r="S980" i="7"/>
  <c r="R728" i="7"/>
  <c r="S728" i="7"/>
  <c r="R799" i="7"/>
  <c r="S799" i="7"/>
  <c r="R446" i="7"/>
  <c r="S446" i="7"/>
  <c r="R1054" i="7"/>
  <c r="S1054" i="7"/>
  <c r="R580" i="7"/>
  <c r="S580" i="7"/>
  <c r="R385" i="7"/>
  <c r="S385" i="7"/>
  <c r="S867" i="7"/>
  <c r="R867" i="7"/>
  <c r="S416" i="7"/>
  <c r="R416" i="7"/>
  <c r="R1013" i="7"/>
  <c r="S1013" i="7"/>
  <c r="S577" i="7"/>
  <c r="R577" i="7"/>
  <c r="S1045" i="7"/>
  <c r="R1045" i="7"/>
  <c r="R554" i="7"/>
  <c r="S554" i="7"/>
  <c r="S302" i="7"/>
  <c r="R302" i="7"/>
  <c r="S629" i="7"/>
  <c r="R629" i="7"/>
  <c r="S961" i="7"/>
  <c r="R961" i="7"/>
  <c r="S753" i="7"/>
  <c r="R753" i="7"/>
  <c r="S321" i="7"/>
  <c r="R321" i="7"/>
  <c r="R461" i="7"/>
  <c r="S461" i="7"/>
  <c r="S539" i="7"/>
  <c r="R539" i="7"/>
  <c r="R1238" i="7"/>
  <c r="S1238" i="7"/>
  <c r="S1232" i="7"/>
  <c r="R1232" i="7"/>
  <c r="R981" i="7"/>
  <c r="S981" i="7"/>
  <c r="R854" i="7"/>
  <c r="S854" i="7"/>
  <c r="S613" i="7"/>
  <c r="R613" i="7"/>
  <c r="S474" i="7"/>
  <c r="R474" i="7"/>
  <c r="R607" i="7"/>
  <c r="S607" i="7"/>
  <c r="R1071" i="7"/>
  <c r="S1071" i="7"/>
  <c r="S1097" i="7"/>
  <c r="R1097" i="7"/>
  <c r="R1244" i="7"/>
  <c r="S1244" i="7"/>
  <c r="S542" i="7"/>
  <c r="R542" i="7"/>
  <c r="S1218" i="7"/>
  <c r="R1218" i="7"/>
  <c r="S564" i="7"/>
  <c r="R564" i="7"/>
  <c r="R852" i="7"/>
  <c r="S852" i="7"/>
  <c r="R984" i="7"/>
  <c r="S984" i="7"/>
  <c r="R692" i="7"/>
  <c r="S692" i="7"/>
  <c r="R1162" i="7"/>
  <c r="S1162" i="7"/>
  <c r="R850" i="7"/>
  <c r="S850" i="7"/>
  <c r="R535" i="7"/>
  <c r="S535" i="7"/>
  <c r="S682" i="7"/>
  <c r="R682" i="7"/>
  <c r="R1211" i="7"/>
  <c r="S1211" i="7"/>
  <c r="R1010" i="7"/>
  <c r="S1010" i="7"/>
  <c r="R1175" i="7"/>
  <c r="S1175" i="7"/>
  <c r="S444" i="7"/>
  <c r="R444" i="7"/>
  <c r="R489" i="7"/>
  <c r="S489" i="7"/>
  <c r="R658" i="7"/>
  <c r="S658" i="7"/>
  <c r="S1152" i="7"/>
  <c r="R1152" i="7"/>
  <c r="S1210" i="7"/>
  <c r="R1210" i="7"/>
  <c r="S1255" i="7"/>
  <c r="R1255" i="7"/>
  <c r="S780" i="7"/>
  <c r="R780" i="7"/>
  <c r="S1213" i="7"/>
  <c r="R1213" i="7"/>
  <c r="R627" i="7"/>
  <c r="S627" i="7"/>
  <c r="R771" i="7"/>
  <c r="S771" i="7"/>
  <c r="S995" i="7"/>
  <c r="R995" i="7"/>
  <c r="R465" i="7"/>
  <c r="S465" i="7"/>
  <c r="S1202" i="7"/>
  <c r="R1202" i="7"/>
  <c r="S847" i="7"/>
  <c r="R847" i="7"/>
  <c r="R954" i="7"/>
  <c r="S954" i="7"/>
  <c r="S661" i="7"/>
  <c r="R661" i="7"/>
  <c r="S927" i="7"/>
  <c r="R927" i="7"/>
  <c r="R1111" i="7"/>
  <c r="S1111" i="7"/>
  <c r="R590" i="7"/>
  <c r="S590" i="7"/>
  <c r="S285" i="7"/>
  <c r="R285" i="7"/>
  <c r="R606" i="7"/>
  <c r="S606" i="7"/>
  <c r="S460" i="7"/>
  <c r="R460" i="7"/>
  <c r="R1076" i="7"/>
  <c r="S1076" i="7"/>
  <c r="R322" i="7"/>
  <c r="S322" i="7"/>
  <c r="S1112" i="7"/>
  <c r="R1112" i="7"/>
  <c r="S374" i="7"/>
  <c r="R374" i="7"/>
  <c r="R1120" i="7"/>
  <c r="S1120" i="7"/>
  <c r="R562" i="7"/>
  <c r="S562" i="7"/>
  <c r="R294" i="7"/>
  <c r="S294" i="7"/>
  <c r="S1026" i="7"/>
  <c r="R1026" i="7"/>
  <c r="R1157" i="7"/>
  <c r="S1157" i="7"/>
  <c r="S1119" i="7"/>
  <c r="R1119" i="7"/>
  <c r="S520" i="7"/>
  <c r="R520" i="7"/>
  <c r="R277" i="7"/>
  <c r="S277" i="7"/>
  <c r="S777" i="7"/>
  <c r="R777" i="7"/>
  <c r="S1122" i="7"/>
  <c r="R1122" i="7"/>
  <c r="S756" i="7"/>
  <c r="R756" i="7"/>
  <c r="S1165" i="7"/>
  <c r="R1165" i="7"/>
  <c r="R877" i="7"/>
  <c r="S877" i="7"/>
  <c r="S889" i="7"/>
  <c r="R889" i="7"/>
  <c r="R821" i="7"/>
  <c r="S821" i="7"/>
  <c r="R355" i="7"/>
  <c r="S355" i="7"/>
  <c r="R514" i="7"/>
  <c r="S514" i="7"/>
  <c r="R364" i="7"/>
  <c r="S364" i="7"/>
  <c r="R820" i="7"/>
  <c r="S820" i="7"/>
  <c r="S1148" i="7"/>
  <c r="R1148" i="7"/>
  <c r="S360" i="7"/>
  <c r="R360" i="7"/>
  <c r="R1189" i="7"/>
  <c r="S1189" i="7"/>
  <c r="R571" i="7"/>
  <c r="S571" i="7"/>
  <c r="S521" i="7"/>
  <c r="R521" i="7"/>
  <c r="S941" i="7"/>
  <c r="R941" i="7"/>
  <c r="R904" i="7"/>
  <c r="S904" i="7"/>
  <c r="R1147" i="7"/>
  <c r="S1147" i="7"/>
  <c r="R349" i="7"/>
  <c r="S349" i="7"/>
  <c r="S348" i="7"/>
  <c r="R348" i="7"/>
  <c r="R1027" i="7"/>
  <c r="S1027" i="7"/>
  <c r="R910" i="7"/>
  <c r="S910" i="7"/>
  <c r="S334" i="7"/>
  <c r="R334" i="7"/>
  <c r="S532" i="7"/>
  <c r="R532" i="7"/>
  <c r="S578" i="7"/>
  <c r="R578" i="7"/>
  <c r="R351" i="7"/>
  <c r="S351" i="7"/>
  <c r="S1159" i="7"/>
  <c r="R1159" i="7"/>
  <c r="R759" i="7"/>
  <c r="S759" i="7"/>
  <c r="R566" i="7"/>
  <c r="S566" i="7"/>
  <c r="O28" i="12"/>
  <c r="N213" i="7"/>
  <c r="O213" i="7" s="1"/>
  <c r="S1164" i="7"/>
  <c r="R1164" i="7"/>
  <c r="S391" i="7"/>
  <c r="R391" i="7"/>
  <c r="R724" i="7"/>
  <c r="S724" i="7"/>
  <c r="S879" i="7"/>
  <c r="R879" i="7"/>
  <c r="S770" i="7"/>
  <c r="R770" i="7"/>
  <c r="R594" i="7"/>
  <c r="S594" i="7"/>
  <c r="R953" i="7"/>
  <c r="S953" i="7"/>
  <c r="R605" i="7"/>
  <c r="S605" i="7"/>
  <c r="R336" i="7"/>
  <c r="S336" i="7"/>
  <c r="R453" i="7"/>
  <c r="S453" i="7"/>
  <c r="S595" i="7"/>
  <c r="R595" i="7"/>
  <c r="S1079" i="7"/>
  <c r="R1079" i="7"/>
  <c r="S1250" i="7"/>
  <c r="R1250" i="7"/>
  <c r="S896" i="7"/>
  <c r="R896" i="7"/>
  <c r="R473" i="7"/>
  <c r="S473" i="7"/>
  <c r="S1094" i="7"/>
  <c r="R1094" i="7"/>
  <c r="S737" i="7"/>
  <c r="R737" i="7"/>
  <c r="S421" i="7"/>
  <c r="R421" i="7"/>
  <c r="R1151" i="7"/>
  <c r="S1151" i="7"/>
  <c r="S372" i="7"/>
  <c r="R372" i="7"/>
  <c r="R1062" i="7"/>
  <c r="S1062" i="7"/>
  <c r="S639" i="7"/>
  <c r="R639" i="7"/>
  <c r="S415" i="7"/>
  <c r="R415" i="7"/>
  <c r="S418" i="7"/>
  <c r="R418" i="7"/>
  <c r="S632" i="7"/>
  <c r="R632" i="7"/>
  <c r="R707" i="7"/>
  <c r="S707" i="7"/>
  <c r="R1049" i="7"/>
  <c r="S1049" i="7"/>
  <c r="R276" i="7"/>
  <c r="S276" i="7"/>
  <c r="S476" i="7"/>
  <c r="R476" i="7"/>
  <c r="R730" i="7"/>
  <c r="S730" i="7"/>
  <c r="R783" i="7"/>
  <c r="S783" i="7"/>
  <c r="R488" i="7"/>
  <c r="S488" i="7"/>
  <c r="S314" i="7"/>
  <c r="R314" i="7"/>
  <c r="S1253" i="7"/>
  <c r="R1253" i="7"/>
  <c r="R373" i="7"/>
  <c r="S373" i="7"/>
  <c r="R968" i="7"/>
  <c r="S968" i="7"/>
  <c r="S1036" i="7"/>
  <c r="R1036" i="7"/>
  <c r="S749" i="7"/>
  <c r="R749" i="7"/>
  <c r="R1091" i="7"/>
  <c r="S1091" i="7"/>
  <c r="R1096" i="7"/>
  <c r="S1096" i="7"/>
  <c r="S1139" i="7"/>
  <c r="R1139" i="7"/>
  <c r="R411" i="7"/>
  <c r="S411" i="7"/>
  <c r="S1241" i="7"/>
  <c r="R1241" i="7"/>
  <c r="R913" i="7"/>
  <c r="S913" i="7"/>
  <c r="S1131" i="7"/>
  <c r="R1131" i="7"/>
  <c r="S1220" i="7"/>
  <c r="R1220" i="7"/>
  <c r="S382" i="7"/>
  <c r="R382" i="7"/>
  <c r="S831" i="7"/>
  <c r="R831" i="7"/>
  <c r="S503" i="7"/>
  <c r="R503" i="7"/>
  <c r="R1129" i="7"/>
  <c r="S1129" i="7"/>
  <c r="R888" i="7"/>
  <c r="S888" i="7"/>
  <c r="S371" i="7"/>
  <c r="R371" i="7"/>
  <c r="R506" i="7"/>
  <c r="S506" i="7"/>
  <c r="R274" i="7"/>
  <c r="S274" i="7"/>
  <c r="R527" i="7"/>
  <c r="S527" i="7"/>
  <c r="R638" i="7"/>
  <c r="S638" i="7"/>
  <c r="R740" i="7"/>
  <c r="S740" i="7"/>
  <c r="S815" i="7"/>
  <c r="R815" i="7"/>
  <c r="R1174" i="7"/>
  <c r="S1174" i="7"/>
  <c r="S875" i="7"/>
  <c r="R875" i="7"/>
  <c r="S648" i="7"/>
  <c r="R648" i="7"/>
  <c r="R697" i="7"/>
  <c r="S697" i="7"/>
  <c r="S729" i="7"/>
  <c r="R729" i="7"/>
  <c r="S1000" i="7"/>
  <c r="R1000" i="7"/>
  <c r="S378" i="7"/>
  <c r="R378" i="7"/>
  <c r="S882" i="7"/>
  <c r="R882" i="7"/>
  <c r="S1160" i="7"/>
  <c r="R1160" i="7"/>
  <c r="R1252" i="7"/>
  <c r="S1252" i="7"/>
  <c r="S790" i="7"/>
  <c r="R790" i="7"/>
  <c r="R1249" i="7"/>
  <c r="S1249" i="7"/>
  <c r="S1154" i="7"/>
  <c r="R1154" i="7"/>
  <c r="S640" i="7"/>
  <c r="R640" i="7"/>
  <c r="S1110" i="7"/>
  <c r="R1110" i="7"/>
  <c r="S806" i="7"/>
  <c r="R806" i="7"/>
  <c r="R587" i="7"/>
  <c r="S587" i="7"/>
  <c r="R1113" i="7"/>
  <c r="S1113" i="7"/>
  <c r="R1201" i="7"/>
  <c r="S1201" i="7"/>
  <c r="S876" i="7"/>
  <c r="R876" i="7"/>
  <c r="S885" i="7"/>
  <c r="R885" i="7"/>
  <c r="R427" i="7"/>
  <c r="S427" i="7"/>
  <c r="S433" i="7"/>
  <c r="R433" i="7"/>
  <c r="R282" i="7"/>
  <c r="S282" i="7"/>
  <c r="R964" i="7"/>
  <c r="S964" i="7"/>
  <c r="S902" i="7"/>
  <c r="R902" i="7"/>
  <c r="R449" i="7"/>
  <c r="S449" i="7"/>
  <c r="S693" i="7"/>
  <c r="R693" i="7"/>
  <c r="R829" i="7"/>
  <c r="S829" i="7"/>
  <c r="S320" i="7"/>
  <c r="R320" i="7"/>
  <c r="R653" i="7"/>
  <c r="S653" i="7"/>
  <c r="R1014" i="7"/>
  <c r="S1014" i="7"/>
  <c r="S1247" i="7"/>
  <c r="R1247" i="7"/>
  <c r="R672" i="7"/>
  <c r="S672" i="7"/>
  <c r="R289" i="7"/>
  <c r="S289" i="7"/>
  <c r="R439" i="7"/>
  <c r="S439" i="7"/>
  <c r="S857" i="7"/>
  <c r="R857" i="7"/>
  <c r="S330" i="7"/>
  <c r="R330" i="7"/>
  <c r="S395" i="7"/>
  <c r="R395" i="7"/>
  <c r="S493" i="7"/>
  <c r="R493" i="7"/>
  <c r="S796" i="7"/>
  <c r="R796" i="7"/>
  <c r="S1228" i="7"/>
  <c r="R1228" i="7"/>
  <c r="R962" i="7"/>
  <c r="S962" i="7"/>
  <c r="R788" i="7"/>
  <c r="S788" i="7"/>
  <c r="S824" i="7"/>
  <c r="R824" i="7"/>
  <c r="R901" i="7"/>
  <c r="S901" i="7"/>
  <c r="S1109" i="7"/>
  <c r="R1109" i="7"/>
  <c r="S1125" i="7"/>
  <c r="R1125" i="7"/>
  <c r="R1055" i="7"/>
  <c r="S1055" i="7"/>
  <c r="R1053" i="7"/>
  <c r="S1053" i="7"/>
  <c r="S1085" i="7"/>
  <c r="R1085" i="7"/>
  <c r="R272" i="7"/>
  <c r="S272" i="7"/>
  <c r="S905" i="7"/>
  <c r="R905" i="7"/>
  <c r="S634" i="7"/>
  <c r="R634" i="7"/>
  <c r="R734" i="7"/>
  <c r="S734" i="7"/>
  <c r="S1134" i="7"/>
  <c r="R1134" i="7"/>
  <c r="S534" i="7"/>
  <c r="R534" i="7"/>
  <c r="S1009" i="7"/>
  <c r="R1009" i="7"/>
  <c r="R1089" i="7"/>
  <c r="S1089" i="7"/>
  <c r="S390" i="7"/>
  <c r="R390" i="7"/>
  <c r="R1075" i="7"/>
  <c r="S1075" i="7"/>
  <c r="S458" i="7"/>
  <c r="R458" i="7"/>
  <c r="S620" i="7"/>
  <c r="R620" i="7"/>
  <c r="R572" i="7"/>
  <c r="S572" i="7"/>
  <c r="S754" i="7"/>
  <c r="R754" i="7"/>
  <c r="R929" i="7"/>
  <c r="S929" i="7"/>
  <c r="S801" i="7"/>
  <c r="R801" i="7"/>
  <c r="R804" i="7"/>
  <c r="S804" i="7"/>
  <c r="R1183" i="7"/>
  <c r="S1183" i="7"/>
  <c r="S689" i="7"/>
  <c r="R689" i="7"/>
  <c r="R479" i="7"/>
  <c r="S479" i="7"/>
  <c r="R1015" i="7"/>
  <c r="S1015" i="7"/>
  <c r="R308" i="7"/>
  <c r="S308" i="7"/>
  <c r="E60" i="4"/>
  <c r="D56" i="12"/>
  <c r="F56" i="12" s="1"/>
  <c r="F59" i="4"/>
  <c r="F64" i="4" s="1"/>
  <c r="R1068" i="7"/>
  <c r="S1068" i="7"/>
  <c r="S702" i="7"/>
  <c r="R702" i="7"/>
  <c r="S470" i="7"/>
  <c r="R470" i="7"/>
  <c r="S947" i="7"/>
  <c r="R947" i="7"/>
  <c r="S833" i="7"/>
  <c r="R833" i="7"/>
  <c r="R1004" i="7"/>
  <c r="S1004" i="7"/>
  <c r="R268" i="7"/>
  <c r="S268" i="7"/>
  <c r="R318" i="7"/>
  <c r="S318" i="7"/>
  <c r="N214" i="7"/>
  <c r="O214" i="7" s="1"/>
  <c r="O27" i="12"/>
  <c r="R1003" i="7"/>
  <c r="S1003" i="7"/>
  <c r="R951" i="7"/>
  <c r="S951" i="7"/>
  <c r="R509" i="7"/>
  <c r="S509" i="7"/>
  <c r="S472" i="7"/>
  <c r="R472" i="7"/>
  <c r="S1242" i="7"/>
  <c r="R1242" i="7"/>
  <c r="S966" i="7"/>
  <c r="R966" i="7"/>
  <c r="R301" i="7"/>
  <c r="S301" i="7"/>
  <c r="R999" i="7"/>
  <c r="S999" i="7"/>
  <c r="R680" i="7"/>
  <c r="S680" i="7"/>
  <c r="S327" i="7"/>
  <c r="R327" i="7"/>
  <c r="S891" i="7"/>
  <c r="R891" i="7"/>
  <c r="S755" i="7"/>
  <c r="R755" i="7"/>
  <c r="R1163" i="7"/>
  <c r="S1163" i="7"/>
  <c r="S1101" i="7"/>
  <c r="R1101" i="7"/>
  <c r="S441" i="7"/>
  <c r="R441" i="7"/>
  <c r="H235" i="7"/>
  <c r="R258" i="7"/>
  <c r="H236" i="7"/>
  <c r="H238" i="7"/>
  <c r="J29" i="8" s="1"/>
  <c r="B109" i="4" s="1"/>
  <c r="S258" i="7"/>
  <c r="H234" i="7"/>
  <c r="H237" i="7"/>
  <c r="R237" i="7" s="1"/>
  <c r="H233" i="7"/>
  <c r="R233" i="7" s="1"/>
  <c r="R445" i="7"/>
  <c r="S445" i="7"/>
  <c r="R1143" i="7"/>
  <c r="S1143" i="7"/>
  <c r="S668" i="7"/>
  <c r="R668" i="7"/>
  <c r="R591" i="7"/>
  <c r="S591" i="7"/>
  <c r="S1100" i="7"/>
  <c r="R1100" i="7"/>
  <c r="S943" i="7"/>
  <c r="R943" i="7"/>
  <c r="S1069" i="7"/>
  <c r="R1069" i="7"/>
  <c r="S400" i="7"/>
  <c r="R400" i="7"/>
  <c r="R839" i="7"/>
  <c r="S839" i="7"/>
  <c r="S1137" i="7"/>
  <c r="R1137" i="7"/>
  <c r="R335" i="7"/>
  <c r="S335" i="7"/>
  <c r="R976" i="7"/>
  <c r="S976" i="7"/>
  <c r="S1034" i="7"/>
  <c r="R1034" i="7"/>
  <c r="S760" i="7"/>
  <c r="R760" i="7"/>
  <c r="S683" i="7"/>
  <c r="R683" i="7"/>
  <c r="R1029" i="7"/>
  <c r="S1029" i="7"/>
  <c r="S266" i="7"/>
  <c r="R266" i="7"/>
  <c r="V258" i="11"/>
  <c r="U258" i="11"/>
  <c r="S451" i="7"/>
  <c r="R451" i="7"/>
  <c r="R733" i="7"/>
  <c r="S733" i="7"/>
  <c r="R1235" i="7"/>
  <c r="S1235" i="7"/>
  <c r="R652" i="7"/>
  <c r="S652" i="7"/>
  <c r="S900" i="7"/>
  <c r="R900" i="7"/>
  <c r="R960" i="7"/>
  <c r="S960" i="7"/>
  <c r="R1161" i="7"/>
  <c r="S1161" i="7"/>
  <c r="S1194" i="7"/>
  <c r="R1194" i="7"/>
  <c r="S1059" i="7"/>
  <c r="R1059" i="7"/>
  <c r="R916" i="7"/>
  <c r="S916" i="7"/>
  <c r="S434" i="7"/>
  <c r="R434" i="7"/>
  <c r="R1182" i="7"/>
  <c r="S1182" i="7"/>
  <c r="S887" i="7"/>
  <c r="R887" i="7"/>
  <c r="S1158" i="7"/>
  <c r="R1158" i="7"/>
  <c r="R838" i="7"/>
  <c r="S838" i="7"/>
  <c r="S412" i="7"/>
  <c r="R412" i="7"/>
  <c r="S643" i="7"/>
  <c r="R643" i="7"/>
  <c r="S558" i="7"/>
  <c r="R558" i="7"/>
  <c r="S1078" i="7"/>
  <c r="R1078" i="7"/>
  <c r="R576" i="7"/>
  <c r="S576" i="7"/>
  <c r="S612" i="7"/>
  <c r="R612" i="7"/>
  <c r="S750" i="7"/>
  <c r="R750" i="7"/>
  <c r="S1178" i="7"/>
  <c r="R1178" i="7"/>
  <c r="S1095" i="7"/>
  <c r="R1095" i="7"/>
  <c r="R380" i="7"/>
  <c r="S380" i="7"/>
  <c r="S669" i="7"/>
  <c r="R669" i="7"/>
  <c r="S381" i="7"/>
  <c r="R381" i="7"/>
  <c r="S394" i="7"/>
  <c r="R394" i="7"/>
  <c r="S1087" i="7"/>
  <c r="R1087" i="7"/>
  <c r="S807" i="7"/>
  <c r="R807" i="7"/>
  <c r="R934" i="7"/>
  <c r="S934" i="7"/>
  <c r="R1231" i="7"/>
  <c r="S1231" i="7"/>
  <c r="R676" i="7"/>
  <c r="S676" i="7"/>
  <c r="S731" i="7"/>
  <c r="R731" i="7"/>
  <c r="R698" i="7"/>
  <c r="S698" i="7"/>
  <c r="R1224" i="7"/>
  <c r="S1224" i="7"/>
  <c r="S722" i="7"/>
  <c r="R722" i="7"/>
  <c r="S805" i="7"/>
  <c r="R805" i="7"/>
  <c r="S1104" i="7"/>
  <c r="R1104" i="7"/>
  <c r="S409" i="7"/>
  <c r="R409" i="7"/>
  <c r="S690" i="7"/>
  <c r="R690" i="7"/>
  <c r="R537" i="7"/>
  <c r="S537" i="7"/>
  <c r="R270" i="7"/>
  <c r="S270" i="7"/>
  <c r="S408" i="7"/>
  <c r="R408" i="7"/>
  <c r="R1226" i="7"/>
  <c r="S1226" i="7"/>
  <c r="S1245" i="7"/>
  <c r="R1245" i="7"/>
  <c r="R448" i="7"/>
  <c r="S448" i="7"/>
  <c r="S767" i="7"/>
  <c r="R767" i="7"/>
  <c r="R615" i="7"/>
  <c r="S615" i="7"/>
  <c r="S440" i="7"/>
  <c r="R440" i="7"/>
  <c r="R979" i="7"/>
  <c r="S979" i="7"/>
  <c r="R1251" i="7"/>
  <c r="S1251" i="7"/>
  <c r="R963" i="7"/>
  <c r="S963" i="7"/>
  <c r="S892" i="7"/>
  <c r="R892" i="7"/>
  <c r="R1107" i="7"/>
  <c r="S1107" i="7"/>
  <c r="S860" i="7"/>
  <c r="R860" i="7"/>
  <c r="R687" i="7"/>
  <c r="S687" i="7"/>
  <c r="S998" i="7"/>
  <c r="R998" i="7"/>
  <c r="S1191" i="7"/>
  <c r="R1191" i="7"/>
  <c r="S363" i="7"/>
  <c r="R363" i="7"/>
  <c r="R538" i="7"/>
  <c r="S538" i="7"/>
  <c r="R797" i="7"/>
  <c r="S797" i="7"/>
  <c r="R1187" i="7"/>
  <c r="S1187" i="7"/>
  <c r="R1080" i="7"/>
  <c r="S1080" i="7"/>
  <c r="R843" i="7"/>
  <c r="S843" i="7"/>
  <c r="R584" i="7"/>
  <c r="S584" i="7"/>
  <c r="R708" i="7"/>
  <c r="S708" i="7"/>
  <c r="S296" i="7"/>
  <c r="R296" i="7"/>
  <c r="S273" i="7"/>
  <c r="R273" i="7"/>
  <c r="R1204" i="7"/>
  <c r="S1204" i="7"/>
  <c r="S490" i="7"/>
  <c r="R490" i="7"/>
  <c r="R719" i="7"/>
  <c r="S719" i="7"/>
  <c r="S619" i="7"/>
  <c r="R619" i="7"/>
  <c r="R665" i="7"/>
  <c r="S665" i="7"/>
  <c r="S1081" i="7"/>
  <c r="R1081" i="7"/>
  <c r="R1230" i="7"/>
  <c r="S1230" i="7"/>
  <c r="R608" i="7"/>
  <c r="S608" i="7"/>
  <c r="R930" i="7"/>
  <c r="S930" i="7"/>
  <c r="S709" i="7"/>
  <c r="R709" i="7"/>
  <c r="R1128" i="7"/>
  <c r="S1128" i="7"/>
  <c r="S494" i="7"/>
  <c r="R494" i="7"/>
  <c r="R332" i="7"/>
  <c r="S332" i="7"/>
  <c r="S513" i="7"/>
  <c r="R513" i="7"/>
  <c r="S911" i="7"/>
  <c r="R911" i="7"/>
  <c r="S907" i="7"/>
  <c r="R907" i="7"/>
  <c r="R312" i="7"/>
  <c r="S312" i="7"/>
  <c r="R1025" i="7"/>
  <c r="S1025" i="7"/>
  <c r="R618" i="7"/>
  <c r="S618" i="7"/>
  <c r="R641" i="7"/>
  <c r="S641" i="7"/>
  <c r="S1063" i="7"/>
  <c r="R1063" i="7"/>
  <c r="R869" i="7"/>
  <c r="S869" i="7"/>
  <c r="S1150" i="7"/>
  <c r="R1150" i="7"/>
  <c r="R766" i="7"/>
  <c r="S766" i="7"/>
  <c r="R582" i="7"/>
  <c r="S582" i="7"/>
  <c r="R1041" i="7"/>
  <c r="S1041" i="7"/>
  <c r="R603" i="7"/>
  <c r="S603" i="7"/>
  <c r="S969" i="7"/>
  <c r="R969" i="7"/>
  <c r="S1258" i="7"/>
  <c r="R1258" i="7"/>
  <c r="S924" i="7"/>
  <c r="R924" i="7"/>
  <c r="R991" i="7"/>
  <c r="S991" i="7"/>
  <c r="S379" i="7"/>
  <c r="R379" i="7"/>
  <c r="R706" i="7"/>
  <c r="S706" i="7"/>
  <c r="S325" i="7"/>
  <c r="R325" i="7"/>
  <c r="R974" i="7"/>
  <c r="S974" i="7"/>
  <c r="S263" i="7"/>
  <c r="R263" i="7"/>
  <c r="R654" i="7"/>
  <c r="S654" i="7"/>
  <c r="S699" i="7"/>
  <c r="R699" i="7"/>
  <c r="S920" i="7"/>
  <c r="R920" i="7"/>
  <c r="R949" i="7"/>
  <c r="S949" i="7"/>
  <c r="S1114" i="7"/>
  <c r="R1114" i="7"/>
  <c r="R353" i="7"/>
  <c r="S353" i="7"/>
  <c r="S958" i="7"/>
  <c r="R958" i="7"/>
  <c r="S841" i="7"/>
  <c r="R841" i="7"/>
  <c r="R452" i="7"/>
  <c r="S452" i="7"/>
  <c r="R361" i="7"/>
  <c r="S361" i="7"/>
  <c r="S1032" i="7"/>
  <c r="R1032" i="7"/>
  <c r="R923" i="7"/>
  <c r="S923" i="7"/>
  <c r="R1219" i="7"/>
  <c r="S1219" i="7"/>
  <c r="R762" i="7"/>
  <c r="S762" i="7"/>
  <c r="S1019" i="7"/>
  <c r="R1019" i="7"/>
  <c r="S424" i="7"/>
  <c r="R424" i="7"/>
  <c r="S356" i="7"/>
  <c r="R356" i="7"/>
  <c r="R1077" i="7"/>
  <c r="S1077" i="7"/>
  <c r="R306" i="7"/>
  <c r="S306" i="7"/>
  <c r="S1033" i="7"/>
  <c r="R1033" i="7"/>
  <c r="S573" i="7"/>
  <c r="R573" i="7"/>
  <c r="S450" i="7"/>
  <c r="R450" i="7"/>
  <c r="S795" i="7"/>
  <c r="R795" i="7"/>
  <c r="R933" i="7"/>
  <c r="S933" i="7"/>
  <c r="R611" i="7"/>
  <c r="S611" i="7"/>
  <c r="R873" i="7"/>
  <c r="S873" i="7"/>
  <c r="R497" i="7"/>
  <c r="S497" i="7"/>
  <c r="S1058" i="7"/>
  <c r="R1058" i="7"/>
  <c r="S922" i="7"/>
  <c r="R922" i="7"/>
  <c r="S685" i="7"/>
  <c r="R685" i="7"/>
  <c r="R761" i="7"/>
  <c r="S761" i="7"/>
  <c r="S919" i="7"/>
  <c r="R919" i="7"/>
  <c r="S531" i="7"/>
  <c r="R531" i="7"/>
  <c r="R596" i="7"/>
  <c r="S596" i="7"/>
  <c r="R802" i="7"/>
  <c r="S802" i="7"/>
  <c r="S782" i="7"/>
  <c r="R782" i="7"/>
  <c r="S430" i="7"/>
  <c r="R430" i="7"/>
  <c r="S781" i="7"/>
  <c r="R781" i="7"/>
  <c r="S624" i="7"/>
  <c r="R624" i="7"/>
  <c r="R1256" i="7"/>
  <c r="S1256" i="7"/>
  <c r="S1065" i="7"/>
  <c r="R1065" i="7"/>
  <c r="S944" i="7"/>
  <c r="R944" i="7"/>
  <c r="R455" i="7"/>
  <c r="S455" i="7"/>
  <c r="R715" i="7"/>
  <c r="S715" i="7"/>
  <c r="R482" i="7"/>
  <c r="S482" i="7"/>
  <c r="S825" i="7"/>
  <c r="R825" i="7"/>
  <c r="R868" i="7"/>
  <c r="S868" i="7"/>
  <c r="S261" i="7"/>
  <c r="R261" i="7"/>
  <c r="S772" i="7"/>
  <c r="R772" i="7"/>
  <c r="S657" i="7"/>
  <c r="R657" i="7"/>
  <c r="R932" i="7"/>
  <c r="S932" i="7"/>
  <c r="R936" i="7"/>
  <c r="S936" i="7"/>
  <c r="R267" i="7"/>
  <c r="S267" i="7"/>
  <c r="S501" i="7"/>
  <c r="R501" i="7"/>
  <c r="S765" i="7"/>
  <c r="R765" i="7"/>
  <c r="R670" i="7"/>
  <c r="S670" i="7"/>
  <c r="S874" i="7"/>
  <c r="R874" i="7"/>
  <c r="R284" i="7"/>
  <c r="S284" i="7"/>
  <c r="R1234" i="7"/>
  <c r="S1234" i="7"/>
  <c r="S631" i="7"/>
  <c r="R631" i="7"/>
  <c r="R1086" i="7"/>
  <c r="S1086" i="7"/>
  <c r="R837" i="7"/>
  <c r="S837" i="7"/>
  <c r="S921" i="7"/>
  <c r="R921" i="7"/>
  <c r="S575" i="7"/>
  <c r="R575" i="7"/>
  <c r="S459" i="7"/>
  <c r="R459" i="7"/>
  <c r="R269" i="7"/>
  <c r="S269" i="7"/>
  <c r="S1018" i="7"/>
  <c r="R1018" i="7"/>
  <c r="S1203" i="7"/>
  <c r="R1203" i="7"/>
  <c r="R518" i="7"/>
  <c r="S518" i="7"/>
  <c r="R803" i="7"/>
  <c r="S803" i="7"/>
  <c r="R986" i="7"/>
  <c r="S986" i="7"/>
  <c r="S1257" i="7"/>
  <c r="R1257" i="7"/>
  <c r="R1024" i="7"/>
  <c r="S1024" i="7"/>
  <c r="S1007" i="7"/>
  <c r="R1007" i="7"/>
  <c r="S967" i="7"/>
  <c r="R967" i="7"/>
  <c r="R515" i="7"/>
  <c r="S515" i="7"/>
  <c r="R505" i="7"/>
  <c r="S505" i="7"/>
  <c r="R550" i="7"/>
  <c r="S550" i="7"/>
  <c r="S1195" i="7"/>
  <c r="R1195" i="7"/>
  <c r="S746" i="7"/>
  <c r="R746" i="7"/>
  <c r="S1176" i="7"/>
  <c r="R1176" i="7"/>
  <c r="S556" i="7"/>
  <c r="R556" i="7"/>
  <c r="S464" i="7"/>
  <c r="R464" i="7"/>
  <c r="R1197" i="7"/>
  <c r="S1197" i="7"/>
  <c r="R1115" i="7"/>
  <c r="S1115" i="7"/>
  <c r="R1246" i="7"/>
  <c r="S1246" i="7"/>
  <c r="R738" i="7"/>
  <c r="S738" i="7"/>
  <c r="R271" i="7"/>
  <c r="S271" i="7"/>
  <c r="S845" i="7"/>
  <c r="R845" i="7"/>
  <c r="R366" i="7"/>
  <c r="S366" i="7"/>
  <c r="S912" i="7"/>
  <c r="R912" i="7"/>
  <c r="R585" i="7"/>
  <c r="S585" i="7"/>
  <c r="R818" i="7"/>
  <c r="S818" i="7"/>
  <c r="R530" i="7"/>
  <c r="S530" i="7"/>
  <c r="S851" i="7"/>
  <c r="R851" i="7"/>
  <c r="R779" i="7"/>
  <c r="S779" i="7"/>
  <c r="R1132" i="7"/>
  <c r="S1132" i="7"/>
  <c r="S604" i="7"/>
  <c r="R604" i="7"/>
  <c r="R519" i="7"/>
  <c r="S519" i="7"/>
  <c r="R794" i="7"/>
  <c r="S794" i="7"/>
  <c r="S352" i="7"/>
  <c r="R352" i="7"/>
  <c r="S956" i="7"/>
  <c r="R956" i="7"/>
  <c r="S1082" i="7"/>
  <c r="R1082" i="7"/>
  <c r="S716" i="7"/>
  <c r="R716" i="7"/>
  <c r="S752" i="7"/>
  <c r="R752" i="7"/>
  <c r="S1016" i="7"/>
  <c r="R1016" i="7"/>
  <c r="R862" i="7"/>
  <c r="S862" i="7"/>
  <c r="S865" i="7"/>
  <c r="R865" i="7"/>
  <c r="R814" i="7"/>
  <c r="S814" i="7"/>
  <c r="S893" i="7"/>
  <c r="R893" i="7"/>
  <c r="R386" i="7"/>
  <c r="S386" i="7"/>
  <c r="S886" i="7"/>
  <c r="R886" i="7"/>
  <c r="S419" i="7"/>
  <c r="R419" i="7"/>
  <c r="S437" i="7"/>
  <c r="R437" i="7"/>
  <c r="S1221" i="7"/>
  <c r="R1221" i="7"/>
  <c r="R466" i="7"/>
  <c r="S466" i="7"/>
  <c r="R1237" i="7"/>
  <c r="S1237" i="7"/>
  <c r="R546" i="7"/>
  <c r="S546" i="7"/>
  <c r="R914" i="7"/>
  <c r="S914" i="7"/>
  <c r="S413" i="7"/>
  <c r="R413" i="7"/>
  <c r="R957" i="7"/>
  <c r="S957" i="7"/>
  <c r="R775" i="7"/>
  <c r="S775" i="7"/>
  <c r="R500" i="7"/>
  <c r="S500" i="7"/>
  <c r="R667" i="7"/>
  <c r="S667" i="7"/>
  <c r="S1074" i="7"/>
  <c r="R1074" i="7"/>
  <c r="R810" i="7"/>
  <c r="S810" i="7"/>
  <c r="S495" i="7"/>
  <c r="R495" i="7"/>
  <c r="R645" i="7"/>
  <c r="S645" i="7"/>
  <c r="S1006" i="7"/>
  <c r="R1006" i="7"/>
  <c r="R1088" i="7"/>
  <c r="S1088" i="7"/>
  <c r="S331" i="7"/>
  <c r="R331" i="7"/>
  <c r="S283" i="7"/>
  <c r="R283" i="7"/>
  <c r="R1205" i="7"/>
  <c r="S1205" i="7"/>
  <c r="R915" i="7"/>
  <c r="S915" i="7"/>
  <c r="S1186" i="7"/>
  <c r="R1186" i="7"/>
  <c r="R303" i="7"/>
  <c r="S303" i="7"/>
  <c r="R1092" i="7"/>
  <c r="S1092" i="7"/>
  <c r="S816" i="7"/>
  <c r="R816" i="7"/>
  <c r="S982" i="7"/>
  <c r="R982" i="7"/>
  <c r="R710" i="7"/>
  <c r="S710" i="7"/>
  <c r="R744" i="7"/>
  <c r="S744" i="7"/>
  <c r="S541" i="7"/>
  <c r="R541" i="7"/>
  <c r="S598" i="7"/>
  <c r="R598" i="7"/>
  <c r="S712" i="7"/>
  <c r="R712" i="7"/>
  <c r="R1070" i="7"/>
  <c r="S1070" i="7"/>
  <c r="R1233" i="7"/>
  <c r="S1233" i="7"/>
  <c r="R423" i="7"/>
  <c r="S423" i="7"/>
  <c r="R742" i="7"/>
  <c r="S742" i="7"/>
  <c r="S1002" i="7"/>
  <c r="R1002" i="7"/>
  <c r="R792" i="7"/>
  <c r="S792" i="7"/>
  <c r="S703" i="7"/>
  <c r="R703" i="7"/>
  <c r="S717" i="7"/>
  <c r="R717" i="7"/>
  <c r="R383" i="7"/>
  <c r="S383" i="7"/>
  <c r="R484" i="7"/>
  <c r="S484" i="7"/>
  <c r="R812" i="7"/>
  <c r="S812" i="7"/>
  <c r="R522" i="7"/>
  <c r="S522" i="7"/>
  <c r="R1028" i="7"/>
  <c r="S1028" i="7"/>
  <c r="R347" i="7"/>
  <c r="S347" i="7"/>
  <c r="R1067" i="7"/>
  <c r="S1067" i="7"/>
  <c r="R828" i="7"/>
  <c r="S828" i="7"/>
  <c r="R636" i="7"/>
  <c r="S636" i="7"/>
  <c r="S549" i="7"/>
  <c r="R549" i="7"/>
  <c r="R1102" i="7"/>
  <c r="S1102" i="7"/>
  <c r="R1072" i="7"/>
  <c r="S1072" i="7"/>
  <c r="R281" i="7"/>
  <c r="S281" i="7"/>
  <c r="R872" i="7"/>
  <c r="S872" i="7"/>
  <c r="S871" i="7"/>
  <c r="R871" i="7"/>
  <c r="R1042" i="7"/>
  <c r="S1042" i="7"/>
  <c r="R609" i="7"/>
  <c r="S609" i="7"/>
  <c r="R704" i="7"/>
  <c r="S704" i="7"/>
  <c r="R757" i="7"/>
  <c r="S757" i="7"/>
  <c r="S621" i="7"/>
  <c r="R621" i="7"/>
  <c r="S511" i="7"/>
  <c r="R511" i="7"/>
  <c r="R786" i="7"/>
  <c r="S786" i="7"/>
  <c r="R1064" i="7"/>
  <c r="S1064" i="7"/>
  <c r="R664" i="7"/>
  <c r="S664" i="7"/>
  <c r="R329" i="7"/>
  <c r="S329" i="7"/>
  <c r="R1117" i="7"/>
  <c r="S1117" i="7"/>
  <c r="R405" i="7"/>
  <c r="S405" i="7"/>
  <c r="R955" i="7"/>
  <c r="S955" i="7"/>
  <c r="S679" i="7"/>
  <c r="R679" i="7"/>
  <c r="S309" i="7"/>
  <c r="R309" i="7"/>
  <c r="S259" i="7"/>
  <c r="R259" i="7"/>
  <c r="R533" i="7"/>
  <c r="S533" i="7"/>
  <c r="S977" i="7"/>
  <c r="R977" i="7"/>
  <c r="S581" i="7"/>
  <c r="R581" i="7"/>
  <c r="S447" i="7"/>
  <c r="R447" i="7"/>
  <c r="R751" i="7"/>
  <c r="S751" i="7"/>
  <c r="R830" i="7"/>
  <c r="S830" i="7"/>
  <c r="R811" i="7"/>
  <c r="S811" i="7"/>
  <c r="R1038" i="7"/>
  <c r="S1038" i="7"/>
  <c r="S1181" i="7"/>
  <c r="R1181" i="7"/>
  <c r="R763" i="7"/>
  <c r="S763" i="7"/>
  <c r="S398" i="7"/>
  <c r="R398" i="7"/>
  <c r="R1171" i="7"/>
  <c r="S1171" i="7"/>
  <c r="R315" i="7"/>
  <c r="S315" i="7"/>
  <c r="R952" i="7"/>
  <c r="S952" i="7"/>
  <c r="S1227" i="7"/>
  <c r="R1227" i="7"/>
  <c r="R945" i="7"/>
  <c r="S945" i="7"/>
  <c r="R778" i="7"/>
  <c r="S778" i="7"/>
  <c r="S1126" i="7"/>
  <c r="R1126" i="7"/>
  <c r="R985" i="7"/>
  <c r="S985" i="7"/>
  <c r="S311" i="7"/>
  <c r="R311" i="7"/>
  <c r="S997" i="7"/>
  <c r="R997" i="7"/>
  <c r="R280" i="7"/>
  <c r="S280" i="7"/>
  <c r="S297" i="7"/>
  <c r="R297" i="7"/>
  <c r="R397" i="7"/>
  <c r="S397" i="7"/>
  <c r="S1135" i="7"/>
  <c r="R1135" i="7"/>
  <c r="S467" i="7"/>
  <c r="R467" i="7"/>
  <c r="S671" i="7"/>
  <c r="R671" i="7"/>
  <c r="R890" i="7"/>
  <c r="S890" i="7"/>
  <c r="S736" i="7"/>
  <c r="R736" i="7"/>
  <c r="S481" i="7"/>
  <c r="R481" i="7"/>
  <c r="R842" i="7"/>
  <c r="S842" i="7"/>
  <c r="S305" i="7"/>
  <c r="R305" i="7"/>
  <c r="R975" i="7"/>
  <c r="S975" i="7"/>
  <c r="R720" i="7"/>
  <c r="S720" i="7"/>
  <c r="R1098" i="7"/>
  <c r="S1098" i="7"/>
  <c r="R523" i="7"/>
  <c r="S523" i="7"/>
  <c r="R528" i="7"/>
  <c r="S528" i="7"/>
  <c r="R492" i="7"/>
  <c r="S492" i="7"/>
  <c r="R1179" i="7"/>
  <c r="S1179" i="7"/>
  <c r="R555" i="7"/>
  <c r="S555" i="7"/>
  <c r="R993" i="7"/>
  <c r="S993" i="7"/>
  <c r="S990" i="7"/>
  <c r="R990" i="7"/>
  <c r="S617" i="7"/>
  <c r="R617" i="7"/>
  <c r="S917" i="7"/>
  <c r="R917" i="7"/>
  <c r="R426" i="7"/>
  <c r="S426" i="7"/>
  <c r="R278" i="7"/>
  <c r="S278" i="7"/>
  <c r="S832" i="7"/>
  <c r="R832" i="7"/>
  <c r="S592" i="7"/>
  <c r="R592" i="7"/>
  <c r="S898" i="7"/>
  <c r="R898" i="7"/>
  <c r="S1215" i="7"/>
  <c r="R1215" i="7"/>
  <c r="S480" i="7"/>
  <c r="R480" i="7"/>
  <c r="S462" i="7"/>
  <c r="R462" i="7"/>
  <c r="R260" i="7"/>
  <c r="S260" i="7"/>
  <c r="R1223" i="7"/>
  <c r="S1223" i="7"/>
  <c r="S884" i="7"/>
  <c r="R884" i="7"/>
  <c r="R583" i="7"/>
  <c r="S583" i="7"/>
  <c r="S510" i="7"/>
  <c r="R510" i="7"/>
  <c r="S1146" i="7"/>
  <c r="R1146" i="7"/>
  <c r="S946" i="7"/>
  <c r="R946" i="7"/>
  <c r="S769" i="7"/>
  <c r="R769" i="7"/>
  <c r="S713" i="7"/>
  <c r="R713" i="7"/>
  <c r="S1138" i="7"/>
  <c r="R1138" i="7"/>
  <c r="S456" i="7"/>
  <c r="R456" i="7"/>
  <c r="R972" i="7"/>
  <c r="S972" i="7"/>
  <c r="S732" i="7"/>
  <c r="R732" i="7"/>
  <c r="S660" i="7"/>
  <c r="R660" i="7"/>
  <c r="S677" i="7"/>
  <c r="R677" i="7"/>
  <c r="S544" i="7"/>
  <c r="R544" i="7"/>
  <c r="S588" i="7"/>
  <c r="R588" i="7"/>
  <c r="S1066" i="7"/>
  <c r="R1066" i="7"/>
  <c r="S614" i="7"/>
  <c r="R614" i="7"/>
  <c r="R343" i="7"/>
  <c r="S343" i="7"/>
  <c r="R1123" i="7"/>
  <c r="S1123" i="7"/>
  <c r="S579" i="7"/>
  <c r="R579" i="7"/>
  <c r="R365" i="7"/>
  <c r="S365" i="7"/>
  <c r="S569" i="7"/>
  <c r="R569" i="7"/>
  <c r="S540" i="7"/>
  <c r="R540" i="7"/>
  <c r="R987" i="7"/>
  <c r="S987" i="7"/>
  <c r="S586" i="7"/>
  <c r="R586" i="7"/>
  <c r="R1185" i="7"/>
  <c r="S1185" i="7"/>
  <c r="R286" i="7"/>
  <c r="S286" i="7"/>
  <c r="S298" i="7"/>
  <c r="R298" i="7"/>
  <c r="S422" i="7"/>
  <c r="R422" i="7"/>
  <c r="S688" i="7"/>
  <c r="R688" i="7"/>
  <c r="S861" i="7"/>
  <c r="R861" i="7"/>
  <c r="S491" i="7"/>
  <c r="R491" i="7"/>
  <c r="S1173" i="7"/>
  <c r="R1173" i="7"/>
  <c r="S1208" i="7"/>
  <c r="R1208" i="7"/>
  <c r="R666" i="7"/>
  <c r="S666" i="7"/>
  <c r="S288" i="7"/>
  <c r="R288" i="7"/>
  <c r="S897" i="7"/>
  <c r="R897" i="7"/>
  <c r="R994" i="7"/>
  <c r="S994" i="7"/>
  <c r="S696" i="7"/>
  <c r="R696" i="7"/>
  <c r="S925" i="7"/>
  <c r="R925" i="7"/>
  <c r="S1106" i="7"/>
  <c r="R1106" i="7"/>
  <c r="R791" i="7"/>
  <c r="S791" i="7"/>
  <c r="R370" i="7"/>
  <c r="S370" i="7"/>
  <c r="S642" i="7"/>
  <c r="R642" i="7"/>
  <c r="R859" i="7"/>
  <c r="S859" i="7"/>
  <c r="S983" i="7"/>
  <c r="R983" i="7"/>
  <c r="S1206" i="7"/>
  <c r="R1206" i="7"/>
  <c r="S906" i="7"/>
  <c r="R906" i="7"/>
  <c r="R516" i="7"/>
  <c r="S516" i="7"/>
  <c r="S377" i="7"/>
  <c r="R377" i="7"/>
  <c r="S317" i="7"/>
  <c r="R317" i="7"/>
  <c r="R553" i="7"/>
  <c r="S553" i="7"/>
  <c r="S502" i="7"/>
  <c r="R502" i="7"/>
  <c r="R290" i="7"/>
  <c r="S290" i="7"/>
  <c r="S358" i="7"/>
  <c r="R358" i="7"/>
  <c r="R819" i="7"/>
  <c r="S819" i="7"/>
  <c r="R1207" i="7"/>
  <c r="S1207" i="7"/>
  <c r="S848" i="7"/>
  <c r="R848" i="7"/>
  <c r="R721" i="7"/>
  <c r="S721" i="7"/>
  <c r="R793" i="7"/>
  <c r="S793" i="7"/>
  <c r="R835" i="7"/>
  <c r="S835" i="7"/>
  <c r="S265" i="7"/>
  <c r="R265" i="7"/>
  <c r="R1200" i="7"/>
  <c r="S1200" i="7"/>
  <c r="S601" i="7"/>
  <c r="R601" i="7"/>
  <c r="R387" i="7"/>
  <c r="S387" i="7"/>
  <c r="R1099" i="7"/>
  <c r="S1099" i="7"/>
  <c r="R635" i="7"/>
  <c r="S635" i="7"/>
  <c r="R1093" i="7"/>
  <c r="S1093" i="7"/>
  <c r="R337" i="7"/>
  <c r="S337" i="7"/>
  <c r="R938" i="7"/>
  <c r="S938" i="7"/>
  <c r="R1136" i="7"/>
  <c r="S1136" i="7"/>
  <c r="R926" i="7"/>
  <c r="S926" i="7"/>
  <c r="S414" i="7"/>
  <c r="R414" i="7"/>
  <c r="R700" i="7"/>
  <c r="S700" i="7"/>
  <c r="S1216" i="7"/>
  <c r="R1216" i="7"/>
  <c r="R813" i="7"/>
  <c r="S813" i="7"/>
  <c r="S656" i="7"/>
  <c r="R656" i="7"/>
  <c r="S970" i="7"/>
  <c r="R970" i="7"/>
  <c r="R647" i="7"/>
  <c r="S647" i="7"/>
  <c r="R908" i="7"/>
  <c r="S908" i="7"/>
  <c r="S499" i="7"/>
  <c r="R499" i="7"/>
  <c r="R743" i="7"/>
  <c r="S743" i="7"/>
  <c r="R633" i="7"/>
  <c r="S633" i="7"/>
  <c r="R1043" i="7"/>
  <c r="S1043" i="7"/>
  <c r="R988" i="7"/>
  <c r="S988" i="7"/>
  <c r="R338" i="7"/>
  <c r="S338" i="7"/>
  <c r="S798" i="7"/>
  <c r="R798" i="7"/>
  <c r="R403" i="7"/>
  <c r="S403" i="7"/>
  <c r="R324" i="7"/>
  <c r="S324" i="7"/>
  <c r="S508" i="7"/>
  <c r="R508" i="7"/>
  <c r="R295" i="7"/>
  <c r="S295" i="7"/>
  <c r="R392" i="7"/>
  <c r="S392" i="7"/>
  <c r="S432" i="7"/>
  <c r="R432" i="7"/>
  <c r="R881" i="7"/>
  <c r="S881" i="7"/>
  <c r="S310" i="7"/>
  <c r="R310" i="7"/>
  <c r="R1192" i="7"/>
  <c r="S1192" i="7"/>
  <c r="S340" i="7"/>
  <c r="R340" i="7"/>
  <c r="S339" i="7"/>
  <c r="R339" i="7"/>
  <c r="S650" i="7"/>
  <c r="R650" i="7"/>
  <c r="S1116" i="7"/>
  <c r="R1116" i="7"/>
  <c r="S291" i="7"/>
  <c r="R291" i="7"/>
  <c r="R275" i="7"/>
  <c r="S275" i="7"/>
  <c r="S1198" i="7"/>
  <c r="R1198" i="7"/>
  <c r="R1172" i="7"/>
  <c r="S1172" i="7"/>
  <c r="R855" i="7"/>
  <c r="S855" i="7"/>
  <c r="S1050" i="7"/>
  <c r="R1050" i="7"/>
  <c r="R948" i="7"/>
  <c r="S948" i="7"/>
  <c r="R714" i="7"/>
  <c r="S714" i="7"/>
  <c r="R681" i="7"/>
  <c r="S681" i="7"/>
  <c r="S517" i="7"/>
  <c r="R517" i="7"/>
  <c r="R823" i="7"/>
  <c r="S823" i="7"/>
  <c r="S649" i="7"/>
  <c r="R649" i="7"/>
  <c r="S776" i="7"/>
  <c r="R776" i="7"/>
  <c r="R1156" i="7"/>
  <c r="S1156" i="7"/>
  <c r="R1051" i="7"/>
  <c r="S1051" i="7"/>
  <c r="S1021" i="7"/>
  <c r="R1021" i="7"/>
  <c r="S406" i="7"/>
  <c r="R406" i="7"/>
  <c r="S705" i="7"/>
  <c r="R705" i="7"/>
  <c r="S1217" i="7"/>
  <c r="R1217" i="7"/>
  <c r="S545" i="7"/>
  <c r="R545" i="7"/>
  <c r="S809" i="7"/>
  <c r="R809" i="7"/>
  <c r="R435" i="7"/>
  <c r="S435" i="7"/>
  <c r="R344" i="7"/>
  <c r="S344" i="7"/>
  <c r="S1188" i="7"/>
  <c r="R1188" i="7"/>
  <c r="R345" i="7"/>
  <c r="S345" i="7"/>
  <c r="R883" i="7"/>
  <c r="S883" i="7"/>
  <c r="S1035" i="7"/>
  <c r="R1035" i="7"/>
  <c r="R1145" i="7"/>
  <c r="S1145" i="7"/>
  <c r="S1225" i="7"/>
  <c r="R1225" i="7"/>
  <c r="S971" i="7"/>
  <c r="R971" i="7"/>
  <c r="S1229" i="7"/>
  <c r="R1229" i="7"/>
  <c r="S1052" i="7"/>
  <c r="R1052" i="7"/>
  <c r="S1127" i="7"/>
  <c r="R1127" i="7"/>
  <c r="S866" i="7"/>
  <c r="R866" i="7"/>
  <c r="S425" i="7"/>
  <c r="R425" i="7"/>
  <c r="S726" i="7"/>
  <c r="R726" i="7"/>
  <c r="S468" i="7"/>
  <c r="R468" i="7"/>
  <c r="R774" i="7"/>
  <c r="S774" i="7"/>
  <c r="S725" i="7"/>
  <c r="R725" i="7"/>
  <c r="S1008" i="7"/>
  <c r="R1008" i="7"/>
  <c r="S785" i="7"/>
  <c r="R785" i="7"/>
  <c r="S1060" i="7"/>
  <c r="R1060" i="7"/>
  <c r="S878" i="7"/>
  <c r="R878" i="7"/>
  <c r="S393" i="7"/>
  <c r="R393" i="7"/>
  <c r="R1012" i="7"/>
  <c r="S1012" i="7"/>
  <c r="R768" i="7"/>
  <c r="S768" i="7"/>
  <c r="R625" i="7"/>
  <c r="S625" i="7"/>
  <c r="R438" i="7"/>
  <c r="S438" i="7"/>
  <c r="S727" i="7"/>
  <c r="R727" i="7"/>
  <c r="S1153" i="7"/>
  <c r="R1153" i="7"/>
  <c r="S827" i="7"/>
  <c r="R827" i="7"/>
  <c r="S498" i="7"/>
  <c r="R498" i="7"/>
  <c r="S846" i="7"/>
  <c r="R846" i="7"/>
  <c r="R560" i="7"/>
  <c r="S560" i="7"/>
  <c r="R684" i="7"/>
  <c r="S684" i="7"/>
  <c r="S428" i="7"/>
  <c r="R428" i="7"/>
  <c r="R1083" i="7"/>
  <c r="S1083" i="7"/>
  <c r="R396" i="7"/>
  <c r="S396" i="7"/>
  <c r="R950" i="7"/>
  <c r="S950" i="7"/>
  <c r="R469" i="7"/>
  <c r="S469" i="7"/>
  <c r="S443" i="7"/>
  <c r="R443" i="7"/>
  <c r="R849" i="7"/>
  <c r="S849" i="7"/>
  <c r="S561" i="7"/>
  <c r="R561" i="7"/>
  <c r="S628" i="7"/>
  <c r="R628" i="7"/>
  <c r="S485" i="7"/>
  <c r="R485" i="7"/>
  <c r="S686" i="7"/>
  <c r="R686" i="7"/>
  <c r="S565" i="7"/>
  <c r="R565" i="7"/>
  <c r="S1149" i="7"/>
  <c r="R1149" i="7"/>
  <c r="S1209" i="7"/>
  <c r="R1209" i="7"/>
  <c r="S367" i="7"/>
  <c r="R367" i="7"/>
  <c r="R529" i="7"/>
  <c r="S529" i="7"/>
  <c r="R570" i="7"/>
  <c r="S570" i="7"/>
  <c r="R822" i="7"/>
  <c r="S822" i="7"/>
  <c r="R1084" i="7"/>
  <c r="S1084" i="7"/>
  <c r="R623" i="7"/>
  <c r="S623" i="7"/>
  <c r="S800" i="7"/>
  <c r="R800" i="7"/>
  <c r="R1011" i="7"/>
  <c r="S1011" i="7"/>
  <c r="S563" i="7"/>
  <c r="R563" i="7"/>
  <c r="R1061" i="7"/>
  <c r="S1061" i="7"/>
  <c r="R992" i="7"/>
  <c r="S992" i="7"/>
  <c r="S1030" i="7"/>
  <c r="R1030" i="7"/>
  <c r="R735" i="7"/>
  <c r="S735" i="7"/>
  <c r="R384" i="7"/>
  <c r="S384" i="7"/>
  <c r="R739" i="7"/>
  <c r="S739" i="7"/>
  <c r="S1121" i="7"/>
  <c r="R1121" i="7"/>
  <c r="R410" i="7"/>
  <c r="S410" i="7"/>
  <c r="R844" i="7"/>
  <c r="S844" i="7"/>
  <c r="R940" i="7"/>
  <c r="S940" i="7"/>
  <c r="R1056" i="7"/>
  <c r="S1056" i="7"/>
  <c r="S407" i="7"/>
  <c r="R407" i="7"/>
  <c r="R758" i="7"/>
  <c r="S758" i="7"/>
  <c r="S1212" i="7"/>
  <c r="R1212" i="7"/>
  <c r="R789" i="7"/>
  <c r="S789" i="7"/>
  <c r="S1169" i="7"/>
  <c r="R1169" i="7"/>
  <c r="R826" i="7"/>
  <c r="S826" i="7"/>
  <c r="S1124" i="7"/>
  <c r="R1124" i="7"/>
  <c r="S326" i="7"/>
  <c r="R326" i="7"/>
  <c r="S718" i="7"/>
  <c r="R718" i="7"/>
  <c r="R1130" i="7"/>
  <c r="S1130" i="7"/>
  <c r="S463" i="7"/>
  <c r="R463" i="7"/>
  <c r="S436" i="7"/>
  <c r="R436" i="7"/>
  <c r="S599" i="7"/>
  <c r="R599" i="7"/>
  <c r="S787" i="7"/>
  <c r="R787" i="7"/>
  <c r="S1141" i="7"/>
  <c r="R1141" i="7"/>
  <c r="S1222" i="7"/>
  <c r="R1222" i="7"/>
  <c r="R959" i="7"/>
  <c r="S959" i="7"/>
  <c r="R300" i="7"/>
  <c r="S300" i="7"/>
  <c r="S856" i="7"/>
  <c r="R856" i="7"/>
  <c r="R659" i="7"/>
  <c r="S659" i="7"/>
  <c r="S475" i="7"/>
  <c r="R475" i="7"/>
  <c r="R836" i="7"/>
  <c r="S836" i="7"/>
  <c r="R457" i="7"/>
  <c r="S457" i="7"/>
  <c r="S1017" i="7"/>
  <c r="R1017" i="7"/>
  <c r="S323" i="7"/>
  <c r="R323" i="7"/>
  <c r="F121" i="7"/>
  <c r="G119" i="7"/>
  <c r="F125" i="7"/>
  <c r="E126" i="7" s="1"/>
  <c r="AC17" i="15" s="1"/>
  <c r="F175" i="11"/>
  <c r="H175" i="11"/>
  <c r="H179" i="11" s="1"/>
  <c r="E179" i="11"/>
  <c r="F179" i="11" s="1"/>
  <c r="F58" i="4"/>
  <c r="D55" i="12"/>
  <c r="F55" i="12" s="1"/>
  <c r="H190" i="11"/>
  <c r="F60" i="4" l="1"/>
  <c r="D58" i="8"/>
  <c r="N212" i="7"/>
  <c r="O212" i="7" s="1"/>
  <c r="N216" i="7"/>
  <c r="O216" i="7" s="1"/>
  <c r="N215" i="7"/>
  <c r="O215" i="7" s="1"/>
  <c r="J98" i="7"/>
  <c r="C111" i="11"/>
  <c r="U258" i="7"/>
  <c r="G125" i="7"/>
  <c r="F126" i="7" s="1"/>
  <c r="AD17" i="15" s="1"/>
  <c r="H119" i="7"/>
  <c r="G121" i="7"/>
  <c r="I234" i="7"/>
  <c r="I233" i="7"/>
  <c r="S233" i="7" s="1"/>
  <c r="I235" i="7"/>
  <c r="I236" i="7"/>
  <c r="I238" i="7"/>
  <c r="I237" i="7"/>
  <c r="S237" i="7" s="1"/>
  <c r="F122" i="7"/>
  <c r="J236" i="7"/>
  <c r="J238" i="7"/>
  <c r="J234" i="7"/>
  <c r="J235" i="7"/>
  <c r="J233" i="7"/>
  <c r="T233" i="7" s="1"/>
  <c r="J237" i="7"/>
  <c r="T237" i="7" s="1"/>
  <c r="E138" i="7"/>
  <c r="R148" i="7"/>
  <c r="R146" i="7"/>
  <c r="R149" i="7"/>
  <c r="R147" i="7"/>
  <c r="R150" i="7"/>
  <c r="R151" i="7"/>
  <c r="R152" i="7"/>
  <c r="E196" i="11"/>
  <c r="D57" i="12"/>
  <c r="F57" i="12" s="1"/>
  <c r="G122" i="7" l="1"/>
  <c r="P31" i="15"/>
  <c r="B44" i="15"/>
  <c r="F42" i="15"/>
  <c r="F40" i="15"/>
  <c r="E44" i="15"/>
  <c r="B43" i="15"/>
  <c r="D40" i="15"/>
  <c r="E43" i="15"/>
  <c r="B40" i="15"/>
  <c r="C41" i="15"/>
  <c r="E40" i="15"/>
  <c r="D42" i="15"/>
  <c r="C42" i="15"/>
  <c r="D43" i="15"/>
  <c r="D44" i="15"/>
  <c r="F41" i="15"/>
  <c r="E41" i="15"/>
  <c r="F44" i="15"/>
  <c r="F43" i="15"/>
  <c r="B41" i="15"/>
  <c r="C44" i="15"/>
  <c r="C40" i="15"/>
  <c r="D41" i="15"/>
  <c r="E42" i="15"/>
  <c r="B42" i="15"/>
  <c r="C43" i="15"/>
  <c r="B63" i="15"/>
  <c r="C62" i="15"/>
  <c r="B61" i="15"/>
  <c r="C64" i="15"/>
  <c r="F60" i="15"/>
  <c r="B60" i="15"/>
  <c r="C63" i="15"/>
  <c r="F62" i="15"/>
  <c r="E63" i="15"/>
  <c r="C61" i="15"/>
  <c r="C60" i="15"/>
  <c r="D63" i="15"/>
  <c r="F64" i="15"/>
  <c r="D62" i="15"/>
  <c r="B62" i="15"/>
  <c r="E60" i="15"/>
  <c r="F63" i="15"/>
  <c r="F61" i="15"/>
  <c r="D64" i="15"/>
  <c r="D60" i="15"/>
  <c r="E62" i="15"/>
  <c r="E64" i="15"/>
  <c r="E61" i="15"/>
  <c r="B64" i="15"/>
  <c r="D61" i="15"/>
  <c r="D70" i="8"/>
  <c r="D71" i="8" s="1"/>
  <c r="F78" i="4"/>
  <c r="F91" i="4" s="1"/>
  <c r="O217" i="7"/>
  <c r="P214" i="7" s="1"/>
  <c r="H196" i="11"/>
  <c r="U259" i="7"/>
  <c r="V259" i="7" s="1"/>
  <c r="E198" i="11"/>
  <c r="D221" i="11" s="1"/>
  <c r="I65" i="4" s="1"/>
  <c r="C110" i="11"/>
  <c r="C118" i="11"/>
  <c r="B119" i="11" s="1"/>
  <c r="D111" i="11"/>
  <c r="C114" i="11"/>
  <c r="F138" i="7"/>
  <c r="T151" i="7" s="1"/>
  <c r="V258" i="7"/>
  <c r="S151" i="7"/>
  <c r="S149" i="7"/>
  <c r="S150" i="7"/>
  <c r="S148" i="7"/>
  <c r="S147" i="7"/>
  <c r="S152" i="7"/>
  <c r="S146" i="7"/>
  <c r="F196" i="11"/>
  <c r="H125" i="7"/>
  <c r="G126" i="7" s="1"/>
  <c r="AE17" i="15" s="1"/>
  <c r="I119" i="7"/>
  <c r="H121" i="7"/>
  <c r="AS258" i="7"/>
  <c r="AS259" i="7" s="1"/>
  <c r="AG258" i="7"/>
  <c r="AG259" i="7" s="1"/>
  <c r="H122" i="7" l="1"/>
  <c r="C115" i="11"/>
  <c r="O31" i="15"/>
  <c r="O32" i="15" s="1"/>
  <c r="P32" i="15"/>
  <c r="I55" i="4"/>
  <c r="P142" i="11"/>
  <c r="P144" i="11"/>
  <c r="P143" i="11"/>
  <c r="P145" i="11"/>
  <c r="P141" i="11"/>
  <c r="P140" i="11"/>
  <c r="P139" i="11"/>
  <c r="P213" i="7"/>
  <c r="P215" i="7"/>
  <c r="P212" i="7"/>
  <c r="P216" i="7"/>
  <c r="T152" i="7"/>
  <c r="AB259" i="7"/>
  <c r="AC259" i="7" s="1"/>
  <c r="W259" i="7"/>
  <c r="X259" i="7" s="1"/>
  <c r="U260" i="7"/>
  <c r="W260" i="7" s="1"/>
  <c r="H198" i="11"/>
  <c r="F198" i="11"/>
  <c r="T149" i="7"/>
  <c r="T148" i="7"/>
  <c r="T147" i="7"/>
  <c r="B131" i="11"/>
  <c r="D114" i="11"/>
  <c r="E111" i="11"/>
  <c r="D118" i="11"/>
  <c r="C119" i="11" s="1"/>
  <c r="AA18" i="15" s="1"/>
  <c r="T150" i="7"/>
  <c r="T146" i="7"/>
  <c r="AG260" i="7"/>
  <c r="AH259" i="7"/>
  <c r="AI259" i="7" s="1"/>
  <c r="AN259" i="7"/>
  <c r="AO259" i="7" s="1"/>
  <c r="G138" i="7"/>
  <c r="AU259" i="7"/>
  <c r="AV259" i="7" s="1"/>
  <c r="AZ259" i="7"/>
  <c r="BA259" i="7" s="1"/>
  <c r="AS260" i="7"/>
  <c r="I121" i="7"/>
  <c r="I125" i="7"/>
  <c r="H126" i="7" s="1"/>
  <c r="AF17" i="15" s="1"/>
  <c r="J119" i="7"/>
  <c r="I122" i="7" l="1"/>
  <c r="D115" i="11"/>
  <c r="E200" i="11"/>
  <c r="P35" i="15" s="1"/>
  <c r="O35" i="15" s="1"/>
  <c r="Z18" i="15"/>
  <c r="L12" i="8"/>
  <c r="I56" i="4"/>
  <c r="I58" i="4" s="1"/>
  <c r="H56" i="4"/>
  <c r="H58" i="4" s="1"/>
  <c r="H55" i="4"/>
  <c r="H216" i="7"/>
  <c r="H213" i="7"/>
  <c r="H215" i="7"/>
  <c r="H214" i="7"/>
  <c r="H212" i="7"/>
  <c r="X260" i="7"/>
  <c r="U261" i="7"/>
  <c r="U262" i="7" s="1"/>
  <c r="V260" i="7"/>
  <c r="AB260" i="7"/>
  <c r="AC260" i="7" s="1"/>
  <c r="F111" i="11"/>
  <c r="E118" i="11"/>
  <c r="D119" i="11" s="1"/>
  <c r="AB18" i="15" s="1"/>
  <c r="E114" i="11"/>
  <c r="D215" i="11"/>
  <c r="D214" i="11" s="1"/>
  <c r="D218" i="11" s="1"/>
  <c r="D219" i="11" s="1"/>
  <c r="B207" i="11"/>
  <c r="C131" i="11"/>
  <c r="K119" i="7"/>
  <c r="J121" i="7"/>
  <c r="J125" i="7"/>
  <c r="I126" i="7" s="1"/>
  <c r="AG17" i="15" s="1"/>
  <c r="H138" i="7"/>
  <c r="AU260" i="7"/>
  <c r="AV260" i="7" s="1"/>
  <c r="AZ260" i="7"/>
  <c r="BA260" i="7" s="1"/>
  <c r="AS261" i="7"/>
  <c r="U149" i="7"/>
  <c r="U147" i="7"/>
  <c r="U150" i="7"/>
  <c r="U151" i="7"/>
  <c r="U148" i="7"/>
  <c r="U146" i="7"/>
  <c r="U152" i="7"/>
  <c r="AH260" i="7"/>
  <c r="AI260" i="7" s="1"/>
  <c r="AN260" i="7"/>
  <c r="AO260" i="7" s="1"/>
  <c r="AG261" i="7"/>
  <c r="J122" i="7" l="1"/>
  <c r="D21" i="15"/>
  <c r="F20" i="15"/>
  <c r="B20" i="15"/>
  <c r="D19" i="15"/>
  <c r="E18" i="15"/>
  <c r="F17" i="15"/>
  <c r="B17" i="15"/>
  <c r="C21" i="15"/>
  <c r="E20" i="15"/>
  <c r="C19" i="15"/>
  <c r="D18" i="15"/>
  <c r="E17" i="15"/>
  <c r="F21" i="15"/>
  <c r="D20" i="15"/>
  <c r="B19" i="15"/>
  <c r="C18" i="15"/>
  <c r="D17" i="15"/>
  <c r="F19" i="15"/>
  <c r="E19" i="15"/>
  <c r="F18" i="15"/>
  <c r="E21" i="15"/>
  <c r="C20" i="15"/>
  <c r="B18" i="15"/>
  <c r="C17" i="15"/>
  <c r="B21" i="15"/>
  <c r="L21" i="8"/>
  <c r="N21" i="8" s="1"/>
  <c r="L15" i="8"/>
  <c r="L22" i="8" s="1"/>
  <c r="N22" i="8" s="1"/>
  <c r="H65" i="4"/>
  <c r="V215" i="7"/>
  <c r="S215" i="7"/>
  <c r="T215" i="7"/>
  <c r="V213" i="7"/>
  <c r="V216" i="7"/>
  <c r="S213" i="7"/>
  <c r="S214" i="7"/>
  <c r="U212" i="7"/>
  <c r="T213" i="7"/>
  <c r="U214" i="7"/>
  <c r="S212" i="7"/>
  <c r="S216" i="7"/>
  <c r="T214" i="7"/>
  <c r="U215" i="7"/>
  <c r="V214" i="7"/>
  <c r="T216" i="7"/>
  <c r="U216" i="7"/>
  <c r="V212" i="7"/>
  <c r="T212" i="7"/>
  <c r="U213" i="7"/>
  <c r="AI317" i="11"/>
  <c r="AI381" i="11"/>
  <c r="AI445" i="11"/>
  <c r="AI509" i="11"/>
  <c r="AI316" i="11"/>
  <c r="AI380" i="11"/>
  <c r="AI444" i="11"/>
  <c r="AI508" i="11"/>
  <c r="AI572" i="11"/>
  <c r="AI318" i="11"/>
  <c r="AI446" i="11"/>
  <c r="AI558" i="11"/>
  <c r="AI635" i="11"/>
  <c r="AI699" i="11"/>
  <c r="AI279" i="11"/>
  <c r="AI407" i="11"/>
  <c r="AI533" i="11"/>
  <c r="AI616" i="11"/>
  <c r="AI680" i="11"/>
  <c r="AI274" i="11"/>
  <c r="AI529" i="11"/>
  <c r="AI677" i="11"/>
  <c r="AI777" i="11"/>
  <c r="AI841" i="11"/>
  <c r="AI905" i="11"/>
  <c r="AI969" i="11"/>
  <c r="AI1033" i="11"/>
  <c r="AI1097" i="11"/>
  <c r="AI1161" i="11"/>
  <c r="AI347" i="11"/>
  <c r="AI578" i="11"/>
  <c r="AI714" i="11"/>
  <c r="AI796" i="11"/>
  <c r="AI860" i="11"/>
  <c r="AI924" i="11"/>
  <c r="AI988" i="11"/>
  <c r="AI1052" i="11"/>
  <c r="AI1116" i="11"/>
  <c r="AI1180" i="11"/>
  <c r="AI1244" i="11"/>
  <c r="AI573" i="11"/>
  <c r="AI794" i="11"/>
  <c r="AI297" i="11"/>
  <c r="AI361" i="11"/>
  <c r="AI425" i="11"/>
  <c r="AI489" i="11"/>
  <c r="AI296" i="11"/>
  <c r="AI360" i="11"/>
  <c r="AI424" i="11"/>
  <c r="AI488" i="11"/>
  <c r="AI552" i="11"/>
  <c r="AI278" i="11"/>
  <c r="AI406" i="11"/>
  <c r="AI531" i="11"/>
  <c r="AI615" i="11"/>
  <c r="AI679" i="11"/>
  <c r="AI743" i="11"/>
  <c r="AI367" i="11"/>
  <c r="AI495" i="11"/>
  <c r="AI591" i="11"/>
  <c r="AI660" i="11"/>
  <c r="AI724" i="11"/>
  <c r="AI450" i="11"/>
  <c r="AI637" i="11"/>
  <c r="AI757" i="11"/>
  <c r="AI821" i="11"/>
  <c r="AI885" i="11"/>
  <c r="AI949" i="11"/>
  <c r="AI1013" i="11"/>
  <c r="AI1077" i="11"/>
  <c r="AI1141" i="11"/>
  <c r="AI1205" i="11"/>
  <c r="AI523" i="11"/>
  <c r="AI674" i="11"/>
  <c r="AI776" i="11"/>
  <c r="AI840" i="11"/>
  <c r="AI904" i="11"/>
  <c r="AI968" i="11"/>
  <c r="AI1032" i="11"/>
  <c r="AI1096" i="11"/>
  <c r="AI1160" i="11"/>
  <c r="AI1224" i="11"/>
  <c r="AI435" i="11"/>
  <c r="AI753" i="11"/>
  <c r="AI882" i="11"/>
  <c r="AI269" i="11"/>
  <c r="AI333" i="11"/>
  <c r="AI397" i="11"/>
  <c r="AI461" i="11"/>
  <c r="AI525" i="11"/>
  <c r="AI332" i="11"/>
  <c r="AI396" i="11"/>
  <c r="AI460" i="11"/>
  <c r="AI524" i="11"/>
  <c r="AI588" i="11"/>
  <c r="AI350" i="11"/>
  <c r="AI478" i="11"/>
  <c r="AI579" i="11"/>
  <c r="AI651" i="11"/>
  <c r="AI715" i="11"/>
  <c r="AI311" i="11"/>
  <c r="AI439" i="11"/>
  <c r="AI554" i="11"/>
  <c r="AI632" i="11"/>
  <c r="AI696" i="11"/>
  <c r="AI338" i="11"/>
  <c r="AI571" i="11"/>
  <c r="AI709" i="11"/>
  <c r="AI793" i="11"/>
  <c r="AI857" i="11"/>
  <c r="AI921" i="11"/>
  <c r="AI985" i="11"/>
  <c r="AI1049" i="11"/>
  <c r="AI1113" i="11"/>
  <c r="AI1177" i="11"/>
  <c r="AI411" i="11"/>
  <c r="AI618" i="11"/>
  <c r="AI745" i="11"/>
  <c r="AI812" i="11"/>
  <c r="AI876" i="11"/>
  <c r="AI940" i="11"/>
  <c r="AI1004" i="11"/>
  <c r="AI1068" i="11"/>
  <c r="AI1132" i="11"/>
  <c r="AI1196" i="11"/>
  <c r="AI1260" i="11"/>
  <c r="AI646" i="11"/>
  <c r="AI826" i="11"/>
  <c r="AI313" i="11"/>
  <c r="AI377" i="11"/>
  <c r="AI441" i="11"/>
  <c r="AI505" i="11"/>
  <c r="AI312" i="11"/>
  <c r="AI376" i="11"/>
  <c r="AI440" i="11"/>
  <c r="AI504" i="11"/>
  <c r="AI568" i="11"/>
  <c r="AI310" i="11"/>
  <c r="AI438" i="11"/>
  <c r="AI553" i="11"/>
  <c r="AI631" i="11"/>
  <c r="AI695" i="11"/>
  <c r="AI271" i="11"/>
  <c r="AI399" i="11"/>
  <c r="AI527" i="11"/>
  <c r="AI612" i="11"/>
  <c r="AI676" i="11"/>
  <c r="AI740" i="11"/>
  <c r="AI514" i="11"/>
  <c r="AI669" i="11"/>
  <c r="AI773" i="11"/>
  <c r="AI837" i="11"/>
  <c r="AI901" i="11"/>
  <c r="AI965" i="11"/>
  <c r="AI1029" i="11"/>
  <c r="AI1093" i="11"/>
  <c r="AI1157" i="11"/>
  <c r="AI331" i="11"/>
  <c r="AI567" i="11"/>
  <c r="AI706" i="11"/>
  <c r="AI792" i="11"/>
  <c r="AI856" i="11"/>
  <c r="AI920" i="11"/>
  <c r="AI984" i="11"/>
  <c r="AI1048" i="11"/>
  <c r="AI1112" i="11"/>
  <c r="AI1176" i="11"/>
  <c r="AI1240" i="11"/>
  <c r="AI551" i="11"/>
  <c r="AI786" i="11"/>
  <c r="AI365" i="11"/>
  <c r="AI493" i="11"/>
  <c r="AI364" i="11"/>
  <c r="AI492" i="11"/>
  <c r="AI286" i="11"/>
  <c r="AI537" i="11"/>
  <c r="AI683" i="11"/>
  <c r="AI375" i="11"/>
  <c r="AI597" i="11"/>
  <c r="AI728" i="11"/>
  <c r="AI645" i="11"/>
  <c r="AI825" i="11"/>
  <c r="AI953" i="11"/>
  <c r="AI1081" i="11"/>
  <c r="AI283" i="11"/>
  <c r="AI682" i="11"/>
  <c r="AI844" i="11"/>
  <c r="AI972" i="11"/>
  <c r="AI1100" i="11"/>
  <c r="AI1228" i="11"/>
  <c r="AI762" i="11"/>
  <c r="AI345" i="11"/>
  <c r="AI473" i="11"/>
  <c r="AI344" i="11"/>
  <c r="AI472" i="11"/>
  <c r="AI600" i="11"/>
  <c r="AI502" i="11"/>
  <c r="AI663" i="11"/>
  <c r="AI335" i="11"/>
  <c r="AI570" i="11"/>
  <c r="AI708" i="11"/>
  <c r="AI603" i="11"/>
  <c r="AI805" i="11"/>
  <c r="AI933" i="11"/>
  <c r="AI1061" i="11"/>
  <c r="AI1189" i="11"/>
  <c r="AI642" i="11"/>
  <c r="AI824" i="11"/>
  <c r="AI952" i="11"/>
  <c r="AI1080" i="11"/>
  <c r="AI1208" i="11"/>
  <c r="AI694" i="11"/>
  <c r="AI946" i="11"/>
  <c r="AI1219" i="11"/>
  <c r="AI779" i="11"/>
  <c r="AI1051" i="11"/>
  <c r="AI291" i="11"/>
  <c r="AI854" i="11"/>
  <c r="AI1126" i="11"/>
  <c r="AI394" i="11"/>
  <c r="AI737" i="11"/>
  <c r="AI871" i="11"/>
  <c r="AI999" i="11"/>
  <c r="AI1127" i="11"/>
  <c r="AI1239" i="11"/>
  <c r="AI337" i="11"/>
  <c r="AI465" i="11"/>
  <c r="AI336" i="11"/>
  <c r="AI464" i="11"/>
  <c r="AI592" i="11"/>
  <c r="AI486" i="11"/>
  <c r="AI655" i="11"/>
  <c r="AI319" i="11"/>
  <c r="AI559" i="11"/>
  <c r="AI700" i="11"/>
  <c r="AI582" i="11"/>
  <c r="AI797" i="11"/>
  <c r="AI925" i="11"/>
  <c r="AI1053" i="11"/>
  <c r="AI1181" i="11"/>
  <c r="AI626" i="11"/>
  <c r="AI816" i="11"/>
  <c r="AI944" i="11"/>
  <c r="AI1072" i="11"/>
  <c r="AI1200" i="11"/>
  <c r="AI662" i="11"/>
  <c r="AI930" i="11"/>
  <c r="AI1251" i="11"/>
  <c r="AI931" i="11"/>
  <c r="AI1253" i="11"/>
  <c r="AI902" i="11"/>
  <c r="AI1254" i="11"/>
  <c r="AI705" i="11"/>
  <c r="AI1071" i="11"/>
  <c r="AI1214" i="11"/>
  <c r="AI1043" i="11"/>
  <c r="AI894" i="11"/>
  <c r="AI277" i="11"/>
  <c r="AI308" i="11"/>
  <c r="AI564" i="11"/>
  <c r="AI627" i="11"/>
  <c r="AI519" i="11"/>
  <c r="AI498" i="11"/>
  <c r="AI929" i="11"/>
  <c r="AI1185" i="11"/>
  <c r="AI820" i="11"/>
  <c r="AI1108" i="11"/>
  <c r="AI778" i="11"/>
  <c r="AI583" i="11"/>
  <c r="AI362" i="11"/>
  <c r="AI951" i="11"/>
  <c r="AI1018" i="11"/>
  <c r="AI754" i="11"/>
  <c r="AI1003" i="11"/>
  <c r="AI562" i="11"/>
  <c r="AI1150" i="11"/>
  <c r="AI513" i="11"/>
  <c r="AI544" i="11"/>
  <c r="AI606" i="11"/>
  <c r="AI479" i="11"/>
  <c r="AI539" i="11"/>
  <c r="AI941" i="11"/>
  <c r="AI1197" i="11"/>
  <c r="AI864" i="11"/>
  <c r="AI1152" i="11"/>
  <c r="AI866" i="11"/>
  <c r="AI795" i="11"/>
  <c r="AI870" i="11"/>
  <c r="AI657" i="11"/>
  <c r="AI1047" i="11"/>
  <c r="AI1146" i="11"/>
  <c r="AI955" i="11"/>
  <c r="AI734" i="11"/>
  <c r="AI1217" i="11"/>
  <c r="AI389" i="11"/>
  <c r="AI517" i="11"/>
  <c r="AI388" i="11"/>
  <c r="AI516" i="11"/>
  <c r="AI334" i="11"/>
  <c r="AI569" i="11"/>
  <c r="AI707" i="11"/>
  <c r="AI423" i="11"/>
  <c r="AI624" i="11"/>
  <c r="AI306" i="11"/>
  <c r="AI693" i="11"/>
  <c r="AI849" i="11"/>
  <c r="AI977" i="11"/>
  <c r="AI1105" i="11"/>
  <c r="AI379" i="11"/>
  <c r="AI730" i="11"/>
  <c r="AI868" i="11"/>
  <c r="AI996" i="11"/>
  <c r="AI1124" i="11"/>
  <c r="AI1252" i="11"/>
  <c r="AI810" i="11"/>
  <c r="AI1042" i="11"/>
  <c r="AI697" i="11"/>
  <c r="AI1083" i="11"/>
  <c r="AI654" i="11"/>
  <c r="AI1070" i="11"/>
  <c r="AI458" i="11"/>
  <c r="AI799" i="11"/>
  <c r="AI975" i="11"/>
  <c r="AI1143" i="11"/>
  <c r="AI986" i="11"/>
  <c r="AI1209" i="11"/>
  <c r="AI713" i="11"/>
  <c r="AI971" i="11"/>
  <c r="AI1215" i="11"/>
  <c r="AI758" i="11"/>
  <c r="AI998" i="11"/>
  <c r="AI1227" i="11"/>
  <c r="AI1023" i="11"/>
  <c r="AI285" i="11"/>
  <c r="AI413" i="11"/>
  <c r="AI284" i="11"/>
  <c r="AI412" i="11"/>
  <c r="AI540" i="11"/>
  <c r="AI382" i="11"/>
  <c r="AI601" i="11"/>
  <c r="AI731" i="11"/>
  <c r="AI471" i="11"/>
  <c r="AI648" i="11"/>
  <c r="AI402" i="11"/>
  <c r="AI741" i="11"/>
  <c r="AI873" i="11"/>
  <c r="AI1001" i="11"/>
  <c r="AI1129" i="11"/>
  <c r="AI475" i="11"/>
  <c r="AI764" i="11"/>
  <c r="AI892" i="11"/>
  <c r="AI1020" i="11"/>
  <c r="AI1148" i="11"/>
  <c r="AI339" i="11"/>
  <c r="AI858" i="11"/>
  <c r="AI393" i="11"/>
  <c r="AI521" i="11"/>
  <c r="AI392" i="11"/>
  <c r="AI520" i="11"/>
  <c r="AI342" i="11"/>
  <c r="AI574" i="11"/>
  <c r="AI711" i="11"/>
  <c r="AI431" i="11"/>
  <c r="AI628" i="11"/>
  <c r="AI322" i="11"/>
  <c r="AI701" i="11"/>
  <c r="AI853" i="11"/>
  <c r="AI981" i="11"/>
  <c r="AI1109" i="11"/>
  <c r="AI395" i="11"/>
  <c r="AI738" i="11"/>
  <c r="AI872" i="11"/>
  <c r="AI1000" i="11"/>
  <c r="AI1128" i="11"/>
  <c r="AI1256" i="11"/>
  <c r="AI818" i="11"/>
  <c r="AI994" i="11"/>
  <c r="AI1267" i="11"/>
  <c r="AI843" i="11"/>
  <c r="AI1115" i="11"/>
  <c r="AI541" i="11"/>
  <c r="AI918" i="11"/>
  <c r="AI1198" i="11"/>
  <c r="AI522" i="11"/>
  <c r="AI775" i="11"/>
  <c r="AI903" i="11"/>
  <c r="AI1031" i="11"/>
  <c r="AI1159" i="11"/>
  <c r="AI1261" i="11"/>
  <c r="AI369" i="11"/>
  <c r="AI497" i="11"/>
  <c r="AI368" i="11"/>
  <c r="AI496" i="11"/>
  <c r="AI294" i="11"/>
  <c r="AI542" i="11"/>
  <c r="AI687" i="11"/>
  <c r="AI383" i="11"/>
  <c r="AI602" i="11"/>
  <c r="AI732" i="11"/>
  <c r="AI653" i="11"/>
  <c r="AI829" i="11"/>
  <c r="AI957" i="11"/>
  <c r="AI1085" i="11"/>
  <c r="AI299" i="11"/>
  <c r="AI690" i="11"/>
  <c r="AI848" i="11"/>
  <c r="AI976" i="11"/>
  <c r="AI1104" i="11"/>
  <c r="AI1232" i="11"/>
  <c r="AI770" i="11"/>
  <c r="AI978" i="11"/>
  <c r="AI555" i="11"/>
  <c r="AI1011" i="11"/>
  <c r="AI483" i="11"/>
  <c r="AI1006" i="11"/>
  <c r="AI330" i="11"/>
  <c r="AI815" i="11"/>
  <c r="AI1199" i="11"/>
  <c r="AI410" i="11"/>
  <c r="AI1171" i="11"/>
  <c r="AI1014" i="11"/>
  <c r="AI373" i="11"/>
  <c r="AI372" i="11"/>
  <c r="AI302" i="11"/>
  <c r="AI691" i="11"/>
  <c r="AI607" i="11"/>
  <c r="AI661" i="11"/>
  <c r="AI993" i="11"/>
  <c r="AI443" i="11"/>
  <c r="AI884" i="11"/>
  <c r="AI1172" i="11"/>
  <c r="AI763" i="11"/>
  <c r="AI838" i="11"/>
  <c r="AI641" i="11"/>
  <c r="AI1039" i="11"/>
  <c r="AI1130" i="11"/>
  <c r="AI819" i="11"/>
  <c r="AI1059" i="11"/>
  <c r="AI790" i="11"/>
  <c r="AI321" i="11"/>
  <c r="AI320" i="11"/>
  <c r="AI608" i="11"/>
  <c r="AI671" i="11"/>
  <c r="AI620" i="11"/>
  <c r="AI685" i="11"/>
  <c r="AI1005" i="11"/>
  <c r="AI589" i="11"/>
  <c r="AI928" i="11"/>
  <c r="AI1216" i="11"/>
  <c r="AI954" i="11"/>
  <c r="AI963" i="11"/>
  <c r="AI1038" i="11"/>
  <c r="AI791" i="11"/>
  <c r="AI1175" i="11"/>
  <c r="AI1235" i="11"/>
  <c r="AI1075" i="11"/>
  <c r="AI862" i="11"/>
  <c r="AI293" i="11"/>
  <c r="AI421" i="11"/>
  <c r="AI292" i="11"/>
  <c r="AI420" i="11"/>
  <c r="AI548" i="11"/>
  <c r="AI398" i="11"/>
  <c r="AI611" i="11"/>
  <c r="AI739" i="11"/>
  <c r="AI487" i="11"/>
  <c r="AI656" i="11"/>
  <c r="AI434" i="11"/>
  <c r="AI752" i="11"/>
  <c r="AI881" i="11"/>
  <c r="AI1009" i="11"/>
  <c r="AI1137" i="11"/>
  <c r="AI507" i="11"/>
  <c r="AI772" i="11"/>
  <c r="AI900" i="11"/>
  <c r="AI1028" i="11"/>
  <c r="AI1156" i="11"/>
  <c r="AI403" i="11"/>
  <c r="AI874" i="11"/>
  <c r="AI1162" i="11"/>
  <c r="AI811" i="11"/>
  <c r="AI1163" i="11"/>
  <c r="AI798" i="11"/>
  <c r="AI1158" i="11"/>
  <c r="AI587" i="11"/>
  <c r="AI847" i="11"/>
  <c r="AI1015" i="11"/>
  <c r="AI1183" i="11"/>
  <c r="AI1050" i="11"/>
  <c r="AI1246" i="11"/>
  <c r="AI787" i="11"/>
  <c r="AI1035" i="11"/>
  <c r="AI1258" i="11"/>
  <c r="AI822" i="11"/>
  <c r="AI1062" i="11"/>
  <c r="AI767" i="11"/>
  <c r="AI1111" i="11"/>
  <c r="AI1058" i="11"/>
  <c r="AI803" i="11"/>
  <c r="AI1226" i="11"/>
  <c r="AI958" i="11"/>
  <c r="AI341" i="11"/>
  <c r="AI340" i="11"/>
  <c r="AI477" i="11"/>
  <c r="AI476" i="11"/>
  <c r="AI510" i="11"/>
  <c r="AI343" i="11"/>
  <c r="AI712" i="11"/>
  <c r="AI809" i="11"/>
  <c r="AI1065" i="11"/>
  <c r="AI650" i="11"/>
  <c r="AI956" i="11"/>
  <c r="AI1212" i="11"/>
  <c r="AI329" i="11"/>
  <c r="AI328" i="11"/>
  <c r="AI584" i="11"/>
  <c r="AI647" i="11"/>
  <c r="AI549" i="11"/>
  <c r="AI561" i="11"/>
  <c r="AI917" i="11"/>
  <c r="AI1173" i="11"/>
  <c r="AI808" i="11"/>
  <c r="AI1064" i="11"/>
  <c r="AI630" i="11"/>
  <c r="AI1138" i="11"/>
  <c r="AI979" i="11"/>
  <c r="AI782" i="11"/>
  <c r="AI268" i="11"/>
  <c r="AI839" i="11"/>
  <c r="AI1095" i="11"/>
  <c r="AI305" i="11"/>
  <c r="AI304" i="11"/>
  <c r="AI560" i="11"/>
  <c r="AI623" i="11"/>
  <c r="AI511" i="11"/>
  <c r="AI482" i="11"/>
  <c r="AI893" i="11"/>
  <c r="AI1149" i="11"/>
  <c r="AI784" i="11"/>
  <c r="AI1040" i="11"/>
  <c r="AI499" i="11"/>
  <c r="AI1178" i="11"/>
  <c r="AI1195" i="11"/>
  <c r="AI1182" i="11"/>
  <c r="AI983" i="11"/>
  <c r="AI923" i="11"/>
  <c r="AI1238" i="11"/>
  <c r="AI500" i="11"/>
  <c r="AI391" i="11"/>
  <c r="AI865" i="11"/>
  <c r="AI756" i="11"/>
  <c r="AI530" i="11"/>
  <c r="AI1211" i="11"/>
  <c r="AI1234" i="11"/>
  <c r="AI939" i="11"/>
  <c r="AI1030" i="11"/>
  <c r="AI480" i="11"/>
  <c r="AI351" i="11"/>
  <c r="AI845" i="11"/>
  <c r="AI800" i="11"/>
  <c r="AI726" i="11"/>
  <c r="AI622" i="11"/>
  <c r="AI959" i="11"/>
  <c r="AI835" i="11"/>
  <c r="AI1102" i="11"/>
  <c r="AI485" i="11"/>
  <c r="AI484" i="11"/>
  <c r="AI526" i="11"/>
  <c r="AI359" i="11"/>
  <c r="AI720" i="11"/>
  <c r="AI817" i="11"/>
  <c r="AI1073" i="11"/>
  <c r="AI666" i="11"/>
  <c r="AI964" i="11"/>
  <c r="AI1220" i="11"/>
  <c r="AI962" i="11"/>
  <c r="AI995" i="11"/>
  <c r="AI974" i="11"/>
  <c r="AI759" i="11"/>
  <c r="AI1103" i="11"/>
  <c r="AI1154" i="11"/>
  <c r="AI915" i="11"/>
  <c r="AI638" i="11"/>
  <c r="AI1174" i="11"/>
  <c r="AI1229" i="11"/>
  <c r="AI617" i="11"/>
  <c r="AI1268" i="11"/>
  <c r="AI1190" i="11"/>
  <c r="AI276" i="11"/>
  <c r="AI596" i="11"/>
  <c r="AI659" i="11"/>
  <c r="AI565" i="11"/>
  <c r="AI593" i="11"/>
  <c r="AI897" i="11"/>
  <c r="AI1153" i="11"/>
  <c r="AI788" i="11"/>
  <c r="AI1012" i="11"/>
  <c r="AI275" i="11"/>
  <c r="AI938" i="11"/>
  <c r="AI314" i="11"/>
  <c r="AI1131" i="11"/>
  <c r="AI1110" i="11"/>
  <c r="AI823" i="11"/>
  <c r="AI1167" i="11"/>
  <c r="AI1186" i="11"/>
  <c r="AI323" i="11"/>
  <c r="AI1086" i="11"/>
  <c r="AI353" i="11"/>
  <c r="AI352" i="11"/>
  <c r="AI576" i="11"/>
  <c r="AI639" i="11"/>
  <c r="AI538" i="11"/>
  <c r="AI418" i="11"/>
  <c r="AI877" i="11"/>
  <c r="AI1101" i="11"/>
  <c r="AI658" i="11"/>
  <c r="AI960" i="11"/>
  <c r="AI1184" i="11"/>
  <c r="AI906" i="11"/>
  <c r="AI875" i="11"/>
  <c r="AI766" i="11"/>
  <c r="AI566" i="11"/>
  <c r="AI1007" i="11"/>
  <c r="AI970" i="11"/>
  <c r="AI681" i="11"/>
  <c r="AI1139" i="11"/>
  <c r="AI926" i="11"/>
  <c r="AI1193" i="11"/>
  <c r="AI456" i="11"/>
  <c r="AI303" i="11"/>
  <c r="AI789" i="11"/>
  <c r="AI610" i="11"/>
  <c r="AI1192" i="11"/>
  <c r="AI665" i="11"/>
  <c r="AI1054" i="11"/>
  <c r="AI967" i="11"/>
  <c r="AI433" i="11"/>
  <c r="AI422" i="11"/>
  <c r="AI668" i="11"/>
  <c r="AI1021" i="11"/>
  <c r="AI912" i="11"/>
  <c r="AI890" i="11"/>
  <c r="AI814" i="11"/>
  <c r="AI1114" i="11"/>
  <c r="AI501" i="11"/>
  <c r="AI736" i="11"/>
  <c r="AI1044" i="11"/>
  <c r="AI863" i="11"/>
  <c r="AI449" i="11"/>
  <c r="AI290" i="11"/>
  <c r="AI1088" i="11"/>
  <c r="AI426" i="11"/>
  <c r="AI387" i="11"/>
  <c r="AI356" i="11"/>
  <c r="AI675" i="11"/>
  <c r="AI629" i="11"/>
  <c r="AI1201" i="11"/>
  <c r="AI1092" i="11"/>
  <c r="AI442" i="11"/>
  <c r="AI298" i="11"/>
  <c r="AI1250" i="11"/>
  <c r="AI1155" i="11"/>
  <c r="AI943" i="11"/>
  <c r="AI987" i="11"/>
  <c r="AI405" i="11"/>
  <c r="AI494" i="11"/>
  <c r="AI704" i="11"/>
  <c r="AI1025" i="11"/>
  <c r="AI916" i="11"/>
  <c r="AI1266" i="11"/>
  <c r="AI846" i="11"/>
  <c r="AI481" i="11"/>
  <c r="AI454" i="11"/>
  <c r="AI287" i="11"/>
  <c r="AI652" i="11"/>
  <c r="AI746" i="11"/>
  <c r="AI973" i="11"/>
  <c r="AI363" i="11"/>
  <c r="AI1056" i="11"/>
  <c r="AI1230" i="11"/>
  <c r="AI1142" i="11"/>
  <c r="AI1135" i="11"/>
  <c r="AI899" i="11"/>
  <c r="AI1166" i="11"/>
  <c r="AI428" i="11"/>
  <c r="AI747" i="11"/>
  <c r="AI761" i="11"/>
  <c r="AI535" i="11"/>
  <c r="AI1164" i="11"/>
  <c r="AI280" i="11"/>
  <c r="AI595" i="11"/>
  <c r="AI386" i="11"/>
  <c r="AI1125" i="11"/>
  <c r="AI1016" i="11"/>
  <c r="AI1066" i="11"/>
  <c r="AI686" i="11"/>
  <c r="AI807" i="11"/>
  <c r="AI273" i="11"/>
  <c r="AI528" i="11"/>
  <c r="AI447" i="11"/>
  <c r="AI861" i="11"/>
  <c r="AI750" i="11"/>
  <c r="AI1264" i="11"/>
  <c r="AI1099" i="11"/>
  <c r="AI895" i="11"/>
  <c r="AI1134" i="11"/>
  <c r="AI755" i="11"/>
  <c r="AI634" i="11"/>
  <c r="AI1022" i="11"/>
  <c r="AI883" i="11"/>
  <c r="AI384" i="11"/>
  <c r="AI781" i="11"/>
  <c r="AI371" i="11"/>
  <c r="AI879" i="11"/>
  <c r="AI982" i="11"/>
  <c r="AI452" i="11"/>
  <c r="AI295" i="11"/>
  <c r="AI785" i="11"/>
  <c r="AI599" i="11"/>
  <c r="AI1188" i="11"/>
  <c r="AI886" i="11"/>
  <c r="AI1055" i="11"/>
  <c r="AI851" i="11"/>
  <c r="AI1118" i="11"/>
  <c r="AI1257" i="11"/>
  <c r="AI1078" i="11"/>
  <c r="AI532" i="11"/>
  <c r="AI455" i="11"/>
  <c r="AI833" i="11"/>
  <c r="AI698" i="11"/>
  <c r="AI1204" i="11"/>
  <c r="AI1202" i="11"/>
  <c r="AI934" i="11"/>
  <c r="AI1079" i="11"/>
  <c r="AI1187" i="11"/>
  <c r="AI289" i="11"/>
  <c r="AI512" i="11"/>
  <c r="AI415" i="11"/>
  <c r="AI813" i="11"/>
  <c r="AI491" i="11"/>
  <c r="AI1120" i="11"/>
  <c r="AI633" i="11"/>
  <c r="AI1265" i="11"/>
  <c r="AI1213" i="11"/>
  <c r="AI1019" i="11"/>
  <c r="AI301" i="11"/>
  <c r="AI300" i="11"/>
  <c r="AI556" i="11"/>
  <c r="AI619" i="11"/>
  <c r="AI503" i="11"/>
  <c r="AI466" i="11"/>
  <c r="AI889" i="11"/>
  <c r="AI1145" i="11"/>
  <c r="AI780" i="11"/>
  <c r="AI1036" i="11"/>
  <c r="AI467" i="11"/>
  <c r="AI409" i="11"/>
  <c r="AI408" i="11"/>
  <c r="AI374" i="11"/>
  <c r="AI727" i="11"/>
  <c r="AI644" i="11"/>
  <c r="AI733" i="11"/>
  <c r="AI997" i="11"/>
  <c r="AI459" i="11"/>
  <c r="AI888" i="11"/>
  <c r="AI1144" i="11"/>
  <c r="AI850" i="11"/>
  <c r="AI506" i="11"/>
  <c r="AI1179" i="11"/>
  <c r="AI990" i="11"/>
  <c r="AI609" i="11"/>
  <c r="AI935" i="11"/>
  <c r="AI1191" i="11"/>
  <c r="AI401" i="11"/>
  <c r="AI400" i="11"/>
  <c r="AI358" i="11"/>
  <c r="AI719" i="11"/>
  <c r="AI636" i="11"/>
  <c r="AI717" i="11"/>
  <c r="AI989" i="11"/>
  <c r="AI427" i="11"/>
  <c r="AI880" i="11"/>
  <c r="AI1136" i="11"/>
  <c r="AI834" i="11"/>
  <c r="AI744" i="11"/>
  <c r="AI718" i="11"/>
  <c r="AI490" i="11"/>
  <c r="AI1255" i="11"/>
  <c r="AI515" i="11"/>
  <c r="AI437" i="11"/>
  <c r="AI430" i="11"/>
  <c r="AI672" i="11"/>
  <c r="AI1057" i="11"/>
  <c r="AI948" i="11"/>
  <c r="AI1027" i="11"/>
  <c r="AI783" i="11"/>
  <c r="AI1225" i="11"/>
  <c r="AI1123" i="11"/>
  <c r="AI385" i="11"/>
  <c r="AI390" i="11"/>
  <c r="AI684" i="11"/>
  <c r="AI1069" i="11"/>
  <c r="AI992" i="11"/>
  <c r="AI1122" i="11"/>
  <c r="AI1222" i="11"/>
  <c r="AI1245" i="11"/>
  <c r="AI1203" i="11"/>
  <c r="AI325" i="11"/>
  <c r="AI324" i="11"/>
  <c r="AI580" i="11"/>
  <c r="AI643" i="11"/>
  <c r="AI543" i="11"/>
  <c r="AI550" i="11"/>
  <c r="AI913" i="11"/>
  <c r="AI1169" i="11"/>
  <c r="AI804" i="11"/>
  <c r="AI1060" i="11"/>
  <c r="AI614" i="11"/>
  <c r="AI1241" i="11"/>
  <c r="AI1242" i="11"/>
  <c r="AI1233" i="11"/>
  <c r="AI887" i="11"/>
  <c r="AI1223" i="11"/>
  <c r="AI346" i="11"/>
  <c r="AI1091" i="11"/>
  <c r="AI878" i="11"/>
  <c r="AI855" i="11"/>
  <c r="AI1002" i="11"/>
  <c r="AI867" i="11"/>
  <c r="AI670" i="11"/>
  <c r="AI309" i="11"/>
  <c r="AI404" i="11"/>
  <c r="AI366" i="11"/>
  <c r="AI723" i="11"/>
  <c r="AI640" i="11"/>
  <c r="AI725" i="11"/>
  <c r="AI961" i="11"/>
  <c r="AI315" i="11"/>
  <c r="AI852" i="11"/>
  <c r="AI1076" i="11"/>
  <c r="AI678" i="11"/>
  <c r="AI1010" i="11"/>
  <c r="AI598" i="11"/>
  <c r="AI1263" i="11"/>
  <c r="AI1259" i="11"/>
  <c r="AI911" i="11"/>
  <c r="AI1207" i="11"/>
  <c r="AI1262" i="11"/>
  <c r="AI702" i="11"/>
  <c r="AI1206" i="11"/>
  <c r="AI417" i="11"/>
  <c r="AI416" i="11"/>
  <c r="AI326" i="11"/>
  <c r="AI703" i="11"/>
  <c r="AI581" i="11"/>
  <c r="AI621" i="11"/>
  <c r="AI909" i="11"/>
  <c r="AI1165" i="11"/>
  <c r="AI768" i="11"/>
  <c r="AI1024" i="11"/>
  <c r="AI1248" i="11"/>
  <c r="AI1026" i="11"/>
  <c r="AI1067" i="11"/>
  <c r="AI950" i="11"/>
  <c r="AI749" i="11"/>
  <c r="AI1087" i="11"/>
  <c r="AI1090" i="11"/>
  <c r="AI771" i="11"/>
  <c r="AI1247" i="11"/>
  <c r="AI1046" i="11"/>
  <c r="AI349" i="11"/>
  <c r="AI348" i="11"/>
  <c r="AI604" i="11"/>
  <c r="AI667" i="11"/>
  <c r="AI575" i="11"/>
  <c r="AI613" i="11"/>
  <c r="AI937" i="11"/>
  <c r="AI828" i="11"/>
  <c r="AI1084" i="11"/>
  <c r="AI710" i="11"/>
  <c r="AI457" i="11"/>
  <c r="AI470" i="11"/>
  <c r="AI692" i="11"/>
  <c r="AI1045" i="11"/>
  <c r="AI936" i="11"/>
  <c r="AI914" i="11"/>
  <c r="AI1231" i="11"/>
  <c r="AI673" i="11"/>
  <c r="AI1218" i="11"/>
  <c r="AI432" i="11"/>
  <c r="AI751" i="11"/>
  <c r="AI765" i="11"/>
  <c r="AI546" i="11"/>
  <c r="AI1168" i="11"/>
  <c r="AI827" i="11"/>
  <c r="AI625" i="11"/>
  <c r="AI774" i="11"/>
  <c r="AI547" i="11"/>
  <c r="AI1121" i="11"/>
  <c r="AI1210" i="11"/>
  <c r="AI474" i="11"/>
  <c r="AI1237" i="11"/>
  <c r="AI518" i="11"/>
  <c r="AI1133" i="11"/>
  <c r="AI378" i="11"/>
  <c r="AI1034" i="11"/>
  <c r="AI357" i="11"/>
  <c r="AI270" i="11"/>
  <c r="AI586" i="11"/>
  <c r="AI945" i="11"/>
  <c r="AI836" i="11"/>
  <c r="AI742" i="11"/>
  <c r="AI419" i="11"/>
  <c r="AI927" i="11"/>
  <c r="AI577" i="11"/>
  <c r="AI942" i="11"/>
  <c r="AI1170" i="11"/>
  <c r="AI830" i="11"/>
  <c r="AI468" i="11"/>
  <c r="AI327" i="11"/>
  <c r="AI769" i="11"/>
  <c r="AI557" i="11"/>
  <c r="AI1140" i="11"/>
  <c r="AI842" i="11"/>
  <c r="AI1106" i="11"/>
  <c r="AI859" i="11"/>
  <c r="AI748" i="11"/>
  <c r="AI545" i="11"/>
  <c r="AI991" i="11"/>
  <c r="AI649" i="11"/>
  <c r="AI1249" i="11"/>
  <c r="AI448" i="11"/>
  <c r="AI832" i="11"/>
  <c r="AI594" i="11"/>
  <c r="AI1221" i="11"/>
  <c r="AI831" i="11"/>
  <c r="AI1194" i="11"/>
  <c r="AI605" i="11"/>
  <c r="AI429" i="11"/>
  <c r="AI414" i="11"/>
  <c r="AI664" i="11"/>
  <c r="AI1017" i="11"/>
  <c r="AI908" i="11"/>
  <c r="AI281" i="11"/>
  <c r="AI536" i="11"/>
  <c r="AI463" i="11"/>
  <c r="AI869" i="11"/>
  <c r="AI760" i="11"/>
  <c r="AI307" i="11"/>
  <c r="AI907" i="11"/>
  <c r="AI1243" i="11"/>
  <c r="AI1063" i="11"/>
  <c r="AI272" i="11"/>
  <c r="AI585" i="11"/>
  <c r="AI354" i="11"/>
  <c r="AI1117" i="11"/>
  <c r="AI1008" i="11"/>
  <c r="AI1082" i="11"/>
  <c r="AI1094" i="11"/>
  <c r="AI729" i="11"/>
  <c r="AI436" i="11"/>
  <c r="AI801" i="11"/>
  <c r="AI1236" i="11"/>
  <c r="AI1119" i="11"/>
  <c r="AI910" i="11"/>
  <c r="AI735" i="11"/>
  <c r="AI722" i="11"/>
  <c r="AI1147" i="11"/>
  <c r="AI534" i="11"/>
  <c r="AI453" i="11"/>
  <c r="AI462" i="11"/>
  <c r="AI688" i="11"/>
  <c r="AI1041" i="11"/>
  <c r="AI932" i="11"/>
  <c r="AI922" i="11"/>
  <c r="AI891" i="11"/>
  <c r="AI689" i="11"/>
  <c r="AI1098" i="11"/>
  <c r="AI451" i="11"/>
  <c r="AI1151" i="11"/>
  <c r="AI1107" i="11"/>
  <c r="AI469" i="11"/>
  <c r="AI590" i="11"/>
  <c r="AI370" i="11"/>
  <c r="AI1089" i="11"/>
  <c r="AI980" i="11"/>
  <c r="AI898" i="11"/>
  <c r="AI947" i="11"/>
  <c r="AI721" i="11"/>
  <c r="AI1074" i="11"/>
  <c r="AI966" i="11"/>
  <c r="AI288" i="11"/>
  <c r="AI563" i="11"/>
  <c r="AI716" i="11"/>
  <c r="AI1037" i="11"/>
  <c r="AI896" i="11"/>
  <c r="AI802" i="11"/>
  <c r="AI355" i="11"/>
  <c r="AI919" i="11"/>
  <c r="AI282" i="11"/>
  <c r="AI806" i="11"/>
  <c r="AB261" i="7"/>
  <c r="AC261" i="7" s="1"/>
  <c r="V261" i="7"/>
  <c r="W261" i="7"/>
  <c r="X261" i="7" s="1"/>
  <c r="W262" i="7"/>
  <c r="AB262" i="7"/>
  <c r="D131" i="11"/>
  <c r="R145" i="11" s="1"/>
  <c r="V262" i="7"/>
  <c r="U263" i="7"/>
  <c r="Q144" i="11"/>
  <c r="Q140" i="11"/>
  <c r="Q145" i="11"/>
  <c r="Q141" i="11"/>
  <c r="Q139" i="11"/>
  <c r="Q142" i="11"/>
  <c r="Q143" i="11"/>
  <c r="F114" i="11"/>
  <c r="G111" i="11"/>
  <c r="F118" i="11"/>
  <c r="E119" i="11" s="1"/>
  <c r="AC18" i="15" s="1"/>
  <c r="T467" i="11"/>
  <c r="T686" i="11"/>
  <c r="T338" i="11"/>
  <c r="T1077" i="11"/>
  <c r="T964" i="11"/>
  <c r="T1239" i="11"/>
  <c r="T548" i="11"/>
  <c r="T1068" i="11"/>
  <c r="T831" i="11"/>
  <c r="T1064" i="11"/>
  <c r="T1047" i="11"/>
  <c r="T983" i="11"/>
  <c r="T452" i="11"/>
  <c r="T284" i="11"/>
  <c r="T1206" i="11"/>
  <c r="T696" i="11"/>
  <c r="T1195" i="11"/>
  <c r="T1177" i="11"/>
  <c r="T598" i="11"/>
  <c r="T1153" i="11"/>
  <c r="T538" i="11"/>
  <c r="T1144" i="11"/>
  <c r="T547" i="11"/>
  <c r="T1139" i="11"/>
  <c r="T1121" i="11"/>
  <c r="T872" i="11"/>
  <c r="T528" i="11"/>
  <c r="T905" i="11"/>
  <c r="T829" i="11"/>
  <c r="T954" i="11"/>
  <c r="T879" i="11"/>
  <c r="T471" i="11"/>
  <c r="T754" i="11"/>
  <c r="T1212" i="11"/>
  <c r="T769" i="11"/>
  <c r="T695" i="11"/>
  <c r="T516" i="11"/>
  <c r="T483" i="11"/>
  <c r="T1189" i="11"/>
  <c r="T1201" i="11"/>
  <c r="T459" i="11"/>
  <c r="T495" i="11"/>
  <c r="T1070" i="11"/>
  <c r="T308" i="11"/>
  <c r="T1259" i="11"/>
  <c r="T449" i="11"/>
  <c r="T1072" i="11"/>
  <c r="T1066" i="11"/>
  <c r="T787" i="11"/>
  <c r="T348" i="11"/>
  <c r="T726" i="11"/>
  <c r="T1145" i="11"/>
  <c r="T525" i="11"/>
  <c r="T742" i="11"/>
  <c r="T553" i="11"/>
  <c r="T830" i="11"/>
  <c r="T1107" i="11"/>
  <c r="T1174" i="11"/>
  <c r="T648" i="11"/>
  <c r="T405" i="11"/>
  <c r="T385" i="11"/>
  <c r="T590" i="11"/>
  <c r="T585" i="11"/>
  <c r="T749" i="11"/>
  <c r="T1146" i="11"/>
  <c r="T990" i="11"/>
  <c r="T734" i="11"/>
  <c r="T1035" i="11"/>
  <c r="T926" i="11"/>
  <c r="T612" i="11"/>
  <c r="T899" i="11"/>
  <c r="T988" i="11"/>
  <c r="T374" i="11"/>
  <c r="T1045" i="11"/>
  <c r="T771" i="11"/>
  <c r="T1169" i="11"/>
  <c r="T966" i="11"/>
  <c r="T773" i="11"/>
  <c r="T887" i="11"/>
  <c r="T778" i="11"/>
  <c r="T318" i="11"/>
  <c r="T514" i="11"/>
  <c r="T721" i="11"/>
  <c r="F200" i="11"/>
  <c r="T630" i="11"/>
  <c r="T488" i="11"/>
  <c r="T1150" i="11"/>
  <c r="T948" i="11"/>
  <c r="T870" i="11"/>
  <c r="T490" i="11"/>
  <c r="T933" i="11"/>
  <c r="T1057" i="11"/>
  <c r="T1203" i="11"/>
  <c r="T351" i="11"/>
  <c r="T1138" i="11"/>
  <c r="T1147" i="11"/>
  <c r="T439" i="11"/>
  <c r="T377" i="11"/>
  <c r="T451" i="11"/>
  <c r="T523" i="11"/>
  <c r="T375" i="11"/>
  <c r="T963" i="11"/>
  <c r="T668" i="11"/>
  <c r="T293" i="11"/>
  <c r="T638" i="11"/>
  <c r="T1255" i="11"/>
  <c r="T313" i="11"/>
  <c r="T792" i="11"/>
  <c r="T1091" i="11"/>
  <c r="T1037" i="11"/>
  <c r="T1022" i="11"/>
  <c r="T834" i="11"/>
  <c r="T645" i="11"/>
  <c r="T493" i="11"/>
  <c r="T702" i="11"/>
  <c r="M209" i="11"/>
  <c r="T627" i="11"/>
  <c r="T573" i="11"/>
  <c r="T524" i="11"/>
  <c r="T1168" i="11"/>
  <c r="T946" i="11"/>
  <c r="T665" i="11"/>
  <c r="T533" i="11"/>
  <c r="T770" i="11"/>
  <c r="T1219" i="11"/>
  <c r="T998" i="11"/>
  <c r="T363" i="11"/>
  <c r="T921" i="11"/>
  <c r="T1074" i="11"/>
  <c r="T1204" i="11"/>
  <c r="T378" i="11"/>
  <c r="T658" i="11"/>
  <c r="T994" i="11"/>
  <c r="T546" i="11"/>
  <c r="T581" i="11"/>
  <c r="T316" i="11"/>
  <c r="T982" i="11"/>
  <c r="T953" i="11"/>
  <c r="T949" i="11"/>
  <c r="T1234" i="11"/>
  <c r="T952" i="11"/>
  <c r="T1137" i="11"/>
  <c r="T446" i="11"/>
  <c r="T1223" i="11"/>
  <c r="T507" i="11"/>
  <c r="T1159" i="11"/>
  <c r="T587" i="11"/>
  <c r="T621" i="11"/>
  <c r="T418" i="11"/>
  <c r="T1130" i="11"/>
  <c r="T1095" i="11"/>
  <c r="T305" i="11"/>
  <c r="T312" i="11"/>
  <c r="T828" i="11"/>
  <c r="T1081" i="11"/>
  <c r="T763" i="11"/>
  <c r="T1164" i="11"/>
  <c r="T941" i="11"/>
  <c r="T710" i="11"/>
  <c r="T1002" i="11"/>
  <c r="T411" i="11"/>
  <c r="T985" i="11"/>
  <c r="T960" i="11"/>
  <c r="I59" i="4"/>
  <c r="T842" i="11"/>
  <c r="T470" i="11"/>
  <c r="T1019" i="11"/>
  <c r="T281" i="11"/>
  <c r="T711" i="11"/>
  <c r="T785" i="11"/>
  <c r="T661" i="11"/>
  <c r="T345" i="11"/>
  <c r="T890" i="11"/>
  <c r="T337" i="11"/>
  <c r="T1142" i="11"/>
  <c r="T1000" i="11"/>
  <c r="T558" i="11"/>
  <c r="T917" i="11"/>
  <c r="T1240" i="11"/>
  <c r="T274" i="11"/>
  <c r="T574" i="11"/>
  <c r="T600" i="11"/>
  <c r="T824" i="11"/>
  <c r="T733" i="11"/>
  <c r="T540" i="11"/>
  <c r="T1192" i="11"/>
  <c r="T957" i="11"/>
  <c r="T959" i="11"/>
  <c r="T393" i="11"/>
  <c r="T497" i="11"/>
  <c r="T327" i="11"/>
  <c r="T1098" i="11"/>
  <c r="T298" i="11"/>
  <c r="T701" i="11"/>
  <c r="T1075" i="11"/>
  <c r="T420" i="11"/>
  <c r="T993" i="11"/>
  <c r="T382" i="11"/>
  <c r="T1058" i="11"/>
  <c r="T332" i="11"/>
  <c r="T944" i="11"/>
  <c r="T1161" i="11"/>
  <c r="T1225" i="11"/>
  <c r="T968" i="11"/>
  <c r="T406" i="11"/>
  <c r="T880" i="11"/>
  <c r="T1184" i="11"/>
  <c r="T1193" i="11"/>
  <c r="T426" i="11"/>
  <c r="T1131" i="11"/>
  <c r="T285" i="11"/>
  <c r="T352" i="11"/>
  <c r="T756" i="11"/>
  <c r="T819" i="11"/>
  <c r="T823" i="11"/>
  <c r="T576" i="11"/>
  <c r="T909" i="11"/>
  <c r="T307" i="11"/>
  <c r="T814" i="11"/>
  <c r="T436" i="11"/>
  <c r="T498" i="11"/>
  <c r="T485" i="11"/>
  <c r="T1151" i="11"/>
  <c r="T599" i="11"/>
  <c r="T747" i="11"/>
  <c r="T487" i="11"/>
  <c r="T589" i="11"/>
  <c r="T535" i="11"/>
  <c r="T365" i="11"/>
  <c r="T837" i="11"/>
  <c r="T849" i="11"/>
  <c r="T833" i="11"/>
  <c r="T1196" i="11"/>
  <c r="T868" i="11"/>
  <c r="T802" i="11"/>
  <c r="T543" i="11"/>
  <c r="T906" i="11"/>
  <c r="T984" i="11"/>
  <c r="T1065" i="11"/>
  <c r="T1175" i="11"/>
  <c r="T876" i="11"/>
  <c r="T1207" i="11"/>
  <c r="T559" i="11"/>
  <c r="T884" i="11"/>
  <c r="T1041" i="11"/>
  <c r="T975" i="11"/>
  <c r="T662" i="11"/>
  <c r="T650" i="11"/>
  <c r="T873" i="11"/>
  <c r="T922" i="11"/>
  <c r="T315" i="11"/>
  <c r="T372" i="11"/>
  <c r="T481" i="11"/>
  <c r="T443" i="11"/>
  <c r="T1082" i="11"/>
  <c r="T1230" i="11"/>
  <c r="T286" i="11"/>
  <c r="T362" i="11"/>
  <c r="T1158" i="11"/>
  <c r="T809" i="11"/>
  <c r="T453" i="11"/>
  <c r="T564" i="11"/>
  <c r="T325" i="11"/>
  <c r="T806" i="11"/>
  <c r="T810" i="11"/>
  <c r="T269" i="11"/>
  <c r="T912" i="11"/>
  <c r="T1069" i="11"/>
  <c r="T1094" i="11"/>
  <c r="T549" i="11"/>
  <c r="T330" i="11"/>
  <c r="T571" i="11"/>
  <c r="T500" i="11"/>
  <c r="T934" i="11"/>
  <c r="T596" i="11"/>
  <c r="T730" i="11"/>
  <c r="T725" i="11"/>
  <c r="T626" i="11"/>
  <c r="T1051" i="11"/>
  <c r="T582" i="11"/>
  <c r="T441" i="11"/>
  <c r="T817" i="11"/>
  <c r="T1099" i="11"/>
  <c r="T1001" i="11"/>
  <c r="T414" i="11"/>
  <c r="T924" i="11"/>
  <c r="T480" i="11"/>
  <c r="T389" i="11"/>
  <c r="T294" i="11"/>
  <c r="T304" i="11"/>
  <c r="T588" i="11"/>
  <c r="T379" i="11"/>
  <c r="T302" i="11"/>
  <c r="T482" i="11"/>
  <c r="T788" i="11"/>
  <c r="T603" i="11"/>
  <c r="T827" i="11"/>
  <c r="T855" i="11"/>
  <c r="T1083" i="11"/>
  <c r="T923" i="11"/>
  <c r="T659" i="11"/>
  <c r="T1061" i="11"/>
  <c r="T491" i="11"/>
  <c r="T1258" i="11"/>
  <c r="T797" i="11"/>
  <c r="T1194" i="11"/>
  <c r="T1136" i="11"/>
  <c r="T820" i="11"/>
  <c r="T369" i="11"/>
  <c r="T991" i="11"/>
  <c r="T341" i="11"/>
  <c r="T421" i="11"/>
  <c r="T425" i="11"/>
  <c r="T438" i="11"/>
  <c r="T390" i="11"/>
  <c r="T520" i="11"/>
  <c r="T1025" i="11"/>
  <c r="T1073" i="11"/>
  <c r="T717" i="11"/>
  <c r="T433" i="11"/>
  <c r="T468" i="11"/>
  <c r="T417" i="11"/>
  <c r="T358" i="11"/>
  <c r="T394" i="11"/>
  <c r="T1254" i="11"/>
  <c r="T1154" i="11"/>
  <c r="T1188" i="11"/>
  <c r="T1180" i="11"/>
  <c r="T280" i="11"/>
  <c r="T1123" i="11"/>
  <c r="M208" i="11"/>
  <c r="T893" i="11"/>
  <c r="T604" i="11"/>
  <c r="T1247" i="11"/>
  <c r="T901" i="11"/>
  <c r="T913" i="11"/>
  <c r="T615" i="11"/>
  <c r="T883" i="11"/>
  <c r="T669" i="11"/>
  <c r="T1266" i="11"/>
  <c r="T1268" i="11"/>
  <c r="T772" i="11"/>
  <c r="T601" i="11"/>
  <c r="T703" i="11"/>
  <c r="T1023" i="11"/>
  <c r="T947" i="11"/>
  <c r="T309" i="11"/>
  <c r="T664" i="11"/>
  <c r="T1093" i="11"/>
  <c r="T557" i="11"/>
  <c r="T1218" i="11"/>
  <c r="T874" i="11"/>
  <c r="T908" i="11"/>
  <c r="T361" i="11"/>
  <c r="T424" i="11"/>
  <c r="T469" i="11"/>
  <c r="T705" i="11"/>
  <c r="T678" i="11"/>
  <c r="T1222" i="11"/>
  <c r="T816" i="11"/>
  <c r="T595" i="11"/>
  <c r="T1076" i="11"/>
  <c r="T795" i="11"/>
  <c r="T739" i="11"/>
  <c r="T1211" i="11"/>
  <c r="T1087" i="11"/>
  <c r="T853" i="11"/>
  <c r="T328" i="11"/>
  <c r="T1210" i="11"/>
  <c r="T1129" i="11"/>
  <c r="T566" i="11"/>
  <c r="T1183" i="11"/>
  <c r="T602" i="11"/>
  <c r="T744" i="11"/>
  <c r="T852" i="11"/>
  <c r="T561" i="11"/>
  <c r="T396" i="11"/>
  <c r="T386" i="11"/>
  <c r="T1236" i="11"/>
  <c r="T758" i="11"/>
  <c r="T273" i="11"/>
  <c r="T789" i="11"/>
  <c r="T1249" i="11"/>
  <c r="T1113" i="11"/>
  <c r="T450" i="11"/>
  <c r="T882" i="11"/>
  <c r="T864" i="11"/>
  <c r="T776" i="11"/>
  <c r="T1028" i="11"/>
  <c r="T932" i="11"/>
  <c r="T1165" i="11"/>
  <c r="T961" i="11"/>
  <c r="T840" i="11"/>
  <c r="T1133" i="11"/>
  <c r="T1108" i="11"/>
  <c r="T624" i="11"/>
  <c r="T592" i="11"/>
  <c r="T486" i="11"/>
  <c r="T494" i="11"/>
  <c r="T1004" i="11"/>
  <c r="T368" i="11"/>
  <c r="T1046" i="11"/>
  <c r="T1172" i="11"/>
  <c r="T409" i="11"/>
  <c r="T1200" i="11"/>
  <c r="T376" i="11"/>
  <c r="T611" i="11"/>
  <c r="T1114" i="11"/>
  <c r="T583" i="11"/>
  <c r="T455" i="11"/>
  <c r="T731" i="11"/>
  <c r="T738" i="11"/>
  <c r="T270" i="11"/>
  <c r="T748" i="11"/>
  <c r="T1260" i="11"/>
  <c r="T289" i="11"/>
  <c r="T765" i="11"/>
  <c r="T472" i="11"/>
  <c r="K208" i="11"/>
  <c r="T356" i="11"/>
  <c r="T670" i="11"/>
  <c r="T1190" i="11"/>
  <c r="T1115" i="11"/>
  <c r="T832" i="11"/>
  <c r="T620" i="11"/>
  <c r="T550" i="11"/>
  <c r="T965" i="11"/>
  <c r="T683" i="11"/>
  <c r="T1044" i="11"/>
  <c r="T1033" i="11"/>
  <c r="T1148" i="11"/>
  <c r="T640" i="11"/>
  <c r="T1030" i="11"/>
  <c r="T704" i="11"/>
  <c r="T544" i="11"/>
  <c r="T1105" i="11"/>
  <c r="T1049" i="11"/>
  <c r="T732" i="11"/>
  <c r="T958" i="11"/>
  <c r="T1006" i="11"/>
  <c r="T422" i="11"/>
  <c r="T916" i="11"/>
  <c r="T1209" i="11"/>
  <c r="T1182" i="11"/>
  <c r="T371" i="11"/>
  <c r="T995" i="11"/>
  <c r="T1186" i="11"/>
  <c r="T306" i="11"/>
  <c r="T1265" i="11"/>
  <c r="T955" i="11"/>
  <c r="T407" i="11"/>
  <c r="T532" i="11"/>
  <c r="T911" i="11"/>
  <c r="T1052" i="11"/>
  <c r="T679" i="11"/>
  <c r="T303" i="11"/>
  <c r="T1026" i="11"/>
  <c r="T821" i="11"/>
  <c r="T859" i="11"/>
  <c r="T969" i="11"/>
  <c r="T1143" i="11"/>
  <c r="T784" i="11"/>
  <c r="T335" i="11"/>
  <c r="T692" i="11"/>
  <c r="T1080" i="11"/>
  <c r="T609" i="11"/>
  <c r="T473" i="11"/>
  <c r="T404" i="11"/>
  <c r="T515" i="11"/>
  <c r="T591" i="11"/>
  <c r="T746" i="11"/>
  <c r="T698" i="11"/>
  <c r="T1198" i="11"/>
  <c r="T753" i="11"/>
  <c r="T1060" i="11"/>
  <c r="T940" i="11"/>
  <c r="T693" i="11"/>
  <c r="T637" i="11"/>
  <c r="T282" i="11"/>
  <c r="T1199" i="11"/>
  <c r="T392" i="11"/>
  <c r="T370" i="11"/>
  <c r="T432" i="11"/>
  <c r="T1106" i="11"/>
  <c r="T400" i="11"/>
  <c r="T672" i="11"/>
  <c r="T606" i="11"/>
  <c r="T780" i="11"/>
  <c r="T569" i="11"/>
  <c r="T346" i="11"/>
  <c r="T465" i="11"/>
  <c r="T781" i="11"/>
  <c r="T381" i="11"/>
  <c r="T401" i="11"/>
  <c r="T388" i="11"/>
  <c r="T846" i="11"/>
  <c r="T1102" i="11"/>
  <c r="T1252" i="11"/>
  <c r="T920" i="11"/>
  <c r="T722" i="11"/>
  <c r="T752" i="11"/>
  <c r="T610" i="11"/>
  <c r="T878" i="11"/>
  <c r="E202" i="11"/>
  <c r="T1178" i="11"/>
  <c r="T798" i="11"/>
  <c r="T565" i="11"/>
  <c r="T510" i="11"/>
  <c r="T803" i="11"/>
  <c r="T989" i="11"/>
  <c r="T324" i="11"/>
  <c r="T412" i="11"/>
  <c r="T729" i="11"/>
  <c r="T851" i="11"/>
  <c r="T708" i="11"/>
  <c r="T1042" i="11"/>
  <c r="T311" i="11"/>
  <c r="T719" i="11"/>
  <c r="T343" i="11"/>
  <c r="T1226" i="11"/>
  <c r="T973" i="11"/>
  <c r="T1036" i="11"/>
  <c r="T608" i="11"/>
  <c r="T791" i="11"/>
  <c r="T416" i="11"/>
  <c r="T743" i="11"/>
  <c r="T838" i="11"/>
  <c r="T1048" i="11"/>
  <c r="T903" i="11"/>
  <c r="T1263" i="11"/>
  <c r="T663" i="11"/>
  <c r="T1119" i="11"/>
  <c r="T476" i="11"/>
  <c r="T687" i="11"/>
  <c r="T800" i="11"/>
  <c r="T796" i="11"/>
  <c r="T542" i="11"/>
  <c r="T1241" i="11"/>
  <c r="T647" i="11"/>
  <c r="T885" i="11"/>
  <c r="T907" i="11"/>
  <c r="T866" i="11"/>
  <c r="T999" i="11"/>
  <c r="T447" i="11"/>
  <c r="T428" i="11"/>
  <c r="T1013" i="11"/>
  <c r="T1040" i="11"/>
  <c r="T344" i="11"/>
  <c r="T567" i="11"/>
  <c r="T556" i="11"/>
  <c r="T902" i="11"/>
  <c r="T767" i="11"/>
  <c r="T594" i="11"/>
  <c r="T759" i="11"/>
  <c r="T288" i="11"/>
  <c r="T1179" i="11"/>
  <c r="T815" i="11"/>
  <c r="T554" i="11"/>
  <c r="T1096" i="11"/>
  <c r="T384" i="11"/>
  <c r="T276" i="11"/>
  <c r="T1090" i="11"/>
  <c r="T521" i="11"/>
  <c r="T292" i="11"/>
  <c r="T1111" i="11"/>
  <c r="T413" i="11"/>
  <c r="T397" i="11"/>
  <c r="T1205" i="11"/>
  <c r="T836" i="11"/>
  <c r="T660" i="11"/>
  <c r="T555" i="11"/>
  <c r="T1062" i="11"/>
  <c r="T1215" i="11"/>
  <c r="T1112" i="11"/>
  <c r="T967" i="11"/>
  <c r="T290" i="11"/>
  <c r="T737" i="11"/>
  <c r="T635" i="11"/>
  <c r="T777" i="11"/>
  <c r="T331" i="11"/>
  <c r="T881" i="11"/>
  <c r="T986" i="11"/>
  <c r="T1018" i="11"/>
  <c r="T593" i="11"/>
  <c r="T656" i="11"/>
  <c r="T1217" i="11"/>
  <c r="T537" i="11"/>
  <c r="T423" i="11"/>
  <c r="T1140" i="11"/>
  <c r="T427" i="11"/>
  <c r="T1109" i="11"/>
  <c r="T915" i="11"/>
  <c r="T461" i="11"/>
  <c r="T479" i="11"/>
  <c r="T536" i="11"/>
  <c r="T283" i="11"/>
  <c r="T774" i="11"/>
  <c r="T415" i="11"/>
  <c r="T1245" i="11"/>
  <c r="T616" i="11"/>
  <c r="T709" i="11"/>
  <c r="T716" i="11"/>
  <c r="T430" i="11"/>
  <c r="T349" i="11"/>
  <c r="T1085" i="11"/>
  <c r="T1160" i="11"/>
  <c r="T1009" i="11"/>
  <c r="T713" i="11"/>
  <c r="T287" i="11"/>
  <c r="T858" i="11"/>
  <c r="T972" i="11"/>
  <c r="T577" i="11"/>
  <c r="T317" i="11"/>
  <c r="T321" i="11"/>
  <c r="T1232" i="11"/>
  <c r="T499" i="11"/>
  <c r="T996" i="11"/>
  <c r="T700" i="11"/>
  <c r="T319" i="11"/>
  <c r="T342" i="11"/>
  <c r="T329" i="11"/>
  <c r="T805" i="11"/>
  <c r="T727" i="11"/>
  <c r="T897" i="11"/>
  <c r="T1050" i="11"/>
  <c r="T950" i="11"/>
  <c r="T454" i="11"/>
  <c r="T643" i="11"/>
  <c r="T1078" i="11"/>
  <c r="T1155" i="11"/>
  <c r="T631" i="11"/>
  <c r="T682" i="11"/>
  <c r="T723" i="11"/>
  <c r="T340" i="11"/>
  <c r="T987" i="11"/>
  <c r="T751" i="11"/>
  <c r="T297" i="11"/>
  <c r="T502" i="11"/>
  <c r="T1243" i="11"/>
  <c r="T680" i="11"/>
  <c r="T408" i="11"/>
  <c r="T1261" i="11"/>
  <c r="T1237" i="11"/>
  <c r="T541" i="11"/>
  <c r="T584" i="11"/>
  <c r="T1185" i="11"/>
  <c r="T1020" i="11"/>
  <c r="T942" i="11"/>
  <c r="T1152" i="11"/>
  <c r="T271" i="11"/>
  <c r="T649" i="11"/>
  <c r="T813" i="11"/>
  <c r="T766" i="11"/>
  <c r="T1251" i="11"/>
  <c r="T945" i="11"/>
  <c r="T1086" i="11"/>
  <c r="T628" i="11"/>
  <c r="T962" i="11"/>
  <c r="T399" i="11"/>
  <c r="T1125" i="11"/>
  <c r="T886" i="11"/>
  <c r="T745" i="11"/>
  <c r="T847" i="11"/>
  <c r="T667" i="11"/>
  <c r="T296" i="11"/>
  <c r="T1167" i="11"/>
  <c r="T517" i="11"/>
  <c r="T1132" i="11"/>
  <c r="T478" i="11"/>
  <c r="T1008" i="11"/>
  <c r="T437" i="11"/>
  <c r="T764" i="11"/>
  <c r="H200" i="11"/>
  <c r="T622" i="11"/>
  <c r="T1242" i="11"/>
  <c r="T974" i="11"/>
  <c r="T931" i="11"/>
  <c r="T355" i="11"/>
  <c r="T403" i="11"/>
  <c r="T1103" i="11"/>
  <c r="T634" i="11"/>
  <c r="T863" i="11"/>
  <c r="T937" i="11"/>
  <c r="T826" i="11"/>
  <c r="T419" i="11"/>
  <c r="T854" i="11"/>
  <c r="T357" i="11"/>
  <c r="T625" i="11"/>
  <c r="T762" i="11"/>
  <c r="T568" i="11"/>
  <c r="T790" i="11"/>
  <c r="T527" i="11"/>
  <c r="T563" i="11"/>
  <c r="T869" i="11"/>
  <c r="T435" i="11"/>
  <c r="T843" i="11"/>
  <c r="T799" i="11"/>
  <c r="T301" i="11"/>
  <c r="T894" i="11"/>
  <c r="T1084" i="11"/>
  <c r="T681" i="11"/>
  <c r="T1054" i="11"/>
  <c r="T320" i="11"/>
  <c r="T466" i="11"/>
  <c r="T477" i="11"/>
  <c r="T380" i="11"/>
  <c r="T736" i="11"/>
  <c r="T860" i="11"/>
  <c r="K209" i="11"/>
  <c r="T636" i="11"/>
  <c r="T359" i="11"/>
  <c r="T856" i="11"/>
  <c r="T699" i="11"/>
  <c r="T904" i="11"/>
  <c r="T653" i="11"/>
  <c r="T1235" i="11"/>
  <c r="T712" i="11"/>
  <c r="T503" i="11"/>
  <c r="T1127" i="11"/>
  <c r="T580" i="11"/>
  <c r="T1181" i="11"/>
  <c r="T440" i="11"/>
  <c r="T685" i="11"/>
  <c r="T489" i="11"/>
  <c r="T1231" i="11"/>
  <c r="T691" i="11"/>
  <c r="T1089" i="11"/>
  <c r="T728" i="11"/>
  <c r="T1116" i="11"/>
  <c r="T1166" i="11"/>
  <c r="T360" i="11"/>
  <c r="T720" i="11"/>
  <c r="T1220" i="11"/>
  <c r="T979" i="11"/>
  <c r="T689" i="11"/>
  <c r="T530" i="11"/>
  <c r="T310" i="11"/>
  <c r="T891" i="11"/>
  <c r="T1224" i="11"/>
  <c r="T1029" i="11"/>
  <c r="T666" i="11"/>
  <c r="T644" i="11"/>
  <c r="T910" i="11"/>
  <c r="T1055" i="11"/>
  <c r="T1118" i="11"/>
  <c r="T278" i="11"/>
  <c r="T614" i="11"/>
  <c r="T1173" i="11"/>
  <c r="T1005" i="11"/>
  <c r="T617" i="11"/>
  <c r="T1088" i="11"/>
  <c r="T560" i="11"/>
  <c r="T458" i="11"/>
  <c r="T1171" i="11"/>
  <c r="T1039" i="11"/>
  <c r="T279" i="11"/>
  <c r="T496" i="11"/>
  <c r="T1246" i="11"/>
  <c r="T431" i="11"/>
  <c r="T779" i="11"/>
  <c r="T976" i="11"/>
  <c r="T951" i="11"/>
  <c r="T275" i="11"/>
  <c r="T509" i="11"/>
  <c r="T1043" i="11"/>
  <c r="T914" i="11"/>
  <c r="T505" i="11"/>
  <c r="T1257" i="11"/>
  <c r="T892" i="11"/>
  <c r="T1157" i="11"/>
  <c r="T1071" i="11"/>
  <c r="T562" i="11"/>
  <c r="T1027" i="11"/>
  <c r="T980" i="11"/>
  <c r="T927" i="11"/>
  <c r="T782" i="11"/>
  <c r="T632" i="11"/>
  <c r="T978" i="11"/>
  <c r="T570" i="11"/>
  <c r="T1034" i="11"/>
  <c r="T387" i="11"/>
  <c r="T1156" i="11"/>
  <c r="T448" i="11"/>
  <c r="T1067" i="11"/>
  <c r="T755" i="11"/>
  <c r="T572" i="11"/>
  <c r="T896" i="11"/>
  <c r="T1229" i="11"/>
  <c r="T1187" i="11"/>
  <c r="T1011" i="11"/>
  <c r="T364" i="11"/>
  <c r="T1214" i="11"/>
  <c r="T939" i="11"/>
  <c r="T366" i="11"/>
  <c r="T1191" i="11"/>
  <c r="T850" i="11"/>
  <c r="T857" i="11"/>
  <c r="T1003" i="11"/>
  <c r="T322" i="11"/>
  <c r="T804" i="11"/>
  <c r="T741" i="11"/>
  <c r="T508" i="11"/>
  <c r="T1014" i="11"/>
  <c r="T623" i="11"/>
  <c r="T900" i="11"/>
  <c r="T1250" i="11"/>
  <c r="T277" i="11"/>
  <c r="T619" i="11"/>
  <c r="T642" i="11"/>
  <c r="T839" i="11"/>
  <c r="T1007" i="11"/>
  <c r="T675" i="11"/>
  <c r="T1101" i="11"/>
  <c r="T268" i="11"/>
  <c r="T586" i="11"/>
  <c r="T865" i="11"/>
  <c r="T706" i="11"/>
  <c r="T391" i="11"/>
  <c r="T1104" i="11"/>
  <c r="T757" i="11"/>
  <c r="T977" i="11"/>
  <c r="T1227" i="11"/>
  <c r="T434" i="11"/>
  <c r="T724" i="11"/>
  <c r="T1134" i="11"/>
  <c r="T761" i="11"/>
  <c r="T936" i="11"/>
  <c r="T1244" i="11"/>
  <c r="T442" i="11"/>
  <c r="T300" i="11"/>
  <c r="T929" i="11"/>
  <c r="T475" i="11"/>
  <c r="T655" i="11"/>
  <c r="T694" i="11"/>
  <c r="T518" i="11"/>
  <c r="T1149" i="11"/>
  <c r="T1100" i="11"/>
  <c r="T1021" i="11"/>
  <c r="T578" i="11"/>
  <c r="T639" i="11"/>
  <c r="T1016" i="11"/>
  <c r="T534" i="11"/>
  <c r="T1197" i="11"/>
  <c r="T512" i="11"/>
  <c r="T1262" i="11"/>
  <c r="T353" i="11"/>
  <c r="T677" i="11"/>
  <c r="T928" i="11"/>
  <c r="T575" i="11"/>
  <c r="T1010" i="11"/>
  <c r="T1012" i="11"/>
  <c r="T629" i="11"/>
  <c r="T618" i="11"/>
  <c r="T845" i="11"/>
  <c r="T1162" i="11"/>
  <c r="T918" i="11"/>
  <c r="T1097" i="11"/>
  <c r="T1176" i="11"/>
  <c r="T373" i="11"/>
  <c r="T714" i="11"/>
  <c r="T1092" i="11"/>
  <c r="T1024" i="11"/>
  <c r="T1031" i="11"/>
  <c r="T889" i="11"/>
  <c r="T794" i="11"/>
  <c r="T1264" i="11"/>
  <c r="T877" i="11"/>
  <c r="T383" i="11"/>
  <c r="T1163" i="11"/>
  <c r="T1221" i="11"/>
  <c r="T652" i="11"/>
  <c r="T760" i="11"/>
  <c r="T775" i="11"/>
  <c r="T272" i="11"/>
  <c r="T808" i="11"/>
  <c r="T501" i="11"/>
  <c r="T1110" i="11"/>
  <c r="T812" i="11"/>
  <c r="T579" i="11"/>
  <c r="T862" i="11"/>
  <c r="T801" i="11"/>
  <c r="T651" i="11"/>
  <c r="T935" i="11"/>
  <c r="T519" i="11"/>
  <c r="T1135" i="11"/>
  <c r="T347" i="11"/>
  <c r="T1267" i="11"/>
  <c r="T841" i="11"/>
  <c r="T811" i="11"/>
  <c r="T506" i="11"/>
  <c r="T768" i="11"/>
  <c r="T462" i="11"/>
  <c r="T464" i="11"/>
  <c r="T697" i="11"/>
  <c r="T646" i="11"/>
  <c r="T395" i="11"/>
  <c r="T715" i="11"/>
  <c r="T552" i="11"/>
  <c r="T460" i="11"/>
  <c r="T971" i="11"/>
  <c r="T504" i="11"/>
  <c r="T1253" i="11"/>
  <c r="T750" i="11"/>
  <c r="T1059" i="11"/>
  <c r="T970" i="11"/>
  <c r="T641" i="11"/>
  <c r="T835" i="11"/>
  <c r="T707" i="11"/>
  <c r="T314" i="11"/>
  <c r="T531" i="11"/>
  <c r="T1216" i="11"/>
  <c r="T1170" i="11"/>
  <c r="T526" i="11"/>
  <c r="T456" i="11"/>
  <c r="T1208" i="11"/>
  <c r="T457" i="11"/>
  <c r="T367" i="11"/>
  <c r="T613" i="11"/>
  <c r="T333" i="11"/>
  <c r="T740" i="11"/>
  <c r="T513" i="11"/>
  <c r="T1233" i="11"/>
  <c r="T545" i="11"/>
  <c r="T326" i="11"/>
  <c r="T336" i="11"/>
  <c r="T1124" i="11"/>
  <c r="T888" i="11"/>
  <c r="T633" i="11"/>
  <c r="T1128" i="11"/>
  <c r="T1117" i="11"/>
  <c r="T844" i="11"/>
  <c r="T1228" i="11"/>
  <c r="T825" i="11"/>
  <c r="T674" i="11"/>
  <c r="T339" i="11"/>
  <c r="T429" i="11"/>
  <c r="T654" i="11"/>
  <c r="T1213" i="11"/>
  <c r="T676" i="11"/>
  <c r="T1256" i="11"/>
  <c r="T848" i="11"/>
  <c r="T992" i="11"/>
  <c r="T597" i="11"/>
  <c r="T1122" i="11"/>
  <c r="T444" i="11"/>
  <c r="T818" i="11"/>
  <c r="T793" i="11"/>
  <c r="T529" i="11"/>
  <c r="T786" i="11"/>
  <c r="T871" i="11"/>
  <c r="T718" i="11"/>
  <c r="T605" i="11"/>
  <c r="T1238" i="11"/>
  <c r="T445" i="11"/>
  <c r="T688" i="11"/>
  <c r="T474" i="11"/>
  <c r="T919" i="11"/>
  <c r="T1141" i="11"/>
  <c r="T1202" i="11"/>
  <c r="T861" i="11"/>
  <c r="T1032" i="11"/>
  <c r="T410" i="11"/>
  <c r="T822" i="11"/>
  <c r="T354" i="11"/>
  <c r="T875" i="11"/>
  <c r="T925" i="11"/>
  <c r="T690" i="11"/>
  <c r="T295" i="11"/>
  <c r="T350" i="11"/>
  <c r="T1053" i="11"/>
  <c r="T807" i="11"/>
  <c r="T673" i="11"/>
  <c r="T895" i="11"/>
  <c r="T551" i="11"/>
  <c r="T511" i="11"/>
  <c r="T1248" i="11"/>
  <c r="T783" i="11"/>
  <c r="T684" i="11"/>
  <c r="T867" i="11"/>
  <c r="T1038" i="11"/>
  <c r="T930" i="11"/>
  <c r="T299" i="11"/>
  <c r="T607" i="11"/>
  <c r="T956" i="11"/>
  <c r="T484" i="11"/>
  <c r="T402" i="11"/>
  <c r="T334" i="11"/>
  <c r="T539" i="11"/>
  <c r="T522" i="11"/>
  <c r="T943" i="11"/>
  <c r="T1079" i="11"/>
  <c r="T291" i="11"/>
  <c r="T1063" i="11"/>
  <c r="T1126" i="11"/>
  <c r="T1015" i="11"/>
  <c r="T657" i="11"/>
  <c r="T398" i="11"/>
  <c r="T323" i="11"/>
  <c r="T1120" i="11"/>
  <c r="T1017" i="11"/>
  <c r="T997" i="11"/>
  <c r="T938" i="11"/>
  <c r="T898" i="11"/>
  <c r="T735" i="11"/>
  <c r="T671" i="11"/>
  <c r="D220" i="11"/>
  <c r="I64" i="4" s="1"/>
  <c r="T981" i="11"/>
  <c r="T492" i="11"/>
  <c r="T1056" i="11"/>
  <c r="T463" i="11"/>
  <c r="E115" i="11"/>
  <c r="V150" i="7"/>
  <c r="V152" i="7"/>
  <c r="V149" i="7"/>
  <c r="V147" i="7"/>
  <c r="V146" i="7"/>
  <c r="V151" i="7"/>
  <c r="V148" i="7"/>
  <c r="K121" i="7"/>
  <c r="L119" i="7"/>
  <c r="K125" i="7"/>
  <c r="J126" i="7" s="1"/>
  <c r="AH17" i="15" s="1"/>
  <c r="AH261" i="7"/>
  <c r="AI261" i="7" s="1"/>
  <c r="AN261" i="7"/>
  <c r="AO261" i="7" s="1"/>
  <c r="AG262" i="7"/>
  <c r="AU261" i="7"/>
  <c r="AV261" i="7" s="1"/>
  <c r="AZ261" i="7"/>
  <c r="BA261" i="7" s="1"/>
  <c r="AS262" i="7"/>
  <c r="I138" i="7"/>
  <c r="K122" i="7" l="1"/>
  <c r="F115" i="11"/>
  <c r="D102" i="4"/>
  <c r="D101" i="4"/>
  <c r="L13" i="8"/>
  <c r="L16" i="8" s="1"/>
  <c r="L228" i="11"/>
  <c r="L230" i="11"/>
  <c r="L231" i="11"/>
  <c r="L232" i="11"/>
  <c r="L229" i="11"/>
  <c r="L233" i="11"/>
  <c r="AC262" i="7"/>
  <c r="X262" i="7"/>
  <c r="R142" i="11"/>
  <c r="R140" i="11"/>
  <c r="R141" i="11"/>
  <c r="R144" i="11"/>
  <c r="R139" i="11"/>
  <c r="R143" i="11"/>
  <c r="E131" i="11"/>
  <c r="S144" i="11" s="1"/>
  <c r="U735" i="11"/>
  <c r="V735" i="11"/>
  <c r="V657" i="11"/>
  <c r="U657" i="11"/>
  <c r="U539" i="11"/>
  <c r="V539" i="11"/>
  <c r="V1038" i="11"/>
  <c r="U1038" i="11"/>
  <c r="U673" i="11"/>
  <c r="V673" i="11"/>
  <c r="V354" i="11"/>
  <c r="U354" i="11"/>
  <c r="U474" i="11"/>
  <c r="V474" i="11"/>
  <c r="U529" i="11"/>
  <c r="V529" i="11"/>
  <c r="V1256" i="11"/>
  <c r="U1256" i="11"/>
  <c r="V1228" i="11"/>
  <c r="U1228" i="11"/>
  <c r="V633" i="11"/>
  <c r="U633" i="11"/>
  <c r="V326" i="11"/>
  <c r="U326" i="11"/>
  <c r="U740" i="11"/>
  <c r="V740" i="11"/>
  <c r="V457" i="11"/>
  <c r="U457" i="11"/>
  <c r="V707" i="11"/>
  <c r="U707" i="11"/>
  <c r="V971" i="11"/>
  <c r="U971" i="11"/>
  <c r="V462" i="11"/>
  <c r="U462" i="11"/>
  <c r="U519" i="11"/>
  <c r="V519" i="11"/>
  <c r="U501" i="11"/>
  <c r="V501" i="11"/>
  <c r="V383" i="11"/>
  <c r="U383" i="11"/>
  <c r="V714" i="11"/>
  <c r="U714" i="11"/>
  <c r="V629" i="11"/>
  <c r="U629" i="11"/>
  <c r="U512" i="11"/>
  <c r="V512" i="11"/>
  <c r="U1149" i="11"/>
  <c r="V1149" i="11"/>
  <c r="V1244" i="11"/>
  <c r="U1244" i="11"/>
  <c r="U757" i="11"/>
  <c r="V757" i="11"/>
  <c r="V675" i="11"/>
  <c r="U675" i="11"/>
  <c r="V623" i="11"/>
  <c r="U623" i="11"/>
  <c r="V850" i="11"/>
  <c r="U850" i="11"/>
  <c r="U1229" i="11"/>
  <c r="V1229" i="11"/>
  <c r="V1034" i="11"/>
  <c r="U1034" i="11"/>
  <c r="V562" i="11"/>
  <c r="U562" i="11"/>
  <c r="V509" i="11"/>
  <c r="U509" i="11"/>
  <c r="V279" i="11"/>
  <c r="U279" i="11"/>
  <c r="U1173" i="11"/>
  <c r="V1173" i="11"/>
  <c r="U1029" i="11"/>
  <c r="V1029" i="11"/>
  <c r="V720" i="11"/>
  <c r="U720" i="11"/>
  <c r="U489" i="11"/>
  <c r="V489" i="11"/>
  <c r="V1235" i="11"/>
  <c r="U1235" i="11"/>
  <c r="V860" i="11"/>
  <c r="U860" i="11"/>
  <c r="U1084" i="11"/>
  <c r="V1084" i="11"/>
  <c r="V527" i="11"/>
  <c r="U527" i="11"/>
  <c r="U826" i="11"/>
  <c r="V826" i="11"/>
  <c r="U974" i="11"/>
  <c r="V974" i="11"/>
  <c r="V1132" i="11"/>
  <c r="U1132" i="11"/>
  <c r="V1125" i="11"/>
  <c r="U1125" i="11"/>
  <c r="V813" i="11"/>
  <c r="U813" i="11"/>
  <c r="V541" i="11"/>
  <c r="U541" i="11"/>
  <c r="V751" i="11"/>
  <c r="U751" i="11"/>
  <c r="V643" i="11"/>
  <c r="U643" i="11"/>
  <c r="V342" i="11"/>
  <c r="U342" i="11"/>
  <c r="V577" i="11"/>
  <c r="U577" i="11"/>
  <c r="U349" i="11"/>
  <c r="V349" i="11"/>
  <c r="U283" i="11"/>
  <c r="V283" i="11"/>
  <c r="V423" i="11"/>
  <c r="U423" i="11"/>
  <c r="U331" i="11"/>
  <c r="V331" i="11"/>
  <c r="V1062" i="11"/>
  <c r="U1062" i="11"/>
  <c r="V292" i="11"/>
  <c r="U292" i="11"/>
  <c r="U1179" i="11"/>
  <c r="V1179" i="11"/>
  <c r="U344" i="11"/>
  <c r="V344" i="11"/>
  <c r="U885" i="11"/>
  <c r="V885" i="11"/>
  <c r="U1119" i="11"/>
  <c r="V1119" i="11"/>
  <c r="V791" i="11"/>
  <c r="U791" i="11"/>
  <c r="U1042" i="11"/>
  <c r="V1042" i="11"/>
  <c r="U510" i="11"/>
  <c r="V510" i="11"/>
  <c r="M211" i="11"/>
  <c r="M210" i="11"/>
  <c r="H202" i="11"/>
  <c r="L209" i="11"/>
  <c r="L211" i="11"/>
  <c r="M207" i="11"/>
  <c r="K207" i="11"/>
  <c r="L208" i="11"/>
  <c r="K210" i="11"/>
  <c r="K211" i="11"/>
  <c r="L207" i="11"/>
  <c r="L210" i="11"/>
  <c r="V846" i="11"/>
  <c r="U846" i="11"/>
  <c r="U780" i="11"/>
  <c r="V780" i="11"/>
  <c r="V1199" i="11"/>
  <c r="U1199" i="11"/>
  <c r="V698" i="11"/>
  <c r="U698" i="11"/>
  <c r="V692" i="11"/>
  <c r="U692" i="11"/>
  <c r="V303" i="11"/>
  <c r="U303" i="11"/>
  <c r="V306" i="11"/>
  <c r="U306" i="11"/>
  <c r="U1006" i="11"/>
  <c r="V1006" i="11"/>
  <c r="V640" i="11"/>
  <c r="U640" i="11"/>
  <c r="U1114" i="11"/>
  <c r="V1114" i="11"/>
  <c r="V1004" i="11"/>
  <c r="U1004" i="11"/>
  <c r="U961" i="11"/>
  <c r="V961" i="11"/>
  <c r="U1113" i="11"/>
  <c r="V1113" i="11"/>
  <c r="U561" i="11"/>
  <c r="V561" i="11"/>
  <c r="U328" i="11"/>
  <c r="V328" i="11"/>
  <c r="V816" i="11"/>
  <c r="U816" i="11"/>
  <c r="V874" i="11"/>
  <c r="U874" i="11"/>
  <c r="V703" i="11"/>
  <c r="U703" i="11"/>
  <c r="V913" i="11"/>
  <c r="U913" i="11"/>
  <c r="V1180" i="11"/>
  <c r="U1180" i="11"/>
  <c r="U433" i="11"/>
  <c r="V433" i="11"/>
  <c r="V421" i="11"/>
  <c r="U421" i="11"/>
  <c r="U1258" i="11"/>
  <c r="V1258" i="11"/>
  <c r="U923" i="11"/>
  <c r="V923" i="11"/>
  <c r="V603" i="11"/>
  <c r="U603" i="11"/>
  <c r="U379" i="11"/>
  <c r="V379" i="11"/>
  <c r="V389" i="11"/>
  <c r="U389" i="11"/>
  <c r="U582" i="11"/>
  <c r="V582" i="11"/>
  <c r="U571" i="11"/>
  <c r="V571" i="11"/>
  <c r="U806" i="11"/>
  <c r="V806" i="11"/>
  <c r="V1230" i="11"/>
  <c r="U1230" i="11"/>
  <c r="V650" i="11"/>
  <c r="U650" i="11"/>
  <c r="V1175" i="11"/>
  <c r="U1175" i="11"/>
  <c r="U833" i="11"/>
  <c r="V833" i="11"/>
  <c r="V599" i="11"/>
  <c r="U599" i="11"/>
  <c r="V576" i="11"/>
  <c r="U576" i="11"/>
  <c r="U1193" i="11"/>
  <c r="V1193" i="11"/>
  <c r="U332" i="11"/>
  <c r="V332" i="11"/>
  <c r="U1098" i="11"/>
  <c r="V1098" i="11"/>
  <c r="V733" i="11"/>
  <c r="U733" i="11"/>
  <c r="U1000" i="11"/>
  <c r="V1000" i="11"/>
  <c r="U281" i="11"/>
  <c r="V281" i="11"/>
  <c r="I60" i="4"/>
  <c r="H59" i="4"/>
  <c r="H64" i="4" s="1"/>
  <c r="V763" i="11"/>
  <c r="U763" i="11"/>
  <c r="V621" i="11"/>
  <c r="U621" i="11"/>
  <c r="U1234" i="11"/>
  <c r="V1234" i="11"/>
  <c r="V658" i="11"/>
  <c r="U658" i="11"/>
  <c r="V770" i="11"/>
  <c r="U770" i="11"/>
  <c r="V834" i="11"/>
  <c r="U834" i="11"/>
  <c r="U293" i="11"/>
  <c r="V293" i="11"/>
  <c r="U1147" i="11"/>
  <c r="V1147" i="11"/>
  <c r="U948" i="11"/>
  <c r="V948" i="11"/>
  <c r="U778" i="11"/>
  <c r="V778" i="11"/>
  <c r="V988" i="11"/>
  <c r="U988" i="11"/>
  <c r="U749" i="11"/>
  <c r="V749" i="11"/>
  <c r="V830" i="11"/>
  <c r="U830" i="11"/>
  <c r="V1066" i="11"/>
  <c r="U1066" i="11"/>
  <c r="U1201" i="11"/>
  <c r="V1201" i="11"/>
  <c r="V471" i="11"/>
  <c r="U471" i="11"/>
  <c r="V905" i="11"/>
  <c r="U905" i="11"/>
  <c r="V1139" i="11"/>
  <c r="U1139" i="11"/>
  <c r="V1153" i="11"/>
  <c r="U1153" i="11"/>
  <c r="U696" i="11"/>
  <c r="V696" i="11"/>
  <c r="V983" i="11"/>
  <c r="U983" i="11"/>
  <c r="V1068" i="11"/>
  <c r="U1068" i="11"/>
  <c r="V1077" i="11"/>
  <c r="U1077" i="11"/>
  <c r="G114" i="11"/>
  <c r="G118" i="11"/>
  <c r="F119" i="11" s="1"/>
  <c r="AD18" i="15" s="1"/>
  <c r="H111" i="11"/>
  <c r="V981" i="11"/>
  <c r="U981" i="11"/>
  <c r="V1120" i="11"/>
  <c r="U1120" i="11"/>
  <c r="V1079" i="11"/>
  <c r="U1079" i="11"/>
  <c r="U607" i="11"/>
  <c r="V607" i="11"/>
  <c r="U511" i="11"/>
  <c r="V511" i="11"/>
  <c r="U690" i="11"/>
  <c r="V690" i="11"/>
  <c r="V1202" i="11"/>
  <c r="U1202" i="11"/>
  <c r="V718" i="11"/>
  <c r="U718" i="11"/>
  <c r="V597" i="11"/>
  <c r="U597" i="11"/>
  <c r="U339" i="11"/>
  <c r="V339" i="11"/>
  <c r="U888" i="11"/>
  <c r="V888" i="11"/>
  <c r="U333" i="11"/>
  <c r="V333" i="11"/>
  <c r="U1216" i="11"/>
  <c r="V1216" i="11"/>
  <c r="U750" i="11"/>
  <c r="V750" i="11"/>
  <c r="V646" i="11"/>
  <c r="U646" i="11"/>
  <c r="U1267" i="11"/>
  <c r="V1267" i="11"/>
  <c r="V579" i="11"/>
  <c r="U579" i="11"/>
  <c r="V652" i="11"/>
  <c r="U652" i="11"/>
  <c r="V1031" i="11"/>
  <c r="U1031" i="11"/>
  <c r="U1162" i="11"/>
  <c r="V1162" i="11"/>
  <c r="V677" i="11"/>
  <c r="U677" i="11"/>
  <c r="V518" i="11"/>
  <c r="U518" i="11"/>
  <c r="U1007" i="11"/>
  <c r="V1007" i="11"/>
  <c r="V1014" i="11"/>
  <c r="U1014" i="11"/>
  <c r="V1191" i="11"/>
  <c r="U1191" i="11"/>
  <c r="U896" i="11"/>
  <c r="V896" i="11"/>
  <c r="V570" i="11"/>
  <c r="U570" i="11"/>
  <c r="U927" i="11"/>
  <c r="V927" i="11"/>
  <c r="U505" i="11"/>
  <c r="V505" i="11"/>
  <c r="U431" i="11"/>
  <c r="V431" i="11"/>
  <c r="V1088" i="11"/>
  <c r="U1088" i="11"/>
  <c r="U910" i="11"/>
  <c r="V910" i="11"/>
  <c r="U689" i="11"/>
  <c r="V689" i="11"/>
  <c r="U1089" i="11"/>
  <c r="V1089" i="11"/>
  <c r="U1127" i="11"/>
  <c r="V1127" i="11"/>
  <c r="V359" i="11"/>
  <c r="U359" i="11"/>
  <c r="U320" i="11"/>
  <c r="V320" i="11"/>
  <c r="V435" i="11"/>
  <c r="U435" i="11"/>
  <c r="V357" i="11"/>
  <c r="U357" i="11"/>
  <c r="V403" i="11"/>
  <c r="U403" i="11"/>
  <c r="U437" i="11"/>
  <c r="V437" i="11"/>
  <c r="V847" i="11"/>
  <c r="U847" i="11"/>
  <c r="V399" i="11"/>
  <c r="U399" i="11"/>
  <c r="V945" i="11"/>
  <c r="U945" i="11"/>
  <c r="U649" i="11"/>
  <c r="V649" i="11"/>
  <c r="U1020" i="11"/>
  <c r="V1020" i="11"/>
  <c r="V1237" i="11"/>
  <c r="U1237" i="11"/>
  <c r="U1243" i="11"/>
  <c r="V1243" i="11"/>
  <c r="V987" i="11"/>
  <c r="U987" i="11"/>
  <c r="V454" i="11"/>
  <c r="U454" i="11"/>
  <c r="U727" i="11"/>
  <c r="V727" i="11"/>
  <c r="V319" i="11"/>
  <c r="U319" i="11"/>
  <c r="U1232" i="11"/>
  <c r="V1232" i="11"/>
  <c r="V972" i="11"/>
  <c r="U972" i="11"/>
  <c r="U1009" i="11"/>
  <c r="V1009" i="11"/>
  <c r="U430" i="11"/>
  <c r="V430" i="11"/>
  <c r="U1245" i="11"/>
  <c r="V1245" i="11"/>
  <c r="U536" i="11"/>
  <c r="V536" i="11"/>
  <c r="V1109" i="11"/>
  <c r="U1109" i="11"/>
  <c r="U537" i="11"/>
  <c r="V537" i="11"/>
  <c r="U1018" i="11"/>
  <c r="V1018" i="11"/>
  <c r="U777" i="11"/>
  <c r="V777" i="11"/>
  <c r="U967" i="11"/>
  <c r="V967" i="11"/>
  <c r="V555" i="11"/>
  <c r="U555" i="11"/>
  <c r="U397" i="11"/>
  <c r="V397" i="11"/>
  <c r="V521" i="11"/>
  <c r="U521" i="11"/>
  <c r="U1096" i="11"/>
  <c r="V1096" i="11"/>
  <c r="V288" i="11"/>
  <c r="U288" i="11"/>
  <c r="U902" i="11"/>
  <c r="V902" i="11"/>
  <c r="U1040" i="11"/>
  <c r="V1040" i="11"/>
  <c r="V999" i="11"/>
  <c r="U999" i="11"/>
  <c r="U647" i="11"/>
  <c r="V647" i="11"/>
  <c r="V800" i="11"/>
  <c r="U800" i="11"/>
  <c r="U663" i="11"/>
  <c r="V663" i="11"/>
  <c r="V838" i="11"/>
  <c r="U838" i="11"/>
  <c r="V608" i="11"/>
  <c r="U608" i="11"/>
  <c r="U343" i="11"/>
  <c r="V343" i="11"/>
  <c r="V708" i="11"/>
  <c r="U708" i="11"/>
  <c r="U324" i="11"/>
  <c r="V324" i="11"/>
  <c r="V565" i="11"/>
  <c r="U565" i="11"/>
  <c r="V878" i="11"/>
  <c r="U878" i="11"/>
  <c r="V920" i="11"/>
  <c r="U920" i="11"/>
  <c r="V388" i="11"/>
  <c r="U388" i="11"/>
  <c r="V465" i="11"/>
  <c r="U465" i="11"/>
  <c r="U606" i="11"/>
  <c r="V606" i="11"/>
  <c r="V432" i="11"/>
  <c r="U432" i="11"/>
  <c r="V282" i="11"/>
  <c r="U282" i="11"/>
  <c r="V1060" i="11"/>
  <c r="U1060" i="11"/>
  <c r="U746" i="11"/>
  <c r="V746" i="11"/>
  <c r="U473" i="11"/>
  <c r="V473" i="11"/>
  <c r="U335" i="11"/>
  <c r="V335" i="11"/>
  <c r="V859" i="11"/>
  <c r="U859" i="11"/>
  <c r="V679" i="11"/>
  <c r="U679" i="11"/>
  <c r="U407" i="11"/>
  <c r="V407" i="11"/>
  <c r="U1186" i="11"/>
  <c r="V1186" i="11"/>
  <c r="V1209" i="11"/>
  <c r="U1209" i="11"/>
  <c r="V958" i="11"/>
  <c r="U958" i="11"/>
  <c r="V544" i="11"/>
  <c r="U544" i="11"/>
  <c r="U1148" i="11"/>
  <c r="V1148" i="11"/>
  <c r="V965" i="11"/>
  <c r="U965" i="11"/>
  <c r="V1115" i="11"/>
  <c r="U1115" i="11"/>
  <c r="V1260" i="11"/>
  <c r="U1260" i="11"/>
  <c r="U731" i="11"/>
  <c r="V731" i="11"/>
  <c r="U611" i="11"/>
  <c r="V611" i="11"/>
  <c r="V1172" i="11"/>
  <c r="U1172" i="11"/>
  <c r="U494" i="11"/>
  <c r="V494" i="11"/>
  <c r="V1108" i="11"/>
  <c r="U1108" i="11"/>
  <c r="V1165" i="11"/>
  <c r="U1165" i="11"/>
  <c r="V864" i="11"/>
  <c r="U864" i="11"/>
  <c r="V1249" i="11"/>
  <c r="U1249" i="11"/>
  <c r="U1236" i="11"/>
  <c r="V1236" i="11"/>
  <c r="U852" i="11"/>
  <c r="V852" i="11"/>
  <c r="U566" i="11"/>
  <c r="V566" i="11"/>
  <c r="U853" i="11"/>
  <c r="V853" i="11"/>
  <c r="U795" i="11"/>
  <c r="V795" i="11"/>
  <c r="V1222" i="11"/>
  <c r="U1222" i="11"/>
  <c r="U424" i="11"/>
  <c r="V424" i="11"/>
  <c r="U1218" i="11"/>
  <c r="V1218" i="11"/>
  <c r="V309" i="11"/>
  <c r="U309" i="11"/>
  <c r="V601" i="11"/>
  <c r="U601" i="11"/>
  <c r="U669" i="11"/>
  <c r="V669" i="11"/>
  <c r="U901" i="11"/>
  <c r="V901" i="11"/>
  <c r="N208" i="11"/>
  <c r="O208" i="11" s="1"/>
  <c r="U1188" i="11"/>
  <c r="V1188" i="11"/>
  <c r="V358" i="11"/>
  <c r="U358" i="11"/>
  <c r="V717" i="11"/>
  <c r="U717" i="11"/>
  <c r="V390" i="11"/>
  <c r="U390" i="11"/>
  <c r="V341" i="11"/>
  <c r="U341" i="11"/>
  <c r="U1136" i="11"/>
  <c r="V1136" i="11"/>
  <c r="V491" i="11"/>
  <c r="U491" i="11"/>
  <c r="V1083" i="11"/>
  <c r="U1083" i="11"/>
  <c r="V788" i="11"/>
  <c r="U788" i="11"/>
  <c r="U588" i="11"/>
  <c r="V588" i="11"/>
  <c r="U480" i="11"/>
  <c r="V480" i="11"/>
  <c r="U1099" i="11"/>
  <c r="V1099" i="11"/>
  <c r="U1051" i="11"/>
  <c r="V1051" i="11"/>
  <c r="V596" i="11"/>
  <c r="U596" i="11"/>
  <c r="V330" i="11"/>
  <c r="U330" i="11"/>
  <c r="V912" i="11"/>
  <c r="U912" i="11"/>
  <c r="U325" i="11"/>
  <c r="V325" i="11"/>
  <c r="U1158" i="11"/>
  <c r="V1158" i="11"/>
  <c r="U1082" i="11"/>
  <c r="V1082" i="11"/>
  <c r="U315" i="11"/>
  <c r="V315" i="11"/>
  <c r="V662" i="11"/>
  <c r="U662" i="11"/>
  <c r="U559" i="11"/>
  <c r="V559" i="11"/>
  <c r="V1065" i="11"/>
  <c r="U1065" i="11"/>
  <c r="V802" i="11"/>
  <c r="U802" i="11"/>
  <c r="V849" i="11"/>
  <c r="U849" i="11"/>
  <c r="V589" i="11"/>
  <c r="U589" i="11"/>
  <c r="U1151" i="11"/>
  <c r="V1151" i="11"/>
  <c r="U814" i="11"/>
  <c r="V814" i="11"/>
  <c r="U823" i="11"/>
  <c r="V823" i="11"/>
  <c r="U285" i="11"/>
  <c r="V285" i="11"/>
  <c r="V1184" i="11"/>
  <c r="U1184" i="11"/>
  <c r="U1225" i="11"/>
  <c r="V1225" i="11"/>
  <c r="U1058" i="11"/>
  <c r="V1058" i="11"/>
  <c r="V1075" i="11"/>
  <c r="U1075" i="11"/>
  <c r="V327" i="11"/>
  <c r="U327" i="11"/>
  <c r="U957" i="11"/>
  <c r="V957" i="11"/>
  <c r="U824" i="11"/>
  <c r="V824" i="11"/>
  <c r="U1240" i="11"/>
  <c r="V1240" i="11"/>
  <c r="U1142" i="11"/>
  <c r="V1142" i="11"/>
  <c r="U661" i="11"/>
  <c r="V661" i="11"/>
  <c r="U1019" i="11"/>
  <c r="V1019" i="11"/>
  <c r="U960" i="11"/>
  <c r="V960" i="11"/>
  <c r="U710" i="11"/>
  <c r="V710" i="11"/>
  <c r="V1081" i="11"/>
  <c r="U1081" i="11"/>
  <c r="V1095" i="11"/>
  <c r="U1095" i="11"/>
  <c r="U587" i="11"/>
  <c r="V587" i="11"/>
  <c r="V446" i="11"/>
  <c r="U446" i="11"/>
  <c r="V949" i="11"/>
  <c r="U949" i="11"/>
  <c r="V581" i="11"/>
  <c r="U581" i="11"/>
  <c r="V378" i="11"/>
  <c r="U378" i="11"/>
  <c r="V363" i="11"/>
  <c r="U363" i="11"/>
  <c r="V533" i="11"/>
  <c r="U533" i="11"/>
  <c r="U524" i="11"/>
  <c r="V524" i="11"/>
  <c r="V702" i="11"/>
  <c r="U702" i="11"/>
  <c r="V1022" i="11"/>
  <c r="U1022" i="11"/>
  <c r="U313" i="11"/>
  <c r="V313" i="11"/>
  <c r="V668" i="11"/>
  <c r="U668" i="11"/>
  <c r="V451" i="11"/>
  <c r="U451" i="11"/>
  <c r="U1138" i="11"/>
  <c r="V1138" i="11"/>
  <c r="U933" i="11"/>
  <c r="V933" i="11"/>
  <c r="U1150" i="11"/>
  <c r="V1150" i="11"/>
  <c r="U721" i="11"/>
  <c r="V721" i="11"/>
  <c r="V887" i="11"/>
  <c r="U887" i="11"/>
  <c r="U771" i="11"/>
  <c r="V771" i="11"/>
  <c r="U899" i="11"/>
  <c r="V899" i="11"/>
  <c r="V734" i="11"/>
  <c r="U734" i="11"/>
  <c r="V585" i="11"/>
  <c r="U585" i="11"/>
  <c r="U648" i="11"/>
  <c r="V648" i="11"/>
  <c r="U553" i="11"/>
  <c r="V553" i="11"/>
  <c r="V726" i="11"/>
  <c r="U726" i="11"/>
  <c r="V1072" i="11"/>
  <c r="U1072" i="11"/>
  <c r="V1070" i="11"/>
  <c r="U1070" i="11"/>
  <c r="U1189" i="11"/>
  <c r="V1189" i="11"/>
  <c r="U769" i="11"/>
  <c r="V769" i="11"/>
  <c r="U879" i="11"/>
  <c r="V879" i="11"/>
  <c r="U528" i="11"/>
  <c r="V528" i="11"/>
  <c r="V547" i="11"/>
  <c r="U547" i="11"/>
  <c r="V598" i="11"/>
  <c r="U598" i="11"/>
  <c r="V1206" i="11"/>
  <c r="U1206" i="11"/>
  <c r="V1047" i="11"/>
  <c r="U1047" i="11"/>
  <c r="V548" i="11"/>
  <c r="U548" i="11"/>
  <c r="U338" i="11"/>
  <c r="V338" i="11"/>
  <c r="V263" i="7"/>
  <c r="W263" i="7"/>
  <c r="U264" i="7"/>
  <c r="U492" i="11"/>
  <c r="V492" i="11"/>
  <c r="U1017" i="11"/>
  <c r="V1017" i="11"/>
  <c r="U291" i="11"/>
  <c r="V291" i="11"/>
  <c r="U956" i="11"/>
  <c r="V956" i="11"/>
  <c r="V1248" i="11"/>
  <c r="U1248" i="11"/>
  <c r="V295" i="11"/>
  <c r="U295" i="11"/>
  <c r="V861" i="11"/>
  <c r="U861" i="11"/>
  <c r="V605" i="11"/>
  <c r="U605" i="11"/>
  <c r="U1122" i="11"/>
  <c r="V1122" i="11"/>
  <c r="U429" i="11"/>
  <c r="V429" i="11"/>
  <c r="U1170" i="11"/>
  <c r="V1170" i="11"/>
  <c r="V1059" i="11"/>
  <c r="U1059" i="11"/>
  <c r="V395" i="11"/>
  <c r="U395" i="11"/>
  <c r="V841" i="11"/>
  <c r="U841" i="11"/>
  <c r="U862" i="11"/>
  <c r="V862" i="11"/>
  <c r="U760" i="11"/>
  <c r="V760" i="11"/>
  <c r="V889" i="11"/>
  <c r="U889" i="11"/>
  <c r="V918" i="11"/>
  <c r="U918" i="11"/>
  <c r="V928" i="11"/>
  <c r="U928" i="11"/>
  <c r="V639" i="11"/>
  <c r="U639" i="11"/>
  <c r="U475" i="11"/>
  <c r="V475" i="11"/>
  <c r="U724" i="11"/>
  <c r="V724" i="11"/>
  <c r="V865" i="11"/>
  <c r="U865" i="11"/>
  <c r="U619" i="11"/>
  <c r="V619" i="11"/>
  <c r="U804" i="11"/>
  <c r="V804" i="11"/>
  <c r="V1214" i="11"/>
  <c r="U1214" i="11"/>
  <c r="V1067" i="11"/>
  <c r="U1067" i="11"/>
  <c r="V782" i="11"/>
  <c r="U782" i="11"/>
  <c r="U1257" i="11"/>
  <c r="V1257" i="11"/>
  <c r="U779" i="11"/>
  <c r="V779" i="11"/>
  <c r="U560" i="11"/>
  <c r="V560" i="11"/>
  <c r="V1055" i="11"/>
  <c r="U1055" i="11"/>
  <c r="U530" i="11"/>
  <c r="V530" i="11"/>
  <c r="U728" i="11"/>
  <c r="V728" i="11"/>
  <c r="V580" i="11"/>
  <c r="U580" i="11"/>
  <c r="V856" i="11"/>
  <c r="U856" i="11"/>
  <c r="U466" i="11"/>
  <c r="V466" i="11"/>
  <c r="U843" i="11"/>
  <c r="V843" i="11"/>
  <c r="V625" i="11"/>
  <c r="U625" i="11"/>
  <c r="U1103" i="11"/>
  <c r="V1103" i="11"/>
  <c r="U764" i="11"/>
  <c r="V764" i="11"/>
  <c r="V667" i="11"/>
  <c r="U667" i="11"/>
  <c r="U1086" i="11"/>
  <c r="V1086" i="11"/>
  <c r="V942" i="11"/>
  <c r="U942" i="11"/>
  <c r="V680" i="11"/>
  <c r="U680" i="11"/>
  <c r="V682" i="11"/>
  <c r="U682" i="11"/>
  <c r="U897" i="11"/>
  <c r="V897" i="11"/>
  <c r="V499" i="11"/>
  <c r="U499" i="11"/>
  <c r="V713" i="11"/>
  <c r="U713" i="11"/>
  <c r="V616" i="11"/>
  <c r="U616" i="11"/>
  <c r="U915" i="11"/>
  <c r="V915" i="11"/>
  <c r="U593" i="11"/>
  <c r="V593" i="11"/>
  <c r="U290" i="11"/>
  <c r="V290" i="11"/>
  <c r="U1205" i="11"/>
  <c r="V1205" i="11"/>
  <c r="U384" i="11"/>
  <c r="V384" i="11"/>
  <c r="V767" i="11"/>
  <c r="U767" i="11"/>
  <c r="V447" i="11"/>
  <c r="U447" i="11"/>
  <c r="U796" i="11"/>
  <c r="V796" i="11"/>
  <c r="U1048" i="11"/>
  <c r="V1048" i="11"/>
  <c r="V1226" i="11"/>
  <c r="U1226" i="11"/>
  <c r="V412" i="11"/>
  <c r="U412" i="11"/>
  <c r="V722" i="11"/>
  <c r="U722" i="11"/>
  <c r="U781" i="11"/>
  <c r="V781" i="11"/>
  <c r="V1106" i="11"/>
  <c r="U1106" i="11"/>
  <c r="U940" i="11"/>
  <c r="V940" i="11"/>
  <c r="V404" i="11"/>
  <c r="U404" i="11"/>
  <c r="V969" i="11"/>
  <c r="U969" i="11"/>
  <c r="U532" i="11"/>
  <c r="V532" i="11"/>
  <c r="U1182" i="11"/>
  <c r="V1182" i="11"/>
  <c r="V1105" i="11"/>
  <c r="U1105" i="11"/>
  <c r="V683" i="11"/>
  <c r="U683" i="11"/>
  <c r="U832" i="11"/>
  <c r="V832" i="11"/>
  <c r="V356" i="11"/>
  <c r="U356" i="11"/>
  <c r="V289" i="11"/>
  <c r="U289" i="11"/>
  <c r="U738" i="11"/>
  <c r="V738" i="11"/>
  <c r="U409" i="11"/>
  <c r="V409" i="11"/>
  <c r="V624" i="11"/>
  <c r="U624" i="11"/>
  <c r="V776" i="11"/>
  <c r="U776" i="11"/>
  <c r="V758" i="11"/>
  <c r="U758" i="11"/>
  <c r="U1183" i="11"/>
  <c r="V1183" i="11"/>
  <c r="V739" i="11"/>
  <c r="U739" i="11"/>
  <c r="U469" i="11"/>
  <c r="V469" i="11"/>
  <c r="U664" i="11"/>
  <c r="V664" i="11"/>
  <c r="U1266" i="11"/>
  <c r="V1266" i="11"/>
  <c r="U893" i="11"/>
  <c r="V893" i="11"/>
  <c r="V394" i="11"/>
  <c r="U394" i="11"/>
  <c r="U520" i="11"/>
  <c r="V520" i="11"/>
  <c r="U820" i="11"/>
  <c r="V820" i="11"/>
  <c r="V1001" i="11"/>
  <c r="U1001" i="11"/>
  <c r="U730" i="11"/>
  <c r="V730" i="11"/>
  <c r="V1069" i="11"/>
  <c r="U1069" i="11"/>
  <c r="U809" i="11"/>
  <c r="V809" i="11"/>
  <c r="V372" i="11"/>
  <c r="U372" i="11"/>
  <c r="V884" i="11"/>
  <c r="U884" i="11"/>
  <c r="U543" i="11"/>
  <c r="V543" i="11"/>
  <c r="U535" i="11"/>
  <c r="V535" i="11"/>
  <c r="V436" i="11"/>
  <c r="U436" i="11"/>
  <c r="U352" i="11"/>
  <c r="V352" i="11"/>
  <c r="U968" i="11"/>
  <c r="V968" i="11"/>
  <c r="U420" i="11"/>
  <c r="V420" i="11"/>
  <c r="U959" i="11"/>
  <c r="V959" i="11"/>
  <c r="U274" i="11"/>
  <c r="V274" i="11"/>
  <c r="V345" i="11"/>
  <c r="U345" i="11"/>
  <c r="U1002" i="11"/>
  <c r="V1002" i="11"/>
  <c r="V305" i="11"/>
  <c r="U305" i="11"/>
  <c r="U1223" i="11"/>
  <c r="V1223" i="11"/>
  <c r="V316" i="11"/>
  <c r="U316" i="11"/>
  <c r="V921" i="11"/>
  <c r="U921" i="11"/>
  <c r="U1168" i="11"/>
  <c r="V1168" i="11"/>
  <c r="N209" i="11"/>
  <c r="O209" i="11" s="1"/>
  <c r="U792" i="11"/>
  <c r="V792" i="11"/>
  <c r="U523" i="11"/>
  <c r="V523" i="11"/>
  <c r="U1057" i="11"/>
  <c r="V1057" i="11"/>
  <c r="V1169" i="11"/>
  <c r="U1169" i="11"/>
  <c r="U1035" i="11"/>
  <c r="V1035" i="11"/>
  <c r="U405" i="11"/>
  <c r="V405" i="11"/>
  <c r="U1145" i="11"/>
  <c r="V1145" i="11"/>
  <c r="U308" i="11"/>
  <c r="V308" i="11"/>
  <c r="U695" i="11"/>
  <c r="V695" i="11"/>
  <c r="V898" i="11"/>
  <c r="U898" i="11"/>
  <c r="V1015" i="11"/>
  <c r="U1015" i="11"/>
  <c r="U334" i="11"/>
  <c r="V334" i="11"/>
  <c r="U867" i="11"/>
  <c r="V867" i="11"/>
  <c r="V807" i="11"/>
  <c r="U807" i="11"/>
  <c r="V822" i="11"/>
  <c r="U822" i="11"/>
  <c r="V688" i="11"/>
  <c r="U688" i="11"/>
  <c r="U793" i="11"/>
  <c r="V793" i="11"/>
  <c r="V676" i="11"/>
  <c r="U676" i="11"/>
  <c r="U844" i="11"/>
  <c r="V844" i="11"/>
  <c r="V545" i="11"/>
  <c r="U545" i="11"/>
  <c r="U1208" i="11"/>
  <c r="V1208" i="11"/>
  <c r="V835" i="11"/>
  <c r="U835" i="11"/>
  <c r="V460" i="11"/>
  <c r="U460" i="11"/>
  <c r="U768" i="11"/>
  <c r="V768" i="11"/>
  <c r="U935" i="11"/>
  <c r="V935" i="11"/>
  <c r="V808" i="11"/>
  <c r="U808" i="11"/>
  <c r="V877" i="11"/>
  <c r="U877" i="11"/>
  <c r="V373" i="11"/>
  <c r="U373" i="11"/>
  <c r="U1012" i="11"/>
  <c r="V1012" i="11"/>
  <c r="V1197" i="11"/>
  <c r="U1197" i="11"/>
  <c r="V578" i="11"/>
  <c r="U578" i="11"/>
  <c r="U929" i="11"/>
  <c r="V929" i="11"/>
  <c r="V936" i="11"/>
  <c r="U936" i="11"/>
  <c r="V434" i="11"/>
  <c r="U434" i="11"/>
  <c r="V1104" i="11"/>
  <c r="U1104" i="11"/>
  <c r="U586" i="11"/>
  <c r="V586" i="11"/>
  <c r="V277" i="11"/>
  <c r="U277" i="11"/>
  <c r="V322" i="11"/>
  <c r="U322" i="11"/>
  <c r="U364" i="11"/>
  <c r="V364" i="11"/>
  <c r="V448" i="11"/>
  <c r="U448" i="11"/>
  <c r="U1071" i="11"/>
  <c r="V1071" i="11"/>
  <c r="U275" i="11"/>
  <c r="V275" i="11"/>
  <c r="V1039" i="11"/>
  <c r="U1039" i="11"/>
  <c r="U614" i="11"/>
  <c r="V614" i="11"/>
  <c r="U1224" i="11"/>
  <c r="V1224" i="11"/>
  <c r="V360" i="11"/>
  <c r="U360" i="11"/>
  <c r="U685" i="11"/>
  <c r="V685" i="11"/>
  <c r="V653" i="11"/>
  <c r="U653" i="11"/>
  <c r="U736" i="11"/>
  <c r="V736" i="11"/>
  <c r="V894" i="11"/>
  <c r="U894" i="11"/>
  <c r="U790" i="11"/>
  <c r="V790" i="11"/>
  <c r="V937" i="11"/>
  <c r="U937" i="11"/>
  <c r="V1242" i="11"/>
  <c r="U1242" i="11"/>
  <c r="V517" i="11"/>
  <c r="U517" i="11"/>
  <c r="V631" i="11"/>
  <c r="U631" i="11"/>
  <c r="AB263" i="7"/>
  <c r="AC263" i="7" s="1"/>
  <c r="U1056" i="11"/>
  <c r="V1056" i="11"/>
  <c r="V671" i="11"/>
  <c r="U671" i="11"/>
  <c r="V997" i="11"/>
  <c r="U997" i="11"/>
  <c r="U398" i="11"/>
  <c r="V398" i="11"/>
  <c r="U1063" i="11"/>
  <c r="V1063" i="11"/>
  <c r="U522" i="11"/>
  <c r="V522" i="11"/>
  <c r="V484" i="11"/>
  <c r="U484" i="11"/>
  <c r="U930" i="11"/>
  <c r="V930" i="11"/>
  <c r="V783" i="11"/>
  <c r="U783" i="11"/>
  <c r="V895" i="11"/>
  <c r="U895" i="11"/>
  <c r="V350" i="11"/>
  <c r="U350" i="11"/>
  <c r="U875" i="11"/>
  <c r="V875" i="11"/>
  <c r="V1032" i="11"/>
  <c r="U1032" i="11"/>
  <c r="V919" i="11"/>
  <c r="U919" i="11"/>
  <c r="V1238" i="11"/>
  <c r="U1238" i="11"/>
  <c r="U786" i="11"/>
  <c r="V786" i="11"/>
  <c r="U444" i="11"/>
  <c r="V444" i="11"/>
  <c r="U848" i="11"/>
  <c r="V848" i="11"/>
  <c r="V654" i="11"/>
  <c r="U654" i="11"/>
  <c r="V825" i="11"/>
  <c r="U825" i="11"/>
  <c r="V1128" i="11"/>
  <c r="U1128" i="11"/>
  <c r="V336" i="11"/>
  <c r="U336" i="11"/>
  <c r="V513" i="11"/>
  <c r="U513" i="11"/>
  <c r="U367" i="11"/>
  <c r="V367" i="11"/>
  <c r="V526" i="11"/>
  <c r="U526" i="11"/>
  <c r="U314" i="11"/>
  <c r="V314" i="11"/>
  <c r="U970" i="11"/>
  <c r="V970" i="11"/>
  <c r="V463" i="11"/>
  <c r="U463" i="11"/>
  <c r="V938" i="11"/>
  <c r="U938" i="11"/>
  <c r="U323" i="11"/>
  <c r="V323" i="11"/>
  <c r="V1126" i="11"/>
  <c r="U1126" i="11"/>
  <c r="V943" i="11"/>
  <c r="U943" i="11"/>
  <c r="U402" i="11"/>
  <c r="V402" i="11"/>
  <c r="U299" i="11"/>
  <c r="V299" i="11"/>
  <c r="U684" i="11"/>
  <c r="V684" i="11"/>
  <c r="V551" i="11"/>
  <c r="U551" i="11"/>
  <c r="V1053" i="11"/>
  <c r="U1053" i="11"/>
  <c r="V925" i="11"/>
  <c r="U925" i="11"/>
  <c r="V410" i="11"/>
  <c r="U410" i="11"/>
  <c r="U1141" i="11"/>
  <c r="V1141" i="11"/>
  <c r="V445" i="11"/>
  <c r="U445" i="11"/>
  <c r="U871" i="11"/>
  <c r="V871" i="11"/>
  <c r="V818" i="11"/>
  <c r="U818" i="11"/>
  <c r="U992" i="11"/>
  <c r="V992" i="11"/>
  <c r="U1213" i="11"/>
  <c r="V1213" i="11"/>
  <c r="U674" i="11"/>
  <c r="V674" i="11"/>
  <c r="U1117" i="11"/>
  <c r="V1117" i="11"/>
  <c r="V1124" i="11"/>
  <c r="U1124" i="11"/>
  <c r="V1233" i="11"/>
  <c r="U1233" i="11"/>
  <c r="U613" i="11"/>
  <c r="V613" i="11"/>
  <c r="U456" i="11"/>
  <c r="V456" i="11"/>
  <c r="U531" i="11"/>
  <c r="V531" i="11"/>
  <c r="U641" i="11"/>
  <c r="V641" i="11"/>
  <c r="U1253" i="11"/>
  <c r="V1253" i="11"/>
  <c r="V552" i="11"/>
  <c r="U552" i="11"/>
  <c r="U697" i="11"/>
  <c r="V697" i="11"/>
  <c r="V506" i="11"/>
  <c r="U506" i="11"/>
  <c r="U347" i="11"/>
  <c r="V347" i="11"/>
  <c r="U651" i="11"/>
  <c r="V651" i="11"/>
  <c r="U812" i="11"/>
  <c r="V812" i="11"/>
  <c r="U272" i="11"/>
  <c r="V272" i="11"/>
  <c r="U1221" i="11"/>
  <c r="V1221" i="11"/>
  <c r="V1264" i="11"/>
  <c r="U1264" i="11"/>
  <c r="U1024" i="11"/>
  <c r="V1024" i="11"/>
  <c r="U1176" i="11"/>
  <c r="V1176" i="11"/>
  <c r="U845" i="11"/>
  <c r="V845" i="11"/>
  <c r="U1010" i="11"/>
  <c r="V1010" i="11"/>
  <c r="V353" i="11"/>
  <c r="U353" i="11"/>
  <c r="U534" i="11"/>
  <c r="V534" i="11"/>
  <c r="V1021" i="11"/>
  <c r="U1021" i="11"/>
  <c r="V694" i="11"/>
  <c r="U694" i="11"/>
  <c r="U300" i="11"/>
  <c r="V300" i="11"/>
  <c r="U761" i="11"/>
  <c r="V761" i="11"/>
  <c r="U1227" i="11"/>
  <c r="V1227" i="11"/>
  <c r="V391" i="11"/>
  <c r="U391" i="11"/>
  <c r="H232" i="11"/>
  <c r="H228" i="11"/>
  <c r="H230" i="11"/>
  <c r="H229" i="11"/>
  <c r="V268" i="11"/>
  <c r="U268" i="11"/>
  <c r="H231" i="11"/>
  <c r="H233" i="11"/>
  <c r="V839" i="11"/>
  <c r="U839" i="11"/>
  <c r="V1250" i="11"/>
  <c r="U1250" i="11"/>
  <c r="V508" i="11"/>
  <c r="U508" i="11"/>
  <c r="V1003" i="11"/>
  <c r="U1003" i="11"/>
  <c r="U366" i="11"/>
  <c r="V366" i="11"/>
  <c r="V1011" i="11"/>
  <c r="U1011" i="11"/>
  <c r="U572" i="11"/>
  <c r="V572" i="11"/>
  <c r="U1156" i="11"/>
  <c r="V1156" i="11"/>
  <c r="U978" i="11"/>
  <c r="V978" i="11"/>
  <c r="U980" i="11"/>
  <c r="V980" i="11"/>
  <c r="V1157" i="11"/>
  <c r="U1157" i="11"/>
  <c r="V914" i="11"/>
  <c r="U914" i="11"/>
  <c r="U951" i="11"/>
  <c r="V951" i="11"/>
  <c r="U1246" i="11"/>
  <c r="V1246" i="11"/>
  <c r="V1171" i="11"/>
  <c r="U1171" i="11"/>
  <c r="V617" i="11"/>
  <c r="U617" i="11"/>
  <c r="U278" i="11"/>
  <c r="V278" i="11"/>
  <c r="U644" i="11"/>
  <c r="V644" i="11"/>
  <c r="V891" i="11"/>
  <c r="U891" i="11"/>
  <c r="V979" i="11"/>
  <c r="U979" i="11"/>
  <c r="U1166" i="11"/>
  <c r="V1166" i="11"/>
  <c r="U691" i="11"/>
  <c r="V691" i="11"/>
  <c r="U440" i="11"/>
  <c r="V440" i="11"/>
  <c r="V503" i="11"/>
  <c r="U503" i="11"/>
  <c r="V904" i="11"/>
  <c r="U904" i="11"/>
  <c r="V636" i="11"/>
  <c r="U636" i="11"/>
  <c r="V380" i="11"/>
  <c r="U380" i="11"/>
  <c r="V1054" i="11"/>
  <c r="U1054" i="11"/>
  <c r="U301" i="11"/>
  <c r="V301" i="11"/>
  <c r="V869" i="11"/>
  <c r="U869" i="11"/>
  <c r="V568" i="11"/>
  <c r="U568" i="11"/>
  <c r="V854" i="11"/>
  <c r="U854" i="11"/>
  <c r="V863" i="11"/>
  <c r="U863" i="11"/>
  <c r="V355" i="11"/>
  <c r="U355" i="11"/>
  <c r="U622" i="11"/>
  <c r="V622" i="11"/>
  <c r="V1008" i="11"/>
  <c r="U1008" i="11"/>
  <c r="V1167" i="11"/>
  <c r="U1167" i="11"/>
  <c r="U745" i="11"/>
  <c r="V745" i="11"/>
  <c r="U962" i="11"/>
  <c r="V962" i="11"/>
  <c r="V1251" i="11"/>
  <c r="U1251" i="11"/>
  <c r="V271" i="11"/>
  <c r="U271" i="11"/>
  <c r="V1185" i="11"/>
  <c r="U1185" i="11"/>
  <c r="V1261" i="11"/>
  <c r="U1261" i="11"/>
  <c r="V502" i="11"/>
  <c r="U502" i="11"/>
  <c r="U340" i="11"/>
  <c r="V340" i="11"/>
  <c r="V1155" i="11"/>
  <c r="U1155" i="11"/>
  <c r="V950" i="11"/>
  <c r="U950" i="11"/>
  <c r="U805" i="11"/>
  <c r="V805" i="11"/>
  <c r="V700" i="11"/>
  <c r="U700" i="11"/>
  <c r="V321" i="11"/>
  <c r="U321" i="11"/>
  <c r="V858" i="11"/>
  <c r="U858" i="11"/>
  <c r="V1160" i="11"/>
  <c r="U1160" i="11"/>
  <c r="U716" i="11"/>
  <c r="V716" i="11"/>
  <c r="V415" i="11"/>
  <c r="U415" i="11"/>
  <c r="U479" i="11"/>
  <c r="V479" i="11"/>
  <c r="V427" i="11"/>
  <c r="U427" i="11"/>
  <c r="V1217" i="11"/>
  <c r="U1217" i="11"/>
  <c r="V986" i="11"/>
  <c r="U986" i="11"/>
  <c r="U635" i="11"/>
  <c r="V635" i="11"/>
  <c r="V1112" i="11"/>
  <c r="U1112" i="11"/>
  <c r="U660" i="11"/>
  <c r="V660" i="11"/>
  <c r="V413" i="11"/>
  <c r="U413" i="11"/>
  <c r="V1090" i="11"/>
  <c r="U1090" i="11"/>
  <c r="U554" i="11"/>
  <c r="V554" i="11"/>
  <c r="U759" i="11"/>
  <c r="V759" i="11"/>
  <c r="U556" i="11"/>
  <c r="V556" i="11"/>
  <c r="U1013" i="11"/>
  <c r="V1013" i="11"/>
  <c r="V866" i="11"/>
  <c r="U866" i="11"/>
  <c r="V1241" i="11"/>
  <c r="U1241" i="11"/>
  <c r="V687" i="11"/>
  <c r="U687" i="11"/>
  <c r="V1263" i="11"/>
  <c r="U1263" i="11"/>
  <c r="U743" i="11"/>
  <c r="V743" i="11"/>
  <c r="U1036" i="11"/>
  <c r="V1036" i="11"/>
  <c r="U719" i="11"/>
  <c r="V719" i="11"/>
  <c r="V851" i="11"/>
  <c r="U851" i="11"/>
  <c r="U989" i="11"/>
  <c r="V989" i="11"/>
  <c r="U798" i="11"/>
  <c r="V798" i="11"/>
  <c r="U610" i="11"/>
  <c r="V610" i="11"/>
  <c r="U1252" i="11"/>
  <c r="V1252" i="11"/>
  <c r="V401" i="11"/>
  <c r="U401" i="11"/>
  <c r="U346" i="11"/>
  <c r="V346" i="11"/>
  <c r="U672" i="11"/>
  <c r="V672" i="11"/>
  <c r="U370" i="11"/>
  <c r="V370" i="11"/>
  <c r="V637" i="11"/>
  <c r="U637" i="11"/>
  <c r="V753" i="11"/>
  <c r="U753" i="11"/>
  <c r="U591" i="11"/>
  <c r="V591" i="11"/>
  <c r="V609" i="11"/>
  <c r="U609" i="11"/>
  <c r="U784" i="11"/>
  <c r="V784" i="11"/>
  <c r="U821" i="11"/>
  <c r="V821" i="11"/>
  <c r="V1052" i="11"/>
  <c r="U1052" i="11"/>
  <c r="U955" i="11"/>
  <c r="V955" i="11"/>
  <c r="U995" i="11"/>
  <c r="V995" i="11"/>
  <c r="V916" i="11"/>
  <c r="U916" i="11"/>
  <c r="U732" i="11"/>
  <c r="V732" i="11"/>
  <c r="V704" i="11"/>
  <c r="U704" i="11"/>
  <c r="U1033" i="11"/>
  <c r="V1033" i="11"/>
  <c r="V550" i="11"/>
  <c r="U550" i="11"/>
  <c r="U1190" i="11"/>
  <c r="V1190" i="11"/>
  <c r="V472" i="11"/>
  <c r="U472" i="11"/>
  <c r="V748" i="11"/>
  <c r="U748" i="11"/>
  <c r="V455" i="11"/>
  <c r="U455" i="11"/>
  <c r="U376" i="11"/>
  <c r="V376" i="11"/>
  <c r="U1046" i="11"/>
  <c r="V1046" i="11"/>
  <c r="V486" i="11"/>
  <c r="U486" i="11"/>
  <c r="V1133" i="11"/>
  <c r="U1133" i="11"/>
  <c r="U932" i="11"/>
  <c r="V932" i="11"/>
  <c r="V882" i="11"/>
  <c r="U882" i="11"/>
  <c r="U789" i="11"/>
  <c r="V789" i="11"/>
  <c r="U386" i="11"/>
  <c r="V386" i="11"/>
  <c r="V744" i="11"/>
  <c r="U744" i="11"/>
  <c r="V1129" i="11"/>
  <c r="U1129" i="11"/>
  <c r="U1087" i="11"/>
  <c r="V1087" i="11"/>
  <c r="U1076" i="11"/>
  <c r="V1076" i="11"/>
  <c r="U678" i="11"/>
  <c r="V678" i="11"/>
  <c r="U361" i="11"/>
  <c r="V361" i="11"/>
  <c r="V557" i="11"/>
  <c r="U557" i="11"/>
  <c r="V947" i="11"/>
  <c r="U947" i="11"/>
  <c r="V772" i="11"/>
  <c r="U772" i="11"/>
  <c r="U883" i="11"/>
  <c r="V883" i="11"/>
  <c r="U1247" i="11"/>
  <c r="V1247" i="11"/>
  <c r="U1123" i="11"/>
  <c r="V1123" i="11"/>
  <c r="V1154" i="11"/>
  <c r="U1154" i="11"/>
  <c r="U417" i="11"/>
  <c r="V417" i="11"/>
  <c r="U1073" i="11"/>
  <c r="V1073" i="11"/>
  <c r="U438" i="11"/>
  <c r="V438" i="11"/>
  <c r="V991" i="11"/>
  <c r="U991" i="11"/>
  <c r="V1194" i="11"/>
  <c r="U1194" i="11"/>
  <c r="U1061" i="11"/>
  <c r="V1061" i="11"/>
  <c r="V855" i="11"/>
  <c r="U855" i="11"/>
  <c r="V482" i="11"/>
  <c r="U482" i="11"/>
  <c r="V304" i="11"/>
  <c r="U304" i="11"/>
  <c r="U924" i="11"/>
  <c r="V924" i="11"/>
  <c r="V817" i="11"/>
  <c r="U817" i="11"/>
  <c r="V626" i="11"/>
  <c r="U626" i="11"/>
  <c r="V934" i="11"/>
  <c r="U934" i="11"/>
  <c r="U549" i="11"/>
  <c r="V549" i="11"/>
  <c r="U269" i="11"/>
  <c r="V269" i="11"/>
  <c r="V564" i="11"/>
  <c r="U564" i="11"/>
  <c r="U362" i="11"/>
  <c r="V362" i="11"/>
  <c r="V443" i="11"/>
  <c r="U443" i="11"/>
  <c r="V922" i="11"/>
  <c r="U922" i="11"/>
  <c r="V975" i="11"/>
  <c r="U975" i="11"/>
  <c r="U1207" i="11"/>
  <c r="V1207" i="11"/>
  <c r="V984" i="11"/>
  <c r="U984" i="11"/>
  <c r="V868" i="11"/>
  <c r="U868" i="11"/>
  <c r="U837" i="11"/>
  <c r="V837" i="11"/>
  <c r="V487" i="11"/>
  <c r="U487" i="11"/>
  <c r="U485" i="11"/>
  <c r="V485" i="11"/>
  <c r="U307" i="11"/>
  <c r="V307" i="11"/>
  <c r="V819" i="11"/>
  <c r="U819" i="11"/>
  <c r="U1131" i="11"/>
  <c r="V1131" i="11"/>
  <c r="V880" i="11"/>
  <c r="U880" i="11"/>
  <c r="U1161" i="11"/>
  <c r="V1161" i="11"/>
  <c r="U382" i="11"/>
  <c r="V382" i="11"/>
  <c r="U701" i="11"/>
  <c r="V701" i="11"/>
  <c r="U497" i="11"/>
  <c r="V497" i="11"/>
  <c r="V1192" i="11"/>
  <c r="U1192" i="11"/>
  <c r="V600" i="11"/>
  <c r="U600" i="11"/>
  <c r="V917" i="11"/>
  <c r="U917" i="11"/>
  <c r="U337" i="11"/>
  <c r="V337" i="11"/>
  <c r="V785" i="11"/>
  <c r="U785" i="11"/>
  <c r="V470" i="11"/>
  <c r="U470" i="11"/>
  <c r="V985" i="11"/>
  <c r="U985" i="11"/>
  <c r="U941" i="11"/>
  <c r="V941" i="11"/>
  <c r="U828" i="11"/>
  <c r="V828" i="11"/>
  <c r="U1130" i="11"/>
  <c r="V1130" i="11"/>
  <c r="U1159" i="11"/>
  <c r="V1159" i="11"/>
  <c r="V1137" i="11"/>
  <c r="U1137" i="11"/>
  <c r="U953" i="11"/>
  <c r="V953" i="11"/>
  <c r="U546" i="11"/>
  <c r="V546" i="11"/>
  <c r="U1204" i="11"/>
  <c r="V1204" i="11"/>
  <c r="V998" i="11"/>
  <c r="U998" i="11"/>
  <c r="U665" i="11"/>
  <c r="V665" i="11"/>
  <c r="V573" i="11"/>
  <c r="U573" i="11"/>
  <c r="U493" i="11"/>
  <c r="V493" i="11"/>
  <c r="V1037" i="11"/>
  <c r="U1037" i="11"/>
  <c r="V1255" i="11"/>
  <c r="U1255" i="11"/>
  <c r="U963" i="11"/>
  <c r="V963" i="11"/>
  <c r="V377" i="11"/>
  <c r="U377" i="11"/>
  <c r="U351" i="11"/>
  <c r="V351" i="11"/>
  <c r="U490" i="11"/>
  <c r="V490" i="11"/>
  <c r="V488" i="11"/>
  <c r="U488" i="11"/>
  <c r="U514" i="11"/>
  <c r="V514" i="11"/>
  <c r="V773" i="11"/>
  <c r="U773" i="11"/>
  <c r="V1045" i="11"/>
  <c r="U1045" i="11"/>
  <c r="V612" i="11"/>
  <c r="U612" i="11"/>
  <c r="V990" i="11"/>
  <c r="U990" i="11"/>
  <c r="V590" i="11"/>
  <c r="U590" i="11"/>
  <c r="U1174" i="11"/>
  <c r="V1174" i="11"/>
  <c r="V742" i="11"/>
  <c r="U742" i="11"/>
  <c r="U348" i="11"/>
  <c r="V348" i="11"/>
  <c r="V449" i="11"/>
  <c r="U449" i="11"/>
  <c r="U495" i="11"/>
  <c r="V495" i="11"/>
  <c r="U483" i="11"/>
  <c r="V483" i="11"/>
  <c r="U1212" i="11"/>
  <c r="V1212" i="11"/>
  <c r="V954" i="11"/>
  <c r="U954" i="11"/>
  <c r="U872" i="11"/>
  <c r="V872" i="11"/>
  <c r="U1144" i="11"/>
  <c r="V1144" i="11"/>
  <c r="U1177" i="11"/>
  <c r="V1177" i="11"/>
  <c r="V284" i="11"/>
  <c r="U284" i="11"/>
  <c r="U1064" i="11"/>
  <c r="V1064" i="11"/>
  <c r="U1239" i="11"/>
  <c r="V1239" i="11"/>
  <c r="U686" i="11"/>
  <c r="V686" i="11"/>
  <c r="U504" i="11"/>
  <c r="V504" i="11"/>
  <c r="V715" i="11"/>
  <c r="U715" i="11"/>
  <c r="U464" i="11"/>
  <c r="V464" i="11"/>
  <c r="V811" i="11"/>
  <c r="U811" i="11"/>
  <c r="U1135" i="11"/>
  <c r="V1135" i="11"/>
  <c r="U801" i="11"/>
  <c r="V801" i="11"/>
  <c r="V1110" i="11"/>
  <c r="U1110" i="11"/>
  <c r="V775" i="11"/>
  <c r="U775" i="11"/>
  <c r="V1163" i="11"/>
  <c r="U1163" i="11"/>
  <c r="V794" i="11"/>
  <c r="U794" i="11"/>
  <c r="V1092" i="11"/>
  <c r="U1092" i="11"/>
  <c r="U1097" i="11"/>
  <c r="V1097" i="11"/>
  <c r="V618" i="11"/>
  <c r="U618" i="11"/>
  <c r="U575" i="11"/>
  <c r="V575" i="11"/>
  <c r="U1262" i="11"/>
  <c r="V1262" i="11"/>
  <c r="V1016" i="11"/>
  <c r="U1016" i="11"/>
  <c r="V1100" i="11"/>
  <c r="U1100" i="11"/>
  <c r="V655" i="11"/>
  <c r="U655" i="11"/>
  <c r="U442" i="11"/>
  <c r="V442" i="11"/>
  <c r="V1134" i="11"/>
  <c r="U1134" i="11"/>
  <c r="V977" i="11"/>
  <c r="U977" i="11"/>
  <c r="V706" i="11"/>
  <c r="U706" i="11"/>
  <c r="V1101" i="11"/>
  <c r="U1101" i="11"/>
  <c r="U642" i="11"/>
  <c r="V642" i="11"/>
  <c r="U900" i="11"/>
  <c r="V900" i="11"/>
  <c r="U741" i="11"/>
  <c r="V741" i="11"/>
  <c r="U857" i="11"/>
  <c r="V857" i="11"/>
  <c r="U939" i="11"/>
  <c r="V939" i="11"/>
  <c r="V1187" i="11"/>
  <c r="U1187" i="11"/>
  <c r="V755" i="11"/>
  <c r="U755" i="11"/>
  <c r="U387" i="11"/>
  <c r="V387" i="11"/>
  <c r="U632" i="11"/>
  <c r="V632" i="11"/>
  <c r="U1027" i="11"/>
  <c r="V1027" i="11"/>
  <c r="U892" i="11"/>
  <c r="V892" i="11"/>
  <c r="V1043" i="11"/>
  <c r="U1043" i="11"/>
  <c r="U976" i="11"/>
  <c r="V976" i="11"/>
  <c r="U496" i="11"/>
  <c r="V496" i="11"/>
  <c r="V458" i="11"/>
  <c r="U458" i="11"/>
  <c r="V1005" i="11"/>
  <c r="U1005" i="11"/>
  <c r="U1118" i="11"/>
  <c r="V1118" i="11"/>
  <c r="V666" i="11"/>
  <c r="U666" i="11"/>
  <c r="U310" i="11"/>
  <c r="V310" i="11"/>
  <c r="U1220" i="11"/>
  <c r="V1220" i="11"/>
  <c r="U1116" i="11"/>
  <c r="V1116" i="11"/>
  <c r="V1231" i="11"/>
  <c r="U1231" i="11"/>
  <c r="V1181" i="11"/>
  <c r="U1181" i="11"/>
  <c r="V712" i="11"/>
  <c r="U712" i="11"/>
  <c r="V699" i="11"/>
  <c r="U699" i="11"/>
  <c r="V477" i="11"/>
  <c r="U477" i="11"/>
  <c r="U681" i="11"/>
  <c r="V681" i="11"/>
  <c r="V799" i="11"/>
  <c r="U799" i="11"/>
  <c r="U563" i="11"/>
  <c r="V563" i="11"/>
  <c r="V762" i="11"/>
  <c r="U762" i="11"/>
  <c r="U419" i="11"/>
  <c r="V419" i="11"/>
  <c r="V634" i="11"/>
  <c r="U634" i="11"/>
  <c r="U931" i="11"/>
  <c r="V931" i="11"/>
  <c r="V478" i="11"/>
  <c r="U478" i="11"/>
  <c r="V296" i="11"/>
  <c r="U296" i="11"/>
  <c r="U886" i="11"/>
  <c r="V886" i="11"/>
  <c r="U628" i="11"/>
  <c r="V628" i="11"/>
  <c r="V766" i="11"/>
  <c r="U766" i="11"/>
  <c r="U1152" i="11"/>
  <c r="V1152" i="11"/>
  <c r="V584" i="11"/>
  <c r="U584" i="11"/>
  <c r="V408" i="11"/>
  <c r="U408" i="11"/>
  <c r="V297" i="11"/>
  <c r="U297" i="11"/>
  <c r="V723" i="11"/>
  <c r="U723" i="11"/>
  <c r="U1078" i="11"/>
  <c r="V1078" i="11"/>
  <c r="V1050" i="11"/>
  <c r="U1050" i="11"/>
  <c r="U329" i="11"/>
  <c r="V329" i="11"/>
  <c r="U996" i="11"/>
  <c r="V996" i="11"/>
  <c r="V317" i="11"/>
  <c r="U317" i="11"/>
  <c r="U287" i="11"/>
  <c r="V287" i="11"/>
  <c r="V1085" i="11"/>
  <c r="U1085" i="11"/>
  <c r="U709" i="11"/>
  <c r="V709" i="11"/>
  <c r="V774" i="11"/>
  <c r="U774" i="11"/>
  <c r="V461" i="11"/>
  <c r="U461" i="11"/>
  <c r="V1140" i="11"/>
  <c r="U1140" i="11"/>
  <c r="V656" i="11"/>
  <c r="U656" i="11"/>
  <c r="V881" i="11"/>
  <c r="U881" i="11"/>
  <c r="V737" i="11"/>
  <c r="U737" i="11"/>
  <c r="U1215" i="11"/>
  <c r="V1215" i="11"/>
  <c r="V836" i="11"/>
  <c r="U836" i="11"/>
  <c r="U1111" i="11"/>
  <c r="V1111" i="11"/>
  <c r="U276" i="11"/>
  <c r="V276" i="11"/>
  <c r="U815" i="11"/>
  <c r="V815" i="11"/>
  <c r="U594" i="11"/>
  <c r="V594" i="11"/>
  <c r="U567" i="11"/>
  <c r="V567" i="11"/>
  <c r="V428" i="11"/>
  <c r="U428" i="11"/>
  <c r="U907" i="11"/>
  <c r="V907" i="11"/>
  <c r="V542" i="11"/>
  <c r="U542" i="11"/>
  <c r="U476" i="11"/>
  <c r="V476" i="11"/>
  <c r="V903" i="11"/>
  <c r="U903" i="11"/>
  <c r="V416" i="11"/>
  <c r="U416" i="11"/>
  <c r="V973" i="11"/>
  <c r="U973" i="11"/>
  <c r="U311" i="11"/>
  <c r="V311" i="11"/>
  <c r="U729" i="11"/>
  <c r="V729" i="11"/>
  <c r="V803" i="11"/>
  <c r="U803" i="11"/>
  <c r="V1178" i="11"/>
  <c r="U1178" i="11"/>
  <c r="U752" i="11"/>
  <c r="V752" i="11"/>
  <c r="V1102" i="11"/>
  <c r="U1102" i="11"/>
  <c r="U381" i="11"/>
  <c r="V381" i="11"/>
  <c r="V569" i="11"/>
  <c r="U569" i="11"/>
  <c r="V400" i="11"/>
  <c r="U400" i="11"/>
  <c r="U392" i="11"/>
  <c r="V392" i="11"/>
  <c r="V693" i="11"/>
  <c r="U693" i="11"/>
  <c r="U1198" i="11"/>
  <c r="V1198" i="11"/>
  <c r="V515" i="11"/>
  <c r="U515" i="11"/>
  <c r="U1080" i="11"/>
  <c r="V1080" i="11"/>
  <c r="V1143" i="11"/>
  <c r="U1143" i="11"/>
  <c r="V1026" i="11"/>
  <c r="U1026" i="11"/>
  <c r="V911" i="11"/>
  <c r="U911" i="11"/>
  <c r="V1265" i="11"/>
  <c r="U1265" i="11"/>
  <c r="V371" i="11"/>
  <c r="U371" i="11"/>
  <c r="V422" i="11"/>
  <c r="U422" i="11"/>
  <c r="V1049" i="11"/>
  <c r="U1049" i="11"/>
  <c r="U1030" i="11"/>
  <c r="V1030" i="11"/>
  <c r="U1044" i="11"/>
  <c r="V1044" i="11"/>
  <c r="U620" i="11"/>
  <c r="V620" i="11"/>
  <c r="V670" i="11"/>
  <c r="U670" i="11"/>
  <c r="V765" i="11"/>
  <c r="U765" i="11"/>
  <c r="V270" i="11"/>
  <c r="U270" i="11"/>
  <c r="U583" i="11"/>
  <c r="V583" i="11"/>
  <c r="U1200" i="11"/>
  <c r="V1200" i="11"/>
  <c r="U368" i="11"/>
  <c r="V368" i="11"/>
  <c r="V592" i="11"/>
  <c r="U592" i="11"/>
  <c r="V840" i="11"/>
  <c r="U840" i="11"/>
  <c r="V1028" i="11"/>
  <c r="U1028" i="11"/>
  <c r="V450" i="11"/>
  <c r="U450" i="11"/>
  <c r="U273" i="11"/>
  <c r="V273" i="11"/>
  <c r="V396" i="11"/>
  <c r="U396" i="11"/>
  <c r="V602" i="11"/>
  <c r="U602" i="11"/>
  <c r="U1210" i="11"/>
  <c r="V1210" i="11"/>
  <c r="V1211" i="11"/>
  <c r="U1211" i="11"/>
  <c r="U595" i="11"/>
  <c r="V595" i="11"/>
  <c r="U705" i="11"/>
  <c r="V705" i="11"/>
  <c r="V908" i="11"/>
  <c r="U908" i="11"/>
  <c r="U1093" i="11"/>
  <c r="V1093" i="11"/>
  <c r="V1023" i="11"/>
  <c r="U1023" i="11"/>
  <c r="V1268" i="11"/>
  <c r="U1268" i="11"/>
  <c r="U615" i="11"/>
  <c r="V615" i="11"/>
  <c r="V604" i="11"/>
  <c r="U604" i="11"/>
  <c r="U280" i="11"/>
  <c r="V280" i="11"/>
  <c r="U1254" i="11"/>
  <c r="V1254" i="11"/>
  <c r="V468" i="11"/>
  <c r="U468" i="11"/>
  <c r="U1025" i="11"/>
  <c r="V1025" i="11"/>
  <c r="V425" i="11"/>
  <c r="U425" i="11"/>
  <c r="V369" i="11"/>
  <c r="U369" i="11"/>
  <c r="U797" i="11"/>
  <c r="V797" i="11"/>
  <c r="U659" i="11"/>
  <c r="V659" i="11"/>
  <c r="U827" i="11"/>
  <c r="V827" i="11"/>
  <c r="V302" i="11"/>
  <c r="U302" i="11"/>
  <c r="V294" i="11"/>
  <c r="U294" i="11"/>
  <c r="U414" i="11"/>
  <c r="V414" i="11"/>
  <c r="U441" i="11"/>
  <c r="V441" i="11"/>
  <c r="V725" i="11"/>
  <c r="U725" i="11"/>
  <c r="V500" i="11"/>
  <c r="U500" i="11"/>
  <c r="U1094" i="11"/>
  <c r="V1094" i="11"/>
  <c r="V810" i="11"/>
  <c r="U810" i="11"/>
  <c r="U453" i="11"/>
  <c r="V453" i="11"/>
  <c r="V286" i="11"/>
  <c r="U286" i="11"/>
  <c r="U481" i="11"/>
  <c r="V481" i="11"/>
  <c r="V873" i="11"/>
  <c r="U873" i="11"/>
  <c r="U1041" i="11"/>
  <c r="V1041" i="11"/>
  <c r="U876" i="11"/>
  <c r="V876" i="11"/>
  <c r="V906" i="11"/>
  <c r="U906" i="11"/>
  <c r="V1196" i="11"/>
  <c r="U1196" i="11"/>
  <c r="U365" i="11"/>
  <c r="V365" i="11"/>
  <c r="U747" i="11"/>
  <c r="V747" i="11"/>
  <c r="U498" i="11"/>
  <c r="V498" i="11"/>
  <c r="U909" i="11"/>
  <c r="V909" i="11"/>
  <c r="V756" i="11"/>
  <c r="U756" i="11"/>
  <c r="V426" i="11"/>
  <c r="U426" i="11"/>
  <c r="V406" i="11"/>
  <c r="U406" i="11"/>
  <c r="U944" i="11"/>
  <c r="V944" i="11"/>
  <c r="U993" i="11"/>
  <c r="V993" i="11"/>
  <c r="U298" i="11"/>
  <c r="V298" i="11"/>
  <c r="U393" i="11"/>
  <c r="V393" i="11"/>
  <c r="U540" i="11"/>
  <c r="V540" i="11"/>
  <c r="U574" i="11"/>
  <c r="V574" i="11"/>
  <c r="V558" i="11"/>
  <c r="U558" i="11"/>
  <c r="V890" i="11"/>
  <c r="U890" i="11"/>
  <c r="U711" i="11"/>
  <c r="V711" i="11"/>
  <c r="V842" i="11"/>
  <c r="U842" i="11"/>
  <c r="V411" i="11"/>
  <c r="U411" i="11"/>
  <c r="V1164" i="11"/>
  <c r="U1164" i="11"/>
  <c r="V312" i="11"/>
  <c r="U312" i="11"/>
  <c r="U418" i="11"/>
  <c r="V418" i="11"/>
  <c r="U507" i="11"/>
  <c r="V507" i="11"/>
  <c r="U952" i="11"/>
  <c r="V952" i="11"/>
  <c r="U982" i="11"/>
  <c r="V982" i="11"/>
  <c r="U994" i="11"/>
  <c r="V994" i="11"/>
  <c r="V1074" i="11"/>
  <c r="U1074" i="11"/>
  <c r="V1219" i="11"/>
  <c r="U1219" i="11"/>
  <c r="U946" i="11"/>
  <c r="V946" i="11"/>
  <c r="V627" i="11"/>
  <c r="U627" i="11"/>
  <c r="U645" i="11"/>
  <c r="V645" i="11"/>
  <c r="V1091" i="11"/>
  <c r="U1091" i="11"/>
  <c r="U638" i="11"/>
  <c r="V638" i="11"/>
  <c r="U375" i="11"/>
  <c r="V375" i="11"/>
  <c r="V439" i="11"/>
  <c r="U439" i="11"/>
  <c r="U1203" i="11"/>
  <c r="V1203" i="11"/>
  <c r="U870" i="11"/>
  <c r="V870" i="11"/>
  <c r="V630" i="11"/>
  <c r="U630" i="11"/>
  <c r="U318" i="11"/>
  <c r="V318" i="11"/>
  <c r="U966" i="11"/>
  <c r="V966" i="11"/>
  <c r="U374" i="11"/>
  <c r="V374" i="11"/>
  <c r="U926" i="11"/>
  <c r="V926" i="11"/>
  <c r="U1146" i="11"/>
  <c r="V1146" i="11"/>
  <c r="V385" i="11"/>
  <c r="U385" i="11"/>
  <c r="U1107" i="11"/>
  <c r="V1107" i="11"/>
  <c r="V525" i="11"/>
  <c r="U525" i="11"/>
  <c r="U787" i="11"/>
  <c r="V787" i="11"/>
  <c r="U1259" i="11"/>
  <c r="V1259" i="11"/>
  <c r="V459" i="11"/>
  <c r="U459" i="11"/>
  <c r="U516" i="11"/>
  <c r="V516" i="11"/>
  <c r="V754" i="11"/>
  <c r="U754" i="11"/>
  <c r="U829" i="11"/>
  <c r="V829" i="11"/>
  <c r="V1121" i="11"/>
  <c r="U1121" i="11"/>
  <c r="U538" i="11"/>
  <c r="V538" i="11"/>
  <c r="U1195" i="11"/>
  <c r="V1195" i="11"/>
  <c r="U452" i="11"/>
  <c r="V452" i="11"/>
  <c r="U831" i="11"/>
  <c r="V831" i="11"/>
  <c r="U964" i="11"/>
  <c r="V964" i="11"/>
  <c r="V467" i="11"/>
  <c r="U467" i="11"/>
  <c r="AS263" i="7"/>
  <c r="AZ262" i="7"/>
  <c r="BA262" i="7" s="1"/>
  <c r="AU262" i="7"/>
  <c r="AV262" i="7" s="1"/>
  <c r="J138" i="7"/>
  <c r="W149" i="7"/>
  <c r="W152" i="7"/>
  <c r="W146" i="7"/>
  <c r="W150" i="7"/>
  <c r="W147" i="7"/>
  <c r="W151" i="7"/>
  <c r="W148" i="7"/>
  <c r="AN262" i="7"/>
  <c r="AO262" i="7" s="1"/>
  <c r="AG263" i="7"/>
  <c r="AH262" i="7"/>
  <c r="AI262" i="7" s="1"/>
  <c r="L121" i="7"/>
  <c r="L125" i="7"/>
  <c r="F131" i="11" l="1"/>
  <c r="T141" i="11" s="1"/>
  <c r="L122" i="7"/>
  <c r="L29" i="8"/>
  <c r="D109" i="4" s="1"/>
  <c r="W264" i="7"/>
  <c r="X263" i="7"/>
  <c r="S142" i="11"/>
  <c r="S139" i="11"/>
  <c r="S143" i="11"/>
  <c r="S141" i="11"/>
  <c r="S145" i="11"/>
  <c r="S140" i="11"/>
  <c r="I230" i="11"/>
  <c r="I232" i="11"/>
  <c r="Q232" i="11" s="1"/>
  <c r="I233" i="11"/>
  <c r="I229" i="11"/>
  <c r="I231" i="11"/>
  <c r="I228" i="11"/>
  <c r="Q228" i="11" s="1"/>
  <c r="P228" i="11"/>
  <c r="U259" i="11"/>
  <c r="H114" i="11"/>
  <c r="I111" i="11"/>
  <c r="H118" i="11"/>
  <c r="G119" i="11" s="1"/>
  <c r="AE18" i="15" s="1"/>
  <c r="U265" i="7"/>
  <c r="V264" i="7"/>
  <c r="G115" i="11"/>
  <c r="N207" i="11"/>
  <c r="O207" i="11" s="1"/>
  <c r="N210" i="11"/>
  <c r="O210" i="11" s="1"/>
  <c r="AB264" i="7"/>
  <c r="AC264" i="7" s="1"/>
  <c r="N211" i="11"/>
  <c r="O211" i="11" s="1"/>
  <c r="J231" i="11"/>
  <c r="J229" i="11"/>
  <c r="J232" i="11"/>
  <c r="R232" i="11" s="1"/>
  <c r="J233" i="11"/>
  <c r="J230" i="11"/>
  <c r="J228" i="11"/>
  <c r="R228" i="11" s="1"/>
  <c r="V259" i="11"/>
  <c r="X268" i="11" s="1"/>
  <c r="P232" i="11"/>
  <c r="AH263" i="7"/>
  <c r="AI263" i="7" s="1"/>
  <c r="AN263" i="7"/>
  <c r="AO263" i="7" s="1"/>
  <c r="AG264" i="7"/>
  <c r="K126" i="7"/>
  <c r="AI17" i="15" s="1"/>
  <c r="L126" i="7"/>
  <c r="AJ17" i="15" s="1"/>
  <c r="X150" i="7"/>
  <c r="X148" i="7"/>
  <c r="X149" i="7"/>
  <c r="X146" i="7"/>
  <c r="X147" i="7"/>
  <c r="X151" i="7"/>
  <c r="X152" i="7"/>
  <c r="AS264" i="7"/>
  <c r="AZ263" i="7"/>
  <c r="BA263" i="7" s="1"/>
  <c r="AU263" i="7"/>
  <c r="AV263" i="7" s="1"/>
  <c r="T140" i="11" l="1"/>
  <c r="T139" i="11"/>
  <c r="T145" i="11"/>
  <c r="T144" i="11"/>
  <c r="T142" i="11"/>
  <c r="T143" i="11"/>
  <c r="H115" i="11"/>
  <c r="L138" i="7"/>
  <c r="H60" i="4"/>
  <c r="X264" i="7"/>
  <c r="G131" i="11"/>
  <c r="U143" i="11" s="1"/>
  <c r="X269" i="11"/>
  <c r="Y268" i="11"/>
  <c r="O212" i="11"/>
  <c r="I114" i="11"/>
  <c r="J111" i="11"/>
  <c r="I118" i="11"/>
  <c r="H119" i="11" s="1"/>
  <c r="AF18" i="15" s="1"/>
  <c r="AB265" i="7"/>
  <c r="AC265" i="7" s="1"/>
  <c r="U266" i="7"/>
  <c r="V265" i="7"/>
  <c r="W265" i="7"/>
  <c r="AN264" i="7"/>
  <c r="AO264" i="7" s="1"/>
  <c r="AG265" i="7"/>
  <c r="AH264" i="7"/>
  <c r="AI264" i="7" s="1"/>
  <c r="AZ264" i="7"/>
  <c r="BA264" i="7" s="1"/>
  <c r="AS265" i="7"/>
  <c r="AU264" i="7"/>
  <c r="AV264" i="7" s="1"/>
  <c r="K138" i="7"/>
  <c r="C1947" i="7"/>
  <c r="C839" i="7"/>
  <c r="C880" i="7"/>
  <c r="C1034" i="7"/>
  <c r="B3210" i="7"/>
  <c r="B680" i="7"/>
  <c r="C990" i="7"/>
  <c r="B1927" i="7"/>
  <c r="C834" i="7"/>
  <c r="B2251" i="7"/>
  <c r="C2864" i="7"/>
  <c r="B2655" i="7"/>
  <c r="B2405" i="7"/>
  <c r="C3126" i="7"/>
  <c r="B1623" i="7"/>
  <c r="C2888" i="7"/>
  <c r="B2793" i="7"/>
  <c r="C2616" i="7"/>
  <c r="C3107" i="7"/>
  <c r="B681" i="7"/>
  <c r="C2895" i="7"/>
  <c r="B1765" i="7"/>
  <c r="B578" i="7"/>
  <c r="C2344" i="7"/>
  <c r="C1040" i="7"/>
  <c r="B2244" i="7"/>
  <c r="C1240" i="7"/>
  <c r="C792" i="7"/>
  <c r="B1971" i="7"/>
  <c r="C3122" i="7"/>
  <c r="B1083" i="7"/>
  <c r="C1668" i="7"/>
  <c r="C1026" i="7"/>
  <c r="B1206" i="7"/>
  <c r="C803" i="7"/>
  <c r="C2917" i="7"/>
  <c r="B1513" i="7"/>
  <c r="C752" i="7"/>
  <c r="C1777" i="7"/>
  <c r="B2801" i="7"/>
  <c r="B2293" i="7"/>
  <c r="C658" i="7"/>
  <c r="C2302" i="7"/>
  <c r="B2125" i="7"/>
  <c r="C1204" i="7"/>
  <c r="C1369" i="7"/>
  <c r="C1362" i="7"/>
  <c r="C916" i="7"/>
  <c r="B1994" i="7"/>
  <c r="B2796" i="7"/>
  <c r="B1646" i="7"/>
  <c r="C2128" i="7"/>
  <c r="B262" i="7"/>
  <c r="B360" i="7"/>
  <c r="B2091" i="7"/>
  <c r="C774" i="7"/>
  <c r="B2777" i="7"/>
  <c r="C775" i="7"/>
  <c r="B1754" i="7"/>
  <c r="C342" i="7"/>
  <c r="C1221" i="7"/>
  <c r="C3093" i="7"/>
  <c r="C541" i="7"/>
  <c r="C1814" i="7"/>
  <c r="C1790" i="7"/>
  <c r="C785" i="7"/>
  <c r="C1202" i="7"/>
  <c r="C2513" i="7"/>
  <c r="C2958" i="7"/>
  <c r="B2930" i="7"/>
  <c r="B3222" i="7"/>
  <c r="C1666" i="7"/>
  <c r="B570" i="7"/>
  <c r="B1832" i="7"/>
  <c r="B1556" i="7"/>
  <c r="C2999" i="7"/>
  <c r="C1676" i="7"/>
  <c r="C2666" i="7"/>
  <c r="B728" i="7"/>
  <c r="B778" i="7"/>
  <c r="B3024" i="7"/>
  <c r="C353" i="7"/>
  <c r="C602" i="7"/>
  <c r="C1542" i="7"/>
  <c r="C711" i="7"/>
  <c r="B1425" i="7"/>
  <c r="C2881" i="7"/>
  <c r="C1558" i="7"/>
  <c r="B2832" i="7"/>
  <c r="B2864" i="7"/>
  <c r="C2602" i="7"/>
  <c r="C2662" i="7"/>
  <c r="C791" i="7"/>
  <c r="C1124" i="7"/>
  <c r="B809" i="7"/>
  <c r="C3018" i="7"/>
  <c r="B1661" i="7"/>
  <c r="B1113" i="7"/>
  <c r="B1178" i="7"/>
  <c r="B2133" i="7"/>
  <c r="B266" i="7"/>
  <c r="C787" i="7"/>
  <c r="C3077" i="7"/>
  <c r="B682" i="7"/>
  <c r="C784" i="7"/>
  <c r="C1806" i="7"/>
  <c r="B788" i="7"/>
  <c r="B373" i="7"/>
  <c r="C964" i="7"/>
  <c r="C529" i="7"/>
  <c r="B2709" i="7"/>
  <c r="C272" i="7"/>
  <c r="B2105" i="7"/>
  <c r="C1555" i="7"/>
  <c r="B1766" i="7"/>
  <c r="B1312" i="7"/>
  <c r="C454" i="7"/>
  <c r="B2395" i="7"/>
  <c r="B2615" i="7"/>
  <c r="B2905" i="7"/>
  <c r="B420" i="7"/>
  <c r="B2402" i="7"/>
  <c r="C3146" i="7"/>
  <c r="B1067" i="7"/>
  <c r="C2489" i="7"/>
  <c r="B465" i="7"/>
  <c r="B2969" i="7"/>
  <c r="B1058" i="7"/>
  <c r="C289" i="7"/>
  <c r="B1541" i="7"/>
  <c r="C1128" i="7"/>
  <c r="B2996" i="7"/>
  <c r="B2153" i="7"/>
  <c r="B1361" i="7"/>
  <c r="B925" i="7"/>
  <c r="C2908" i="7"/>
  <c r="B829" i="7"/>
  <c r="B964" i="7"/>
  <c r="C2170" i="7"/>
  <c r="C1258" i="7"/>
  <c r="B1859" i="7"/>
  <c r="C2303" i="7"/>
  <c r="B442" i="7"/>
  <c r="B2603" i="7"/>
  <c r="C1760" i="7"/>
  <c r="B2346" i="7"/>
  <c r="C3189" i="7"/>
  <c r="B988" i="7"/>
  <c r="B758" i="7"/>
  <c r="B770" i="7"/>
  <c r="B2591" i="7"/>
  <c r="C490" i="7"/>
  <c r="C1911" i="7"/>
  <c r="C1547" i="7"/>
  <c r="B289" i="7"/>
  <c r="B2217" i="7"/>
  <c r="C3068" i="7"/>
  <c r="C1248" i="7"/>
  <c r="B1804" i="7"/>
  <c r="B1725" i="7"/>
  <c r="B283" i="7"/>
  <c r="C261" i="7"/>
  <c r="C2982" i="7"/>
  <c r="C2759" i="7"/>
  <c r="C1117" i="7"/>
  <c r="B1404" i="7"/>
  <c r="B2294" i="7"/>
  <c r="B2106" i="7"/>
  <c r="C2142" i="7"/>
  <c r="B418" i="7"/>
  <c r="C1115" i="7"/>
  <c r="B1699" i="7"/>
  <c r="B1719" i="7"/>
  <c r="B911" i="7"/>
  <c r="C945" i="7"/>
  <c r="C339" i="7"/>
  <c r="B2616" i="7"/>
  <c r="C1978" i="7"/>
  <c r="C3010" i="7"/>
  <c r="B1840" i="7"/>
  <c r="B1175" i="7"/>
  <c r="C1898" i="7"/>
  <c r="B2385" i="7"/>
  <c r="B626" i="7"/>
  <c r="C1917" i="7"/>
  <c r="B3117" i="7"/>
  <c r="C330" i="7"/>
  <c r="C930" i="7"/>
  <c r="C2526" i="7"/>
  <c r="B2767" i="7"/>
  <c r="C742" i="7"/>
  <c r="C2397" i="7"/>
  <c r="C425" i="7"/>
  <c r="C1259" i="7"/>
  <c r="C2916" i="7"/>
  <c r="C2538" i="7"/>
  <c r="B2076" i="7"/>
  <c r="B1383" i="7"/>
  <c r="C2435" i="7"/>
  <c r="C2093" i="7"/>
  <c r="C564" i="7"/>
  <c r="B1444" i="7"/>
  <c r="B1519" i="7"/>
  <c r="B1319" i="7"/>
  <c r="C806" i="7"/>
  <c r="B667" i="7"/>
  <c r="C1475" i="7"/>
  <c r="C1170" i="7"/>
  <c r="B864" i="7"/>
  <c r="B1917" i="7"/>
  <c r="B3199" i="7"/>
  <c r="B3151" i="7"/>
  <c r="C1972" i="7"/>
  <c r="B2030" i="7"/>
  <c r="C2307" i="7"/>
  <c r="B524" i="7"/>
  <c r="B2568" i="7"/>
  <c r="C427" i="7"/>
  <c r="B2002" i="7"/>
  <c r="B3028" i="7"/>
  <c r="C1078" i="7"/>
  <c r="B989" i="7"/>
  <c r="C2464" i="7"/>
  <c r="B2339" i="7"/>
  <c r="C1423" i="7"/>
  <c r="B2401" i="7"/>
  <c r="B2542" i="7"/>
  <c r="B649" i="7"/>
  <c r="B2643" i="7"/>
  <c r="C2159" i="7"/>
  <c r="C1808" i="7"/>
  <c r="C898" i="7"/>
  <c r="B2650" i="7"/>
  <c r="B678" i="7"/>
  <c r="C305" i="7"/>
  <c r="C957" i="7"/>
  <c r="C728" i="7"/>
  <c r="C636" i="7"/>
  <c r="C2490" i="7"/>
  <c r="B2178" i="7"/>
  <c r="B2949" i="7"/>
  <c r="B479" i="7"/>
  <c r="B1869" i="7"/>
  <c r="B2813" i="7"/>
  <c r="C1884" i="7"/>
  <c r="C823" i="7"/>
  <c r="B2611" i="7"/>
  <c r="B1761" i="7"/>
  <c r="C830" i="7"/>
  <c r="B1873" i="7"/>
  <c r="C2317" i="7"/>
  <c r="C2453" i="7"/>
  <c r="C1522" i="7"/>
  <c r="B1064" i="7"/>
  <c r="B1202" i="7"/>
  <c r="B1609" i="7"/>
  <c r="C1367" i="7"/>
  <c r="C2188" i="7"/>
  <c r="C351" i="7"/>
  <c r="B1025" i="7"/>
  <c r="C655" i="7"/>
  <c r="B2724" i="7"/>
  <c r="C669" i="7"/>
  <c r="C1848" i="7"/>
  <c r="B2165" i="7"/>
  <c r="B2584" i="7"/>
  <c r="C2829" i="7"/>
  <c r="B920" i="7"/>
  <c r="C1623" i="7"/>
  <c r="C2285" i="7"/>
  <c r="C2699" i="7"/>
  <c r="B647" i="7"/>
  <c r="B359" i="7"/>
  <c r="B1075" i="7"/>
  <c r="B2505" i="7"/>
  <c r="B1457" i="7"/>
  <c r="B2800" i="7"/>
  <c r="B2523" i="7"/>
  <c r="B1531" i="7"/>
  <c r="B608" i="7"/>
  <c r="C1838" i="7"/>
  <c r="B559" i="7"/>
  <c r="B995" i="7"/>
  <c r="B564" i="7"/>
  <c r="C2714" i="7"/>
  <c r="C2440" i="7"/>
  <c r="B2975" i="7"/>
  <c r="B1535" i="7"/>
  <c r="C899" i="7"/>
  <c r="C1830" i="7"/>
  <c r="C3007" i="7"/>
  <c r="C997" i="7"/>
  <c r="B1589" i="7"/>
  <c r="B519" i="7"/>
  <c r="B1392" i="7"/>
  <c r="C2241" i="7"/>
  <c r="B2945" i="7"/>
  <c r="C882" i="7"/>
  <c r="C2262" i="7"/>
  <c r="B3114" i="7"/>
  <c r="B1601" i="7"/>
  <c r="B1586" i="7"/>
  <c r="C2065" i="7"/>
  <c r="B2970" i="7"/>
  <c r="B1743" i="7"/>
  <c r="C580" i="7"/>
  <c r="B2429" i="7"/>
  <c r="B1884" i="7"/>
  <c r="C1936" i="7"/>
  <c r="C2394" i="7"/>
  <c r="B1657" i="7"/>
  <c r="C2649" i="7"/>
  <c r="C963" i="7"/>
  <c r="B1033" i="7"/>
  <c r="C617" i="7"/>
  <c r="B2162" i="7"/>
  <c r="B767" i="7"/>
  <c r="B1169" i="7"/>
  <c r="C939" i="7"/>
  <c r="B774" i="7"/>
  <c r="B725" i="7"/>
  <c r="C491" i="7"/>
  <c r="C3004" i="7"/>
  <c r="C2661" i="7"/>
  <c r="B799" i="7"/>
  <c r="B1928" i="7"/>
  <c r="C3168" i="7"/>
  <c r="C1782" i="7"/>
  <c r="B2314" i="7"/>
  <c r="B1786" i="7"/>
  <c r="C1213" i="7"/>
  <c r="B507" i="7"/>
  <c r="B3206" i="7"/>
  <c r="B1764" i="7"/>
  <c r="C934" i="7"/>
  <c r="C929" i="7"/>
  <c r="C2611" i="7"/>
  <c r="C817" i="7"/>
  <c r="C1092" i="7"/>
  <c r="C2909" i="7"/>
  <c r="C2623" i="7"/>
  <c r="C2719" i="7"/>
  <c r="C1904" i="7"/>
  <c r="B951" i="7"/>
  <c r="B565" i="7"/>
  <c r="B2496" i="7"/>
  <c r="C2278" i="7"/>
  <c r="B876" i="7"/>
  <c r="C1785" i="7"/>
  <c r="C2544" i="7"/>
  <c r="B950" i="7"/>
  <c r="B744" i="7"/>
  <c r="C2798" i="7"/>
  <c r="B2628" i="7"/>
  <c r="C3102" i="7"/>
  <c r="B1020" i="7"/>
  <c r="C1702" i="7"/>
  <c r="C1580" i="7"/>
  <c r="C1104" i="7"/>
  <c r="C2442" i="7"/>
  <c r="B792" i="7"/>
  <c r="B2919" i="7"/>
  <c r="B410" i="7"/>
  <c r="C2029" i="7"/>
  <c r="C2070" i="7"/>
  <c r="C384" i="7"/>
  <c r="B1117" i="7"/>
  <c r="B2295" i="7"/>
  <c r="C2840" i="7"/>
  <c r="C3135" i="7"/>
  <c r="C765" i="7"/>
  <c r="C746" i="7"/>
  <c r="C298" i="7"/>
  <c r="C856" i="7"/>
  <c r="C2789" i="7"/>
  <c r="B1059" i="7"/>
  <c r="B922" i="7"/>
  <c r="C2481" i="7"/>
  <c r="C274" i="7"/>
  <c r="B516" i="7"/>
  <c r="B2669" i="7"/>
  <c r="C2336" i="7"/>
  <c r="C2589" i="7"/>
  <c r="B2612" i="7"/>
  <c r="C783" i="7"/>
  <c r="B3080" i="7"/>
  <c r="C1235" i="7"/>
  <c r="B1915" i="7"/>
  <c r="C2014" i="7"/>
  <c r="B334" i="7"/>
  <c r="B2642" i="7"/>
  <c r="B2115" i="7"/>
  <c r="B917" i="7"/>
  <c r="C3202" i="7"/>
  <c r="C3013" i="7"/>
  <c r="B3245" i="7"/>
  <c r="B1534" i="7"/>
  <c r="C2542" i="7"/>
  <c r="C1323" i="7"/>
  <c r="C1514" i="7"/>
  <c r="B1651" i="7"/>
  <c r="C3114" i="7"/>
  <c r="B1738" i="7"/>
  <c r="B1299" i="7"/>
  <c r="C1910" i="7"/>
  <c r="B341" i="7"/>
  <c r="C840" i="7"/>
  <c r="C1770" i="7"/>
  <c r="C1593" i="7"/>
  <c r="C1659" i="7"/>
  <c r="C943" i="7"/>
  <c r="B711" i="7"/>
  <c r="C1530" i="7"/>
  <c r="B2488" i="7"/>
  <c r="C1336" i="7"/>
  <c r="C3246" i="7"/>
  <c r="B906" i="7"/>
  <c r="B1755" i="7"/>
  <c r="C346" i="7"/>
  <c r="C3131" i="7"/>
  <c r="B2189" i="7"/>
  <c r="B1473" i="7"/>
  <c r="C1071" i="7"/>
  <c r="B1337" i="7"/>
  <c r="B2407" i="7"/>
  <c r="C687" i="7"/>
  <c r="B1191" i="7"/>
  <c r="C1731" i="7"/>
  <c r="B2651" i="7"/>
  <c r="B2500" i="7"/>
  <c r="B2058" i="7"/>
  <c r="C1839" i="7"/>
  <c r="C946" i="7"/>
  <c r="B2789" i="7"/>
  <c r="B701" i="7"/>
  <c r="B356" i="7"/>
  <c r="B2351" i="7"/>
  <c r="C1538" i="7"/>
  <c r="B2460" i="7"/>
  <c r="B1061" i="7"/>
  <c r="B2075" i="7"/>
  <c r="C2255" i="7"/>
  <c r="C1772" i="7"/>
  <c r="B1695" i="7"/>
  <c r="B2511" i="7"/>
  <c r="C3187" i="7"/>
  <c r="B2606" i="7"/>
  <c r="B2424" i="7"/>
  <c r="B1410" i="7"/>
  <c r="B2384" i="7"/>
  <c r="C365" i="7"/>
  <c r="B2187" i="7"/>
  <c r="C1120" i="7"/>
  <c r="B2809" i="7"/>
  <c r="C2957" i="7"/>
  <c r="C1724" i="7"/>
  <c r="C1685" i="7"/>
  <c r="B2124" i="7"/>
  <c r="C1400" i="7"/>
  <c r="C535" i="7"/>
  <c r="B1991" i="7"/>
  <c r="C3057" i="7"/>
  <c r="C2806" i="7"/>
  <c r="C2870" i="7"/>
  <c r="C2580" i="7"/>
  <c r="B2062" i="7"/>
  <c r="B403" i="7"/>
  <c r="C579" i="7"/>
  <c r="B1041" i="7"/>
  <c r="C363" i="7"/>
  <c r="B1359" i="7"/>
  <c r="B1276" i="7"/>
  <c r="B1060" i="7"/>
  <c r="B496" i="7"/>
  <c r="C629" i="7"/>
  <c r="C572" i="7"/>
  <c r="B3093" i="7"/>
  <c r="C1332" i="7"/>
  <c r="B3244" i="7"/>
  <c r="C1349" i="7"/>
  <c r="B1316" i="7"/>
  <c r="C2680" i="7"/>
  <c r="B2326" i="7"/>
  <c r="C1575" i="7"/>
  <c r="C1847" i="7"/>
  <c r="C901" i="7"/>
  <c r="B612" i="7"/>
  <c r="B1287" i="7"/>
  <c r="B1219" i="7"/>
  <c r="B3108" i="7"/>
  <c r="B1558" i="7"/>
  <c r="C2803" i="7"/>
  <c r="C499" i="7"/>
  <c r="C1901" i="7"/>
  <c r="C2527" i="7"/>
  <c r="C2925" i="7"/>
  <c r="B555" i="7"/>
  <c r="B2913" i="7"/>
  <c r="B2315" i="7"/>
  <c r="C448" i="7"/>
  <c r="B2700" i="7"/>
  <c r="B1218" i="7"/>
  <c r="C2141" i="7"/>
  <c r="C1268" i="7"/>
  <c r="B1115" i="7"/>
  <c r="C1753" i="7"/>
  <c r="B3123" i="7"/>
  <c r="C447" i="7"/>
  <c r="B2068" i="7"/>
  <c r="B1326" i="7"/>
  <c r="C1982" i="7"/>
  <c r="B3050" i="7"/>
  <c r="C1452" i="7"/>
  <c r="B311" i="7"/>
  <c r="B673" i="7"/>
  <c r="B972" i="7"/>
  <c r="B1972" i="7"/>
  <c r="B1913" i="7"/>
  <c r="C915" i="7"/>
  <c r="B2957" i="7"/>
  <c r="B3226" i="7"/>
  <c r="C1739" i="7"/>
  <c r="B2894" i="7"/>
  <c r="C2074" i="7"/>
  <c r="C1741" i="7"/>
  <c r="B2166" i="7"/>
  <c r="C2122" i="7"/>
  <c r="C1016" i="7"/>
  <c r="B2981" i="7"/>
  <c r="B2548" i="7"/>
  <c r="C2659" i="7"/>
  <c r="B1711" i="7"/>
  <c r="C377" i="7"/>
  <c r="B1453" i="7"/>
  <c r="B3049" i="7"/>
  <c r="C2352" i="7"/>
  <c r="C1735" i="7"/>
  <c r="C757" i="7"/>
  <c r="C2665" i="7"/>
  <c r="C2581" i="7"/>
  <c r="C1409" i="7"/>
  <c r="C760" i="7"/>
  <c r="C2171" i="7"/>
  <c r="C2078" i="7"/>
  <c r="B552" i="7"/>
  <c r="B2968" i="7"/>
  <c r="B2986" i="7"/>
  <c r="C747" i="7"/>
  <c r="B2065" i="7"/>
  <c r="B1709" i="7"/>
  <c r="B1004" i="7"/>
  <c r="B3223" i="7"/>
  <c r="B1385" i="7"/>
  <c r="B2859" i="7"/>
  <c r="C1130" i="7"/>
  <c r="C2069" i="7"/>
  <c r="C773" i="7"/>
  <c r="B2306" i="7"/>
  <c r="C1315" i="7"/>
  <c r="B1788" i="7"/>
  <c r="C1131" i="7"/>
  <c r="C2765" i="7"/>
  <c r="C3132" i="7"/>
  <c r="B1430" i="7"/>
  <c r="C2337" i="7"/>
  <c r="C1437" i="7"/>
  <c r="B1734" i="7"/>
  <c r="C307" i="7"/>
  <c r="C2066" i="7"/>
  <c r="C406" i="7"/>
  <c r="B1705" i="7"/>
  <c r="B1912" i="7"/>
  <c r="C2658" i="7"/>
  <c r="B2269" i="7"/>
  <c r="C2802" i="7"/>
  <c r="C1093" i="7"/>
  <c r="B434" i="7"/>
  <c r="B1056" i="7"/>
  <c r="C2599" i="7"/>
  <c r="C412" i="7"/>
  <c r="B2034" i="7"/>
  <c r="B970" i="7"/>
  <c r="B794" i="7"/>
  <c r="B3168" i="7"/>
  <c r="C874" i="7"/>
  <c r="B2117" i="7"/>
  <c r="B3229" i="7"/>
  <c r="B3211" i="7"/>
  <c r="B783" i="7"/>
  <c r="C2519" i="7"/>
  <c r="C2316" i="7"/>
  <c r="C581" i="7"/>
  <c r="B1824" i="7"/>
  <c r="C1080" i="7"/>
  <c r="B1418" i="7"/>
  <c r="B1213" i="7"/>
  <c r="C2061" i="7"/>
  <c r="B3005" i="7"/>
  <c r="B632" i="7"/>
  <c r="C2994" i="7"/>
  <c r="B428" i="7"/>
  <c r="B2853" i="7"/>
  <c r="C285" i="7"/>
  <c r="C1783" i="7"/>
  <c r="B478" i="7"/>
  <c r="C1418" i="7"/>
  <c r="C1903" i="7"/>
  <c r="C2835" i="7"/>
  <c r="B1190" i="7"/>
  <c r="B1516" i="7"/>
  <c r="B985" i="7"/>
  <c r="C522" i="7"/>
  <c r="C2749" i="7"/>
  <c r="C1662" i="7"/>
  <c r="B2597" i="7"/>
  <c r="C2726" i="7"/>
  <c r="C385" i="7"/>
  <c r="C1329" i="7"/>
  <c r="B2799" i="7"/>
  <c r="B2868" i="7"/>
  <c r="C2930" i="7"/>
  <c r="B2537" i="7"/>
  <c r="B742" i="7"/>
  <c r="B3140" i="7"/>
  <c r="C518" i="7"/>
  <c r="B1949" i="7"/>
  <c r="C2858" i="7"/>
  <c r="C1266" i="7"/>
  <c r="C707" i="7"/>
  <c r="C1150" i="7"/>
  <c r="C1359" i="7"/>
  <c r="B1104" i="7"/>
  <c r="B3010" i="7"/>
  <c r="C1587" i="7"/>
  <c r="B260" i="7"/>
  <c r="C1870" i="7"/>
  <c r="B698" i="7"/>
  <c r="B2835" i="7"/>
  <c r="B2147" i="7"/>
  <c r="B1753" i="7"/>
  <c r="B3081" i="7"/>
  <c r="B1076" i="7"/>
  <c r="B1098" i="7"/>
  <c r="B2711" i="7"/>
  <c r="B1279" i="7"/>
  <c r="C1028" i="7"/>
  <c r="B688" i="7"/>
  <c r="C805" i="7"/>
  <c r="B1984" i="7"/>
  <c r="B1277" i="7"/>
  <c r="C2966" i="7"/>
  <c r="B2925" i="7"/>
  <c r="C1841" i="7"/>
  <c r="B3097" i="7"/>
  <c r="C1190" i="7"/>
  <c r="C2687" i="7"/>
  <c r="B1269" i="7"/>
  <c r="B1496" i="7"/>
  <c r="B282" i="7"/>
  <c r="B1331" i="7"/>
  <c r="C2422" i="7"/>
  <c r="C626" i="7"/>
  <c r="C2998" i="7"/>
  <c r="C1686" i="7"/>
  <c r="B3033" i="7"/>
  <c r="B1563" i="7"/>
  <c r="C1356" i="7"/>
  <c r="B2748" i="7"/>
  <c r="C1779" i="7"/>
  <c r="C3205" i="7"/>
  <c r="C1641" i="7"/>
  <c r="C1333" i="7"/>
  <c r="B2406" i="7"/>
  <c r="B2514" i="7"/>
  <c r="B417" i="7"/>
  <c r="B793" i="7"/>
  <c r="B1467" i="7"/>
  <c r="B1442" i="7"/>
  <c r="B1451" i="7"/>
  <c r="B1179" i="7"/>
  <c r="C654" i="7"/>
  <c r="C2163" i="7"/>
  <c r="B1679" i="7"/>
  <c r="B3077" i="7"/>
  <c r="C2628" i="7"/>
  <c r="B1504" i="7"/>
  <c r="C2969" i="7"/>
  <c r="B2239" i="7"/>
  <c r="B462" i="7"/>
  <c r="B1373" i="7"/>
  <c r="B321" i="7"/>
  <c r="B1566" i="7"/>
  <c r="C1714" i="7"/>
  <c r="C2495" i="7"/>
  <c r="C3031" i="7"/>
  <c r="B2192" i="7"/>
  <c r="B1750" i="7"/>
  <c r="B2163" i="7"/>
  <c r="B1631" i="7"/>
  <c r="B3003" i="7"/>
  <c r="B2474" i="7"/>
  <c r="B1146" i="7"/>
  <c r="C933" i="7"/>
  <c r="C2799" i="7"/>
  <c r="B1671" i="7"/>
  <c r="C494" i="7"/>
  <c r="B2958" i="7"/>
  <c r="C1480" i="7"/>
  <c r="C1550" i="7"/>
  <c r="B1770" i="7"/>
  <c r="C2432" i="7"/>
  <c r="C1750" i="7"/>
  <c r="C2652" i="7"/>
  <c r="B775" i="7"/>
  <c r="C719" i="7"/>
  <c r="B741" i="7"/>
  <c r="B1863" i="7"/>
  <c r="C2413" i="7"/>
  <c r="C2062" i="7"/>
  <c r="C1215" i="7"/>
  <c r="B396" i="7"/>
  <c r="C3235" i="7"/>
  <c r="B2279" i="7"/>
  <c r="C2689" i="7"/>
  <c r="B349" i="7"/>
  <c r="B1855" i="7"/>
  <c r="B450" i="7"/>
  <c r="C2178" i="7"/>
  <c r="C667" i="7"/>
  <c r="C2404" i="7"/>
  <c r="B1357" i="7"/>
  <c r="B3113" i="7"/>
  <c r="C639" i="7"/>
  <c r="C644" i="7"/>
  <c r="B529" i="7"/>
  <c r="B1412" i="7"/>
  <c r="B2328" i="7"/>
  <c r="B3085" i="7"/>
  <c r="C683" i="7"/>
  <c r="B3072" i="7"/>
  <c r="B337" i="7"/>
  <c r="B2425" i="7"/>
  <c r="C678" i="7"/>
  <c r="C1383" i="7"/>
  <c r="C327" i="7"/>
  <c r="B342" i="7"/>
  <c r="B539" i="7"/>
  <c r="B1111" i="7"/>
  <c r="B2546" i="7"/>
  <c r="C2721" i="7"/>
  <c r="C2484" i="7"/>
  <c r="B494" i="7"/>
  <c r="C605" i="7"/>
  <c r="B624" i="7"/>
  <c r="C415" i="7"/>
  <c r="C2026" i="7"/>
  <c r="C372" i="7"/>
  <c r="C2809" i="7"/>
  <c r="B2277" i="7"/>
  <c r="C2190" i="7"/>
  <c r="B2317" i="7"/>
  <c r="C648" i="7"/>
  <c r="B756" i="7"/>
  <c r="C2203" i="7"/>
  <c r="C2398" i="7"/>
  <c r="C1005" i="7"/>
  <c r="C948" i="7"/>
  <c r="C1994" i="7"/>
  <c r="B1603" i="7"/>
  <c r="B2840" i="7"/>
  <c r="B1715" i="7"/>
  <c r="B2784" i="7"/>
  <c r="B2632" i="7"/>
  <c r="B618" i="7"/>
  <c r="C1660" i="7"/>
  <c r="C1073" i="7"/>
  <c r="C2426" i="7"/>
  <c r="B1988" i="7"/>
  <c r="C3040" i="7"/>
  <c r="B866" i="7"/>
  <c r="B1924" i="7"/>
  <c r="C1916" i="7"/>
  <c r="B343" i="7"/>
  <c r="C1244" i="7"/>
  <c r="C1651" i="7"/>
  <c r="B2308" i="7"/>
  <c r="B2744" i="7"/>
  <c r="C2884" i="7"/>
  <c r="C944" i="7"/>
  <c r="C1921" i="7"/>
  <c r="B1375" i="7"/>
  <c r="B2666" i="7"/>
  <c r="B2596" i="7"/>
  <c r="C1472" i="7"/>
  <c r="C2508" i="7"/>
  <c r="C1077" i="7"/>
  <c r="B2524" i="7"/>
  <c r="C2536" i="7"/>
  <c r="C3128" i="7"/>
  <c r="C696" i="7"/>
  <c r="B2545" i="7"/>
  <c r="B312" i="7"/>
  <c r="C1465" i="7"/>
  <c r="B1841" i="7"/>
  <c r="B960" i="7"/>
  <c r="B1485" i="7"/>
  <c r="C1737" i="7"/>
  <c r="C2743" i="7"/>
  <c r="C2576" i="7"/>
  <c r="C615" i="7"/>
  <c r="C1171" i="7"/>
  <c r="C1661" i="7"/>
  <c r="C1675" i="7"/>
  <c r="B766" i="7"/>
  <c r="B1048" i="7"/>
  <c r="B2450" i="7"/>
  <c r="C2108" i="7"/>
  <c r="B3130" i="7"/>
  <c r="C2466" i="7"/>
  <c r="B2288" i="7"/>
  <c r="B663" i="7"/>
  <c r="C1980" i="7"/>
  <c r="B522" i="7"/>
  <c r="B3149" i="7"/>
  <c r="B2383" i="7"/>
  <c r="B558" i="7"/>
  <c r="C2954" i="7"/>
  <c r="B1842" i="7"/>
  <c r="C1457" i="7"/>
  <c r="C1043" i="7"/>
  <c r="B444" i="7"/>
  <c r="B1952" i="7"/>
  <c r="B3156" i="7"/>
  <c r="B2929" i="7"/>
  <c r="C966" i="7"/>
  <c r="C3137" i="7"/>
  <c r="C1049" i="7"/>
  <c r="B1509" i="7"/>
  <c r="B2541" i="7"/>
  <c r="C484" i="7"/>
  <c r="B750" i="7"/>
  <c r="C786" i="7"/>
  <c r="C2854" i="7"/>
  <c r="C1272" i="7"/>
  <c r="C2597" i="7"/>
  <c r="C1422" i="7"/>
  <c r="C937" i="7"/>
  <c r="C3037" i="7"/>
  <c r="C487" i="7"/>
  <c r="C2956" i="7"/>
  <c r="B1898" i="7"/>
  <c r="C1787" i="7"/>
  <c r="B2738" i="7"/>
  <c r="B2440" i="7"/>
  <c r="C1069" i="7"/>
  <c r="B1649" i="7"/>
  <c r="B883" i="7"/>
  <c r="B323" i="7"/>
  <c r="B2710" i="7"/>
  <c r="C1869" i="7"/>
  <c r="B1862" i="7"/>
  <c r="C507" i="7"/>
  <c r="C1168" i="7"/>
  <c r="B1017" i="7"/>
  <c r="B642" i="7"/>
  <c r="C3038" i="7"/>
  <c r="B2592" i="7"/>
  <c r="B2335" i="7"/>
  <c r="C1068" i="7"/>
  <c r="C1907" i="7"/>
  <c r="C2389" i="7"/>
  <c r="C1877" i="7"/>
  <c r="C1479" i="7"/>
  <c r="C1520" i="7"/>
  <c r="B1652" i="7"/>
  <c r="C2557" i="7"/>
  <c r="C3195" i="7"/>
  <c r="C1902" i="7"/>
  <c r="C812" i="7"/>
  <c r="C270" i="7"/>
  <c r="B2536" i="7"/>
  <c r="B3069" i="7"/>
  <c r="B575" i="7"/>
  <c r="B710" i="7"/>
  <c r="B1968" i="7"/>
  <c r="B1465" i="7"/>
  <c r="C370" i="7"/>
  <c r="B2989" i="7"/>
  <c r="B2637" i="7"/>
  <c r="B310" i="7"/>
  <c r="B2020" i="7"/>
  <c r="C2370" i="7"/>
  <c r="C2820" i="7"/>
  <c r="B3159" i="7"/>
  <c r="C1036" i="7"/>
  <c r="C409" i="7"/>
  <c r="B1702" i="7"/>
  <c r="B374" i="7"/>
  <c r="C1826" i="7"/>
  <c r="C769" i="7"/>
  <c r="C2874" i="7"/>
  <c r="C3240" i="7"/>
  <c r="C2859" i="7"/>
  <c r="B319" i="7"/>
  <c r="C465" i="7"/>
  <c r="C2737" i="7"/>
  <c r="C995" i="7"/>
  <c r="B1680" i="7"/>
  <c r="C776" i="7"/>
  <c r="B1475" i="7"/>
  <c r="B861" i="7"/>
  <c r="C2573" i="7"/>
  <c r="C375" i="7"/>
  <c r="B2156" i="7"/>
  <c r="B2443" i="7"/>
  <c r="B994" i="7"/>
  <c r="B1864" i="7"/>
  <c r="C1729" i="7"/>
  <c r="B1216" i="7"/>
  <c r="B3094" i="7"/>
  <c r="C858" i="7"/>
  <c r="C1890" i="7"/>
  <c r="C2535" i="7"/>
  <c r="B651" i="7"/>
  <c r="B2232" i="7"/>
  <c r="C1441" i="7"/>
  <c r="C1586" i="7"/>
  <c r="B1561" i="7"/>
  <c r="B1157" i="7"/>
  <c r="C540" i="7"/>
  <c r="C1320" i="7"/>
  <c r="B1650" i="7"/>
  <c r="B1706" i="7"/>
  <c r="C3125" i="7"/>
  <c r="B468" i="7"/>
  <c r="C2588" i="7"/>
  <c r="B1242" i="7"/>
  <c r="C2129" i="7"/>
  <c r="C2993" i="7"/>
  <c r="C2924" i="7"/>
  <c r="B2190" i="7"/>
  <c r="B620" i="7"/>
  <c r="C2618" i="7"/>
  <c r="B3236" i="7"/>
  <c r="C3215" i="7"/>
  <c r="B2951" i="7"/>
  <c r="C1186" i="7"/>
  <c r="C1102" i="7"/>
  <c r="B372" i="7"/>
  <c r="C2475" i="7"/>
  <c r="B1579" i="7"/>
  <c r="C1516" i="7"/>
  <c r="C2657" i="7"/>
  <c r="C2928" i="7"/>
  <c r="B2909" i="7"/>
  <c r="C3085" i="7"/>
  <c r="B1799" i="7"/>
  <c r="C3180" i="7"/>
  <c r="C2886" i="7"/>
  <c r="B1749" i="7"/>
  <c r="B2432" i="7"/>
  <c r="C1500" i="7"/>
  <c r="B2262" i="7"/>
  <c r="B3220" i="7"/>
  <c r="B2447" i="7"/>
  <c r="C2158" i="7"/>
  <c r="B983" i="7"/>
  <c r="C2071" i="7"/>
  <c r="B1615" i="7"/>
  <c r="B1987" i="7"/>
  <c r="C1074" i="7"/>
  <c r="C3063" i="7"/>
  <c r="B416" i="7"/>
  <c r="C2085" i="7"/>
  <c r="C1410" i="7"/>
  <c r="C1989" i="7"/>
  <c r="B1878" i="7"/>
  <c r="B2299" i="7"/>
  <c r="C300" i="7"/>
  <c r="B1350" i="7"/>
  <c r="B1323" i="7"/>
  <c r="B2093" i="7"/>
  <c r="C2523" i="7"/>
  <c r="B1906" i="7"/>
  <c r="B460" i="7"/>
  <c r="C2856" i="7"/>
  <c r="B2433" i="7"/>
  <c r="B1080" i="7"/>
  <c r="B801" i="7"/>
  <c r="C2075" i="7"/>
  <c r="B1540" i="7"/>
  <c r="B2325" i="7"/>
  <c r="B810" i="7"/>
  <c r="C2875" i="7"/>
  <c r="B2838" i="7"/>
  <c r="B863" i="7"/>
  <c r="B1247" i="7"/>
  <c r="C606" i="7"/>
  <c r="C1712" i="7"/>
  <c r="C2818" i="7"/>
  <c r="C2891" i="7"/>
  <c r="C1031" i="7"/>
  <c r="C3060" i="7"/>
  <c r="B1527" i="7"/>
  <c r="C1969" i="7"/>
  <c r="C1484" i="7"/>
  <c r="B472" i="7"/>
  <c r="C1029" i="7"/>
  <c r="C3175" i="7"/>
  <c r="B2472" i="7"/>
  <c r="C2269" i="7"/>
  <c r="C703" i="7"/>
  <c r="B722" i="7"/>
  <c r="B738" i="7"/>
  <c r="C2756" i="7"/>
  <c r="C2206" i="7"/>
  <c r="C477" i="7"/>
  <c r="B2907" i="7"/>
  <c r="C1624" i="7"/>
  <c r="C1759" i="7"/>
  <c r="B1642" i="7"/>
  <c r="C971" i="7"/>
  <c r="B269" i="7"/>
  <c r="B2469" i="7"/>
  <c r="C3223" i="7"/>
  <c r="C3006" i="7"/>
  <c r="B2284" i="7"/>
  <c r="C1089" i="7"/>
  <c r="C1549" i="7"/>
  <c r="B1159" i="7"/>
  <c r="B1291" i="7"/>
  <c r="C1822" i="7"/>
  <c r="B1491" i="7"/>
  <c r="C1454" i="7"/>
  <c r="C2229" i="7"/>
  <c r="B569" i="7"/>
  <c r="B2811" i="7"/>
  <c r="B2256" i="7"/>
  <c r="C1435" i="7"/>
  <c r="B562" i="7"/>
  <c r="C453" i="7"/>
  <c r="C3139" i="7"/>
  <c r="B1236" i="7"/>
  <c r="B2962" i="7"/>
  <c r="C1507" i="7"/>
  <c r="B665" i="7"/>
  <c r="C2162" i="7"/>
  <c r="B902" i="7"/>
  <c r="C885" i="7"/>
  <c r="C1404" i="7"/>
  <c r="C958" i="7"/>
  <c r="B1065" i="7"/>
  <c r="B1893" i="7"/>
  <c r="C3026" i="7"/>
  <c r="B2990" i="7"/>
  <c r="C3148" i="7"/>
  <c r="C2951" i="7"/>
  <c r="B2746" i="7"/>
  <c r="C2254" i="7"/>
  <c r="B1510" i="7"/>
  <c r="B419" i="7"/>
  <c r="B2604" i="7"/>
  <c r="C1872" i="7"/>
  <c r="C1420" i="7"/>
  <c r="B1019" i="7"/>
  <c r="B1921" i="7"/>
  <c r="B3051" i="7"/>
  <c r="B2466" i="7"/>
  <c r="C502" i="7"/>
  <c r="B2332" i="7"/>
  <c r="B452" i="7"/>
  <c r="B1581" i="7"/>
  <c r="B1694" i="7"/>
  <c r="B855" i="7"/>
  <c r="C364" i="7"/>
  <c r="C1388" i="7"/>
  <c r="C1990" i="7"/>
  <c r="C1719" i="7"/>
  <c r="C1366" i="7"/>
  <c r="C1699" i="7"/>
  <c r="B1000" i="7"/>
  <c r="B2434" i="7"/>
  <c r="B2300" i="7"/>
  <c r="B1317" i="7"/>
  <c r="B2134" i="7"/>
  <c r="C1440" i="7"/>
  <c r="C698" i="7"/>
  <c r="B2727" i="7"/>
  <c r="C1531" i="7"/>
  <c r="C1625" i="7"/>
  <c r="C2354" i="7"/>
  <c r="C3133" i="7"/>
  <c r="B2420" i="7"/>
  <c r="B785" i="7"/>
  <c r="B1480" i="7"/>
  <c r="C618" i="7"/>
  <c r="C2904" i="7"/>
  <c r="B280" i="7"/>
  <c r="C1974" i="7"/>
  <c r="B518" i="7"/>
  <c r="B1262" i="7"/>
  <c r="B2714" i="7"/>
  <c r="C2284" i="7"/>
  <c r="B1639" i="7"/>
  <c r="C1311" i="7"/>
  <c r="B3023" i="7"/>
  <c r="C2707" i="7"/>
  <c r="B2668" i="7"/>
  <c r="C656" i="7"/>
  <c r="C836" i="7"/>
  <c r="C2220" i="7"/>
  <c r="B2206" i="7"/>
  <c r="B542" i="7"/>
  <c r="B2193" i="7"/>
  <c r="C2150" i="7"/>
  <c r="B2720" i="7"/>
  <c r="B968" i="7"/>
  <c r="B2701" i="7"/>
  <c r="C1495" i="7"/>
  <c r="B1530" i="7"/>
  <c r="C1693" i="7"/>
  <c r="B3154" i="7"/>
  <c r="C1371" i="7"/>
  <c r="C1932" i="7"/>
  <c r="B2936" i="7"/>
  <c r="C1909" i="7"/>
  <c r="C1187" i="7"/>
  <c r="C323" i="7"/>
  <c r="B753" i="7"/>
  <c r="B1135" i="7"/>
  <c r="B1225" i="7"/>
  <c r="C892" i="7"/>
  <c r="C3230" i="7"/>
  <c r="B898" i="7"/>
  <c r="B1728" i="7"/>
  <c r="B2377" i="7"/>
  <c r="B2380" i="7"/>
  <c r="B1369" i="7"/>
  <c r="B700" i="7"/>
  <c r="C2338" i="7"/>
  <c r="B1944" i="7"/>
  <c r="C1172" i="7"/>
  <c r="C2322" i="7"/>
  <c r="C263" i="7"/>
  <c r="C1405" i="7"/>
  <c r="B2382" i="7"/>
  <c r="B1957" i="7"/>
  <c r="B1729" i="7"/>
  <c r="C544" i="7"/>
  <c r="B2337" i="7"/>
  <c r="B316" i="7"/>
  <c r="B707" i="7"/>
  <c r="B2634" i="7"/>
  <c r="C2493" i="7"/>
  <c r="B2045" i="7"/>
  <c r="C876" i="7"/>
  <c r="C1364" i="7"/>
  <c r="C1993" i="7"/>
  <c r="B1070" i="7"/>
  <c r="B754" i="7"/>
  <c r="C1042" i="7"/>
  <c r="C2034" i="7"/>
  <c r="B2681" i="7"/>
  <c r="B1562" i="7"/>
  <c r="C2929" i="7"/>
  <c r="C3024" i="7"/>
  <c r="B1759" i="7"/>
  <c r="B3125" i="7"/>
  <c r="C734" i="7"/>
  <c r="C2498" i="7"/>
  <c r="B2795" i="7"/>
  <c r="B3243" i="7"/>
  <c r="B1758" i="7"/>
  <c r="C1552" i="7"/>
  <c r="B2682" i="7"/>
  <c r="C2137" i="7"/>
  <c r="C820" i="7"/>
  <c r="B1151" i="7"/>
  <c r="B2304" i="7"/>
  <c r="B819" i="7"/>
  <c r="C1306" i="7"/>
  <c r="C504" i="7"/>
  <c r="B1995" i="7"/>
  <c r="C907" i="7"/>
  <c r="C455" i="7"/>
  <c r="C403" i="7"/>
  <c r="C2299" i="7"/>
  <c r="B309" i="7"/>
  <c r="C2708" i="7"/>
  <c r="C868" i="7"/>
  <c r="B2883" i="7"/>
  <c r="C2785" i="7"/>
  <c r="B1295" i="7"/>
  <c r="C3066" i="7"/>
  <c r="C2036" i="7"/>
  <c r="B752" i="7"/>
  <c r="B789" i="7"/>
  <c r="C2209" i="7"/>
  <c r="C2681" i="7"/>
  <c r="C1769" i="7"/>
  <c r="C401" i="7"/>
  <c r="B1746" i="7"/>
  <c r="C848" i="7"/>
  <c r="B1852" i="7"/>
  <c r="B916" i="7"/>
  <c r="C1255" i="7"/>
  <c r="B1876" i="7"/>
  <c r="B1087" i="7"/>
  <c r="B2521" i="7"/>
  <c r="C1696" i="7"/>
  <c r="C1794" i="7"/>
  <c r="C3020" i="7"/>
  <c r="C534" i="7"/>
  <c r="C1627" i="7"/>
  <c r="B293" i="7"/>
  <c r="C2997" i="7"/>
  <c r="C1649" i="7"/>
  <c r="B1644" i="7"/>
  <c r="C974" i="7"/>
  <c r="B488" i="7"/>
  <c r="C1891" i="7"/>
  <c r="C763" i="7"/>
  <c r="C756" i="7"/>
  <c r="B912" i="7"/>
  <c r="C2913" i="7"/>
  <c r="C2421" i="7"/>
  <c r="B2329" i="7"/>
  <c r="C2987" i="7"/>
  <c r="B2625" i="7"/>
  <c r="C1488" i="7"/>
  <c r="B3163" i="7"/>
  <c r="B1830" i="7"/>
  <c r="B588" i="7"/>
  <c r="C2073" i="7"/>
  <c r="B1482" i="7"/>
  <c r="B796" i="7"/>
  <c r="B1716" i="7"/>
  <c r="C2437" i="7"/>
  <c r="C348" i="7"/>
  <c r="B708" i="7"/>
  <c r="C1923" i="7"/>
  <c r="C2868" i="7"/>
  <c r="C2668" i="7"/>
  <c r="B910" i="7"/>
  <c r="B3039" i="7"/>
  <c r="C294" i="7"/>
  <c r="B2935" i="7"/>
  <c r="B2707" i="7"/>
  <c r="B1598" i="7"/>
  <c r="C1426" i="7"/>
  <c r="C1925" i="7"/>
  <c r="B636" i="7"/>
  <c r="C2624" i="7"/>
  <c r="B2842" i="7"/>
  <c r="C653" i="7"/>
  <c r="C1992" i="7"/>
  <c r="B2200" i="7"/>
  <c r="C2179" i="7"/>
  <c r="B300" i="7"/>
  <c r="C1334" i="7"/>
  <c r="C2517" i="7"/>
  <c r="B2605" i="7"/>
  <c r="C2816" i="7"/>
  <c r="B1142" i="7"/>
  <c r="B2449" i="7"/>
  <c r="C1821" i="7"/>
  <c r="B676" i="7"/>
  <c r="B1362" i="7"/>
  <c r="C429" i="7"/>
  <c r="C388" i="7"/>
  <c r="C749" i="7"/>
  <c r="B967" i="7"/>
  <c r="B2586" i="7"/>
  <c r="B2893" i="7"/>
  <c r="C2694" i="7"/>
  <c r="B2236" i="7"/>
  <c r="B2617" i="7"/>
  <c r="C1494" i="7"/>
  <c r="B2960" i="7"/>
  <c r="B3142" i="7"/>
  <c r="B2613" i="7"/>
  <c r="C1260" i="7"/>
  <c r="C1771" i="7"/>
  <c r="C1307" i="7"/>
  <c r="C3090" i="7"/>
  <c r="B3174" i="7"/>
  <c r="B426" i="7"/>
  <c r="C2286" i="7"/>
  <c r="C2412" i="7"/>
  <c r="B1481" i="7"/>
  <c r="B1039" i="7"/>
  <c r="C772" i="7"/>
  <c r="B2270" i="7"/>
  <c r="C1950" i="7"/>
  <c r="B1909" i="7"/>
  <c r="C436" i="7"/>
  <c r="C404" i="7"/>
  <c r="B1714" i="7"/>
  <c r="C1056" i="7"/>
  <c r="B1739" i="7"/>
  <c r="C1271" i="7"/>
  <c r="B2457" i="7"/>
  <c r="B2852" i="7"/>
  <c r="C2761" i="7"/>
  <c r="C1954" i="7"/>
  <c r="C2457" i="7"/>
  <c r="B716" i="7"/>
  <c r="C2289" i="7"/>
  <c r="B1368" i="7"/>
  <c r="C290" i="7"/>
  <c r="B551" i="7"/>
  <c r="C1321" i="7"/>
  <c r="B1867" i="7"/>
  <c r="B2685" i="7"/>
  <c r="B3029" i="7"/>
  <c r="B1209" i="7"/>
  <c r="B875" i="7"/>
  <c r="C1194" i="7"/>
  <c r="C539" i="7"/>
  <c r="B3170" i="7"/>
  <c r="C2781" i="7"/>
  <c r="C1797" i="7"/>
  <c r="C2114" i="7"/>
  <c r="B3021" i="7"/>
  <c r="C306" i="7"/>
  <c r="B686" i="7"/>
  <c r="B1149" i="7"/>
  <c r="B2141" i="7"/>
  <c r="B3103" i="7"/>
  <c r="C1087" i="7"/>
  <c r="C1557" i="7"/>
  <c r="C2643" i="7"/>
  <c r="B1838" i="7"/>
  <c r="B1158" i="7"/>
  <c r="C828" i="7"/>
  <c r="B2210" i="7"/>
  <c r="B2397" i="7"/>
  <c r="B1464" i="7"/>
  <c r="C1328" i="7"/>
  <c r="C1471" i="7"/>
  <c r="B2836" i="7"/>
  <c r="B1376" i="7"/>
  <c r="B2373" i="7"/>
  <c r="B2607" i="7"/>
  <c r="B3152" i="7"/>
  <c r="B1969" i="7"/>
  <c r="C920" i="7"/>
  <c r="C1497" i="7"/>
  <c r="B1032" i="7"/>
  <c r="C1749" i="7"/>
  <c r="B267" i="7"/>
  <c r="B923" i="7"/>
  <c r="B2829" i="7"/>
  <c r="B596" i="7"/>
  <c r="B2481" i="7"/>
  <c r="C2485" i="7"/>
  <c r="B1171" i="7"/>
  <c r="B1963" i="7"/>
  <c r="C616" i="7"/>
  <c r="B3193" i="7"/>
  <c r="B3018" i="7"/>
  <c r="C2804" i="7"/>
  <c r="B1305" i="7"/>
  <c r="B512" i="7"/>
  <c r="B544" i="7"/>
  <c r="B1483" i="7"/>
  <c r="B2305" i="7"/>
  <c r="B2391" i="7"/>
  <c r="C2381" i="7"/>
  <c r="B3038" i="7"/>
  <c r="B998" i="7"/>
  <c r="B2921" i="7"/>
  <c r="C2772" i="7"/>
  <c r="B358" i="7"/>
  <c r="C2545" i="7"/>
  <c r="C3086" i="7"/>
  <c r="C2655" i="7"/>
  <c r="C1807" i="7"/>
  <c r="C1736" i="7"/>
  <c r="B2663" i="7"/>
  <c r="C3075" i="7"/>
  <c r="B650" i="7"/>
  <c r="C2692" i="7"/>
  <c r="C3084" i="7"/>
  <c r="B1304" i="7"/>
  <c r="C1433" i="7"/>
  <c r="C1399" i="7"/>
  <c r="C2902" i="7"/>
  <c r="C2219" i="7"/>
  <c r="C3142" i="7"/>
  <c r="C1108" i="7"/>
  <c r="B2862" i="7"/>
  <c r="B1183" i="7"/>
  <c r="B556" i="7"/>
  <c r="B3190" i="7"/>
  <c r="B1246" i="7"/>
  <c r="B2847" i="7"/>
  <c r="C2002" i="7"/>
  <c r="B1456" i="7"/>
  <c r="B1947" i="7"/>
  <c r="B2174" i="7"/>
  <c r="B1275" i="7"/>
  <c r="B658" i="7"/>
  <c r="B523" i="7"/>
  <c r="C630" i="7"/>
  <c r="C3067" i="7"/>
  <c r="B353" i="7"/>
  <c r="C2950" i="7"/>
  <c r="B993" i="7"/>
  <c r="B2448" i="7"/>
  <c r="C2330" i="7"/>
  <c r="C2297" i="7"/>
  <c r="B1779" i="7"/>
  <c r="B687" i="7"/>
  <c r="B2754" i="7"/>
  <c r="C2153" i="7"/>
  <c r="C1819" i="7"/>
  <c r="B2729" i="7"/>
  <c r="C1618" i="7"/>
  <c r="C276" i="7"/>
  <c r="B1950" i="7"/>
  <c r="B1902" i="7"/>
  <c r="C668" i="7"/>
  <c r="C2212" i="7"/>
  <c r="B2819" i="7"/>
  <c r="C1716" i="7"/>
  <c r="C2248" i="7"/>
  <c r="C1482" i="7"/>
  <c r="C2378" i="7"/>
  <c r="B1778" i="7"/>
  <c r="B1081" i="7"/>
  <c r="B1617" i="7"/>
  <c r="C2080" i="7"/>
  <c r="B844" i="7"/>
  <c r="B1931" i="7"/>
  <c r="C2585" i="7"/>
  <c r="C471" i="7"/>
  <c r="B1895" i="7"/>
  <c r="C832" i="7"/>
  <c r="C3214" i="7"/>
  <c r="C2980" i="7"/>
  <c r="B397" i="7"/>
  <c r="B3146" i="7"/>
  <c r="B3224" i="7"/>
  <c r="B2476" i="7"/>
  <c r="B2639" i="7"/>
  <c r="B584" i="7"/>
  <c r="C3088" i="7"/>
  <c r="C461" i="7"/>
  <c r="B1612" i="7"/>
  <c r="C1799" i="7"/>
  <c r="B675" i="7"/>
  <c r="B1334" i="7"/>
  <c r="C2136" i="7"/>
  <c r="C2295" i="7"/>
  <c r="B2530" i="7"/>
  <c r="C1147" i="7"/>
  <c r="C1928" i="7"/>
  <c r="B2365" i="7"/>
  <c r="C1812" i="7"/>
  <c r="C2547" i="7"/>
  <c r="C3233" i="7"/>
  <c r="C1864" i="7"/>
  <c r="B3160" i="7"/>
  <c r="B1938" i="7"/>
  <c r="B2349" i="7"/>
  <c r="C1725" i="7"/>
  <c r="C1979" i="7"/>
  <c r="C2332" i="7"/>
  <c r="C671" i="7"/>
  <c r="B2722" i="7"/>
  <c r="C2506" i="7"/>
  <c r="B1374" i="7"/>
  <c r="C2280" i="7"/>
  <c r="C1448" i="7"/>
  <c r="C367" i="7"/>
  <c r="C3251" i="7"/>
  <c r="B2892" i="7"/>
  <c r="B3001" i="7"/>
  <c r="C700" i="7"/>
  <c r="B2792" i="7"/>
  <c r="B391" i="7"/>
  <c r="C2032" i="7"/>
  <c r="B845" i="7"/>
  <c r="C2418" i="7"/>
  <c r="C1600" i="7"/>
  <c r="C2436" i="7"/>
  <c r="B779" i="7"/>
  <c r="B573" i="7"/>
  <c r="B2167" i="7"/>
  <c r="B2817" i="7"/>
  <c r="C1430" i="7"/>
  <c r="B572" i="7"/>
  <c r="C928" i="7"/>
  <c r="B1260" i="7"/>
  <c r="B1156" i="7"/>
  <c r="C1762" i="7"/>
  <c r="B3166" i="7"/>
  <c r="C844" i="7"/>
  <c r="C2446" i="7"/>
  <c r="C1468" i="7"/>
  <c r="B2917" i="7"/>
  <c r="B1265" i="7"/>
  <c r="C2235" i="7"/>
  <c r="B2741" i="7"/>
  <c r="B1812" i="7"/>
  <c r="B2588" i="7"/>
  <c r="C2914" i="7"/>
  <c r="C433" i="7"/>
  <c r="C1233" i="7"/>
  <c r="C1231" i="7"/>
  <c r="C2121" i="7"/>
  <c r="C1548" i="7"/>
  <c r="B347" i="7"/>
  <c r="C3019" i="7"/>
  <c r="B458" i="7"/>
  <c r="C2237" i="7"/>
  <c r="C1343" i="7"/>
  <c r="C2405" i="7"/>
  <c r="C770" i="7"/>
  <c r="B1905" i="7"/>
  <c r="B2678" i="7"/>
  <c r="B833" i="7"/>
  <c r="B352" i="7"/>
  <c r="C1401" i="7"/>
  <c r="C1748" i="7"/>
  <c r="B3106" i="7"/>
  <c r="C2320" i="7"/>
  <c r="B1273" i="7"/>
  <c r="B1791" i="7"/>
  <c r="B3139" i="7"/>
  <c r="B2017" i="7"/>
  <c r="C2842" i="7"/>
  <c r="C2138" i="7"/>
  <c r="B2737" i="7"/>
  <c r="B2551" i="7"/>
  <c r="C1287" i="7"/>
  <c r="C3224" i="7"/>
  <c r="B1406" i="7"/>
  <c r="B2683" i="7"/>
  <c r="C3169" i="7"/>
  <c r="C269" i="7"/>
  <c r="C1206" i="7"/>
  <c r="B2322" i="7"/>
  <c r="B2993" i="7"/>
  <c r="B1665" i="7"/>
  <c r="C371" i="7"/>
  <c r="B412" i="7"/>
  <c r="C1875" i="7"/>
  <c r="C328" i="7"/>
  <c r="B631" i="7"/>
  <c r="B2110" i="7"/>
  <c r="B1888" i="7"/>
  <c r="B1932" i="7"/>
  <c r="C1889" i="7"/>
  <c r="B587" i="7"/>
  <c r="C2778" i="7"/>
  <c r="C691" i="7"/>
  <c r="B1126" i="7"/>
  <c r="B2416" i="7"/>
  <c r="C1196" i="7"/>
  <c r="C1429" i="7"/>
  <c r="C376" i="7"/>
  <c r="C2111" i="7"/>
  <c r="C2312" i="7"/>
  <c r="C475" i="7"/>
  <c r="C2769" i="7"/>
  <c r="C2560" i="7"/>
  <c r="C358" i="7"/>
  <c r="B3004" i="7"/>
  <c r="C1767" i="7"/>
  <c r="C2012" i="7"/>
  <c r="C680" i="7"/>
  <c r="C2296" i="7"/>
  <c r="B936" i="7"/>
  <c r="C1163" i="7"/>
  <c r="B1215" i="7"/>
  <c r="B2388" i="7"/>
  <c r="C266" i="7"/>
  <c r="C2865" i="7"/>
  <c r="C831" i="7"/>
  <c r="B592" i="7"/>
  <c r="C537" i="7"/>
  <c r="C3055" i="7"/>
  <c r="C847" i="7"/>
  <c r="B2822" i="7"/>
  <c r="B3090" i="7"/>
  <c r="B599" i="7"/>
  <c r="C1584" i="7"/>
  <c r="B690" i="7"/>
  <c r="B800" i="7"/>
  <c r="C2244" i="7"/>
  <c r="B713" i="7"/>
  <c r="B1951" i="7"/>
  <c r="C1957" i="7"/>
  <c r="B1996" i="7"/>
  <c r="C1644" i="7"/>
  <c r="C2452" i="7"/>
  <c r="B2848" i="7"/>
  <c r="B2101" i="7"/>
  <c r="C1138" i="7"/>
  <c r="C1453" i="7"/>
  <c r="B2081" i="7"/>
  <c r="C1205" i="7"/>
  <c r="B1030" i="7"/>
  <c r="C1765" i="7"/>
  <c r="B2419" i="7"/>
  <c r="C2941" i="7"/>
  <c r="C260" i="7"/>
  <c r="B2097" i="7"/>
  <c r="C1780" i="7"/>
  <c r="B1332" i="7"/>
  <c r="B2019" i="7"/>
  <c r="B1109" i="7"/>
  <c r="C976" i="7"/>
  <c r="C2682" i="7"/>
  <c r="C674" i="7"/>
  <c r="B2901" i="7"/>
  <c r="B1086" i="7"/>
  <c r="C3256" i="7"/>
  <c r="B2008" i="7"/>
  <c r="C1220" i="7"/>
  <c r="C1481" i="7"/>
  <c r="B2947" i="7"/>
  <c r="B326" i="7"/>
  <c r="C2631" i="7"/>
  <c r="B932" i="7"/>
  <c r="C895" i="7"/>
  <c r="B1881" i="7"/>
  <c r="C1445" i="7"/>
  <c r="C517" i="7"/>
  <c r="B3000" i="7"/>
  <c r="C1395" i="7"/>
  <c r="B394" i="7"/>
  <c r="C903" i="7"/>
  <c r="C445" i="7"/>
  <c r="C1058" i="7"/>
  <c r="B1776" i="7"/>
  <c r="B3178" i="7"/>
  <c r="B1660" i="7"/>
  <c r="B1266" i="7"/>
  <c r="C1146" i="7"/>
  <c r="B3216" i="7"/>
  <c r="B2137" i="7"/>
  <c r="B2113" i="7"/>
  <c r="C1908" i="7"/>
  <c r="B1599" i="7"/>
  <c r="C1239" i="7"/>
  <c r="B1172" i="7"/>
  <c r="B2779" i="7"/>
  <c r="C542" i="7"/>
  <c r="B1212" i="7"/>
  <c r="C1252" i="7"/>
  <c r="C3247" i="7"/>
  <c r="B2439" i="7"/>
  <c r="B2794" i="7"/>
  <c r="C1971" i="7"/>
  <c r="C2825" i="7"/>
  <c r="C1673" i="7"/>
  <c r="C2425" i="7"/>
  <c r="C2438" i="7"/>
  <c r="C1564" i="7"/>
  <c r="B2723" i="7"/>
  <c r="B2598" i="7"/>
  <c r="B385" i="7"/>
  <c r="B3165" i="7"/>
  <c r="C1689" i="7"/>
  <c r="B1600" i="7"/>
  <c r="C382" i="7"/>
  <c r="C3054" i="7"/>
  <c r="B1315" i="7"/>
  <c r="C795" i="7"/>
  <c r="C2551" i="7"/>
  <c r="B350" i="7"/>
  <c r="C593" i="7"/>
  <c r="C1340" i="7"/>
  <c r="C2409" i="7"/>
  <c r="B2417" i="7"/>
  <c r="C1157" i="7"/>
  <c r="C314" i="7"/>
  <c r="C2157" i="7"/>
  <c r="B2370" i="7"/>
  <c r="B1856" i="7"/>
  <c r="B1835" i="7"/>
  <c r="B1618" i="7"/>
  <c r="B1335" i="7"/>
  <c r="C1694" i="7"/>
  <c r="B3164" i="7"/>
  <c r="B1653" i="7"/>
  <c r="C3210" i="7"/>
  <c r="B3172" i="7"/>
  <c r="C1211" i="7"/>
  <c r="C2744" i="7"/>
  <c r="C1099" i="7"/>
  <c r="B790" i="7"/>
  <c r="B963" i="7"/>
  <c r="B2818" i="7"/>
  <c r="B1667" i="7"/>
  <c r="B2997" i="7"/>
  <c r="B1103" i="7"/>
  <c r="B677" i="7"/>
  <c r="B3034" i="7"/>
  <c r="B3187" i="7"/>
  <c r="C2406" i="7"/>
  <c r="B1253" i="7"/>
  <c r="B2965" i="7"/>
  <c r="B2644" i="7"/>
  <c r="B2320" i="7"/>
  <c r="C2791" i="7"/>
  <c r="B2188" i="7"/>
  <c r="C1647" i="7"/>
  <c r="C1800" i="7"/>
  <c r="B2576" i="7"/>
  <c r="B2296" i="7"/>
  <c r="C637" i="7"/>
  <c r="C1439" i="7"/>
  <c r="C984" i="7"/>
  <c r="C2351" i="7"/>
  <c r="B3196" i="7"/>
  <c r="C1302" i="7"/>
  <c r="C998" i="7"/>
  <c r="B2831" i="7"/>
  <c r="C2777" i="7"/>
  <c r="C744" i="7"/>
  <c r="B3232" i="7"/>
  <c r="C3111" i="7"/>
  <c r="C973" i="7"/>
  <c r="B1230" i="7"/>
  <c r="B858" i="7"/>
  <c r="B1899" i="7"/>
  <c r="B1100" i="7"/>
  <c r="C1250" i="7"/>
  <c r="C2669" i="7"/>
  <c r="B2266" i="7"/>
  <c r="B2132" i="7"/>
  <c r="C2480" i="7"/>
  <c r="C1161" i="7"/>
  <c r="B503" i="7"/>
  <c r="C1567" i="7"/>
  <c r="B2172" i="7"/>
  <c r="C536" i="7"/>
  <c r="B1942" i="7"/>
  <c r="B946" i="7"/>
  <c r="C2454" i="7"/>
  <c r="B1585" i="7"/>
  <c r="C622" i="7"/>
  <c r="B674" i="7"/>
  <c r="B1860" i="7"/>
  <c r="B2458" i="7"/>
  <c r="B3182" i="7"/>
  <c r="B2069" i="7"/>
  <c r="C1116" i="7"/>
  <c r="B1455" i="7"/>
  <c r="C1072" i="7"/>
  <c r="C1576" i="7"/>
  <c r="C2242" i="7"/>
  <c r="B1748" i="7"/>
  <c r="C1503" i="7"/>
  <c r="C857" i="7"/>
  <c r="C2156" i="7"/>
  <c r="C627" i="7"/>
  <c r="C2996" i="7"/>
  <c r="C1636" i="7"/>
  <c r="C1470" i="7"/>
  <c r="C2143" i="7"/>
  <c r="B2120" i="7"/>
  <c r="C520" i="7"/>
  <c r="C281" i="7"/>
  <c r="C2181" i="7"/>
  <c r="B2374" i="7"/>
  <c r="B1238" i="7"/>
  <c r="B997" i="7"/>
  <c r="B1229" i="7"/>
  <c r="B1460" i="7"/>
  <c r="B1484" i="7"/>
  <c r="B3101" i="7"/>
  <c r="C619" i="7"/>
  <c r="C741" i="7"/>
  <c r="C1192" i="7"/>
  <c r="B1163" i="7"/>
  <c r="B2977" i="7"/>
  <c r="C2223" i="7"/>
  <c r="C2823" i="7"/>
  <c r="B2833" i="7"/>
  <c r="C1988" i="7"/>
  <c r="B3078" i="7"/>
  <c r="B2018" i="7"/>
  <c r="B704" i="7"/>
  <c r="B2673" i="7"/>
  <c r="C1175" i="7"/>
  <c r="B2264" i="7"/>
  <c r="B1231" i="7"/>
  <c r="C2094" i="7"/>
  <c r="C3218" i="7"/>
  <c r="C2562" i="7"/>
  <c r="B1796" i="7"/>
  <c r="C664" i="7"/>
  <c r="C2894" i="7"/>
  <c r="C1773" i="7"/>
  <c r="B430" i="7"/>
  <c r="C3204" i="7"/>
  <c r="C2900" i="7"/>
  <c r="C635" i="7"/>
  <c r="C2068" i="7"/>
  <c r="C2349" i="7"/>
  <c r="B1966" i="7"/>
  <c r="B3253" i="7"/>
  <c r="B3180" i="7"/>
  <c r="C740" i="7"/>
  <c r="C3153" i="7"/>
  <c r="C1543" i="7"/>
  <c r="B1564" i="7"/>
  <c r="B2229" i="7"/>
  <c r="C873" i="7"/>
  <c r="C1635" i="7"/>
  <c r="B2759" i="7"/>
  <c r="C724" i="7"/>
  <c r="B1448" i="7"/>
  <c r="C3003" i="7"/>
  <c r="B2225" i="7"/>
  <c r="B351" i="7"/>
  <c r="C1403" i="7"/>
  <c r="C2570" i="7"/>
  <c r="B1592" i="7"/>
  <c r="C1274" i="7"/>
  <c r="B1162" i="7"/>
  <c r="B2609" i="7"/>
  <c r="B1085" i="7"/>
  <c r="B2910" i="7"/>
  <c r="B574" i="7"/>
  <c r="B959" i="7"/>
  <c r="C2298" i="7"/>
  <c r="B1079" i="7"/>
  <c r="B2955" i="7"/>
  <c r="B3227" i="7"/>
  <c r="B1040" i="7"/>
  <c r="C1217" i="7"/>
  <c r="C2634" i="7"/>
  <c r="C1861" i="7"/>
  <c r="B1920" i="7"/>
  <c r="B1006" i="7"/>
  <c r="C1511" i="7"/>
  <c r="C2986" i="7"/>
  <c r="B2164" i="7"/>
  <c r="C1577" i="7"/>
  <c r="C2577" i="7"/>
  <c r="B1607" i="7"/>
  <c r="B1880" i="7"/>
  <c r="C1858" i="7"/>
  <c r="C431" i="7"/>
  <c r="C2747" i="7"/>
  <c r="B1828" i="7"/>
  <c r="C1443" i="7"/>
  <c r="C1944" i="7"/>
  <c r="C813" i="7"/>
  <c r="B3104" i="7"/>
  <c r="C262" i="7"/>
  <c r="B3062" i="7"/>
  <c r="B848" i="7"/>
  <c r="C2852" i="7"/>
  <c r="C1897" i="7"/>
  <c r="B1874" i="7"/>
  <c r="B842" i="7"/>
  <c r="C1935" i="7"/>
  <c r="B1517" i="7"/>
  <c r="C1727" i="7"/>
  <c r="B706" i="7"/>
  <c r="B2148" i="7"/>
  <c r="C753" i="7"/>
  <c r="C781" i="7"/>
  <c r="B2594" i="7"/>
  <c r="C1490" i="7"/>
  <c r="B287" i="7"/>
  <c r="C1413" i="7"/>
  <c r="C1330" i="7"/>
  <c r="C510" i="7"/>
  <c r="C904" i="7"/>
  <c r="B354" i="7"/>
  <c r="B2364" i="7"/>
  <c r="B2116" i="7"/>
  <c r="C2399" i="7"/>
  <c r="B1241" i="7"/>
  <c r="C545" i="7"/>
  <c r="C3211" i="7"/>
  <c r="B520" i="7"/>
  <c r="B1381" i="7"/>
  <c r="C2005" i="7"/>
  <c r="C472" i="7"/>
  <c r="B2175" i="7"/>
  <c r="B721" i="7"/>
  <c r="C2774" i="7"/>
  <c r="B2515" i="7"/>
  <c r="B1382" i="7"/>
  <c r="B2386" i="7"/>
  <c r="B2387" i="7"/>
  <c r="C2664" i="7"/>
  <c r="C1361" i="7"/>
  <c r="B2319" i="7"/>
  <c r="C573" i="7"/>
  <c r="B3145" i="7"/>
  <c r="C516" i="7"/>
  <c r="C2807" i="7"/>
  <c r="C702" i="7"/>
  <c r="B2648" i="7"/>
  <c r="C1582" i="7"/>
  <c r="C340" i="7"/>
  <c r="B813" i="7"/>
  <c r="B1757" i="7"/>
  <c r="B1084" i="7"/>
  <c r="B1768" i="7"/>
  <c r="C1127" i="7"/>
  <c r="B1767" i="7"/>
  <c r="C841" i="7"/>
  <c r="C1948" i="7"/>
  <c r="B441" i="7"/>
  <c r="B1999" i="7"/>
  <c r="B2532" i="7"/>
  <c r="C1596" i="7"/>
  <c r="C349" i="7"/>
  <c r="C1415" i="7"/>
  <c r="B2640" i="7"/>
  <c r="B2498" i="7"/>
  <c r="B1752" i="7"/>
  <c r="B2705" i="7"/>
  <c r="B272" i="7"/>
  <c r="C3248" i="7"/>
  <c r="C2031" i="7"/>
  <c r="B966" i="7"/>
  <c r="B2421" i="7"/>
  <c r="B1978" i="7"/>
  <c r="B2938" i="7"/>
  <c r="C759" i="7"/>
  <c r="C1148" i="7"/>
  <c r="C3030" i="7"/>
  <c r="C1076" i="7"/>
  <c r="C3193" i="7"/>
  <c r="C1436" i="7"/>
  <c r="B1458" i="7"/>
  <c r="C2058" i="7"/>
  <c r="B1896" i="7"/>
  <c r="B389" i="7"/>
  <c r="B477" i="7"/>
  <c r="C2846" i="7"/>
  <c r="C2812" i="7"/>
  <c r="B1892" i="7"/>
  <c r="C1592" i="7"/>
  <c r="C1680" i="7"/>
  <c r="C3245" i="7"/>
  <c r="B1628" i="7"/>
  <c r="C1282" i="7"/>
  <c r="B2208" i="7"/>
  <c r="C638" i="7"/>
  <c r="B1831" i="7"/>
  <c r="C645" i="7"/>
  <c r="B3175" i="7"/>
  <c r="B1132" i="7"/>
  <c r="B2943" i="7"/>
  <c r="C2896" i="7"/>
  <c r="C2252" i="7"/>
  <c r="B1548" i="7"/>
  <c r="C2539" i="7"/>
  <c r="B1001" i="7"/>
  <c r="B1974" i="7"/>
  <c r="C2594" i="7"/>
  <c r="B2590" i="7"/>
  <c r="C1212" i="7"/>
  <c r="C1298" i="7"/>
  <c r="C3100" i="7"/>
  <c r="C1634" i="7"/>
  <c r="B3136" i="7"/>
  <c r="B2768" i="7"/>
  <c r="C2325" i="7"/>
  <c r="B1656" i="7"/>
  <c r="C565" i="7"/>
  <c r="B1536" i="7"/>
  <c r="C2944" i="7"/>
  <c r="B2860" i="7"/>
  <c r="C810" i="7"/>
  <c r="B1958" i="7"/>
  <c r="C2500" i="7"/>
  <c r="B1184" i="7"/>
  <c r="C1766" i="7"/>
  <c r="B1249" i="7"/>
  <c r="B2252" i="7"/>
  <c r="C3101" i="7"/>
  <c r="B1271" i="7"/>
  <c r="C670" i="7"/>
  <c r="B2619" i="7"/>
  <c r="C2195" i="7"/>
  <c r="B3030" i="7"/>
  <c r="C3104" i="7"/>
  <c r="B2131" i="7"/>
  <c r="C3074" i="7"/>
  <c r="B2455" i="7"/>
  <c r="C1946" i="7"/>
  <c r="C2651" i="7"/>
  <c r="C3242" i="7"/>
  <c r="B2494" i="7"/>
  <c r="C2620" i="7"/>
  <c r="B1119" i="7"/>
  <c r="C2758" i="7"/>
  <c r="B1848" i="7"/>
  <c r="B2356" i="7"/>
  <c r="C3061" i="7"/>
  <c r="B1916" i="7"/>
  <c r="C825" i="7"/>
  <c r="B3221" i="7"/>
  <c r="C1154" i="7"/>
  <c r="C2773" i="7"/>
  <c r="C2222" i="7"/>
  <c r="B1250" i="7"/>
  <c r="B1573" i="7"/>
  <c r="C3178" i="7"/>
  <c r="B942" i="7"/>
  <c r="C2146" i="7"/>
  <c r="B836" i="7"/>
  <c r="C265" i="7"/>
  <c r="C1775" i="7"/>
  <c r="C3069" i="7"/>
  <c r="C2497" i="7"/>
  <c r="C1222" i="7"/>
  <c r="B1700" i="7"/>
  <c r="B2627" i="7"/>
  <c r="C2355" i="7"/>
  <c r="C1793" i="7"/>
  <c r="C480" i="7"/>
  <c r="C1352" i="7"/>
  <c r="C443" i="7"/>
  <c r="B1820" i="7"/>
  <c r="C1595" i="7"/>
  <c r="B383" i="7"/>
  <c r="C2152" i="7"/>
  <c r="C3243" i="7"/>
  <c r="B735" i="7"/>
  <c r="C497" i="7"/>
  <c r="C468" i="7"/>
  <c r="B3143" i="7"/>
  <c r="B1122" i="7"/>
  <c r="C826" i="7"/>
  <c r="C1373" i="7"/>
  <c r="B277" i="7"/>
  <c r="C1915" i="7"/>
  <c r="B491" i="7"/>
  <c r="B1511" i="7"/>
  <c r="B3048" i="7"/>
  <c r="B2830" i="7"/>
  <c r="C1460" i="7"/>
  <c r="B2973" i="7"/>
  <c r="B2057" i="7"/>
  <c r="C2595" i="7"/>
  <c r="B435" i="7"/>
  <c r="B1571" i="7"/>
  <c r="C2401" i="7"/>
  <c r="B557" i="7"/>
  <c r="B1340" i="7"/>
  <c r="C842" i="7"/>
  <c r="B1429" i="7"/>
  <c r="B482" i="7"/>
  <c r="C2277" i="7"/>
  <c r="B2600" i="7"/>
  <c r="B1377" i="7"/>
  <c r="C586" i="7"/>
  <c r="B1528" i="7"/>
  <c r="B2674" i="7"/>
  <c r="B317" i="7"/>
  <c r="C1900" i="7"/>
  <c r="B1009" i="7"/>
  <c r="C1455" i="7"/>
  <c r="B2285" i="7"/>
  <c r="C505" i="7"/>
  <c r="B2108" i="7"/>
  <c r="B913" i="7"/>
  <c r="C2427" i="7"/>
  <c r="B1846" i="7"/>
  <c r="B804" i="7"/>
  <c r="B2877" i="7"/>
  <c r="C2218" i="7"/>
  <c r="B1173" i="7"/>
  <c r="C732" i="7"/>
  <c r="C2931" i="7"/>
  <c r="B786" i="7"/>
  <c r="C1118" i="7"/>
  <c r="B2032" i="7"/>
  <c r="B787" i="7"/>
  <c r="C2600" i="7"/>
  <c r="C1796" i="7"/>
  <c r="B2940" i="7"/>
  <c r="B2878" i="7"/>
  <c r="B1466" i="7"/>
  <c r="C843" i="7"/>
  <c r="C318" i="7"/>
  <c r="C972" i="7"/>
  <c r="B2248" i="7"/>
  <c r="B1693" i="7"/>
  <c r="B2555" i="7"/>
  <c r="C1519" i="7"/>
  <c r="B1409" i="7"/>
  <c r="C2704" i="7"/>
  <c r="C543" i="7"/>
  <c r="B2361" i="7"/>
  <c r="B3158" i="7"/>
  <c r="C3117" i="7"/>
  <c r="B1712" i="7"/>
  <c r="B2001" i="7"/>
  <c r="B2140" i="7"/>
  <c r="B593" i="7"/>
  <c r="B3171" i="7"/>
  <c r="C2837" i="7"/>
  <c r="B2341" i="7"/>
  <c r="C1386" i="7"/>
  <c r="B1602" i="7"/>
  <c r="C1295" i="7"/>
  <c r="C283" i="7"/>
  <c r="C1372" i="7"/>
  <c r="C1896" i="7"/>
  <c r="B1256" i="7"/>
  <c r="C838" i="7"/>
  <c r="B3200" i="7"/>
  <c r="C1251" i="7"/>
  <c r="C2417" i="7"/>
  <c r="B815" i="7"/>
  <c r="B1252" i="7"/>
  <c r="C2450" i="7"/>
  <c r="C2189" i="7"/>
  <c r="B1428" i="7"/>
  <c r="C2304" i="7"/>
  <c r="B841" i="7"/>
  <c r="B1356" i="7"/>
  <c r="C3119" i="7"/>
  <c r="B1403" i="7"/>
  <c r="B629" i="7"/>
  <c r="C2007" i="7"/>
  <c r="C682" i="7"/>
  <c r="C440" i="7"/>
  <c r="B823" i="7"/>
  <c r="C2267" i="7"/>
  <c r="C1717" i="7"/>
  <c r="B1726" i="7"/>
  <c r="B2196" i="7"/>
  <c r="C284" i="7"/>
  <c r="C1412" i="7"/>
  <c r="C979" i="7"/>
  <c r="C2015" i="7"/>
  <c r="B1926" i="7"/>
  <c r="B1737" i="7"/>
  <c r="B3256" i="7"/>
  <c r="C2132" i="7"/>
  <c r="C1044" i="7"/>
  <c r="C1474" i="7"/>
  <c r="B1587" i="7"/>
  <c r="C2155" i="7"/>
  <c r="C1991" i="7"/>
  <c r="B684" i="7"/>
  <c r="B2043" i="7"/>
  <c r="B694" i="7"/>
  <c r="B1222" i="7"/>
  <c r="C350" i="7"/>
  <c r="C2110" i="7"/>
  <c r="B1044" i="7"/>
  <c r="C1942" i="7"/>
  <c r="C1011" i="7"/>
  <c r="B928" i="7"/>
  <c r="B1975" i="7"/>
  <c r="B2563" i="7"/>
  <c r="B2331" i="7"/>
  <c r="C1829" i="7"/>
  <c r="B3124" i="7"/>
  <c r="B757" i="7"/>
  <c r="C1996" i="7"/>
  <c r="C1664" i="7"/>
  <c r="C886" i="7"/>
  <c r="C1151" i="7"/>
  <c r="C3081" i="7"/>
  <c r="C1856" i="7"/>
  <c r="B1336" i="7"/>
  <c r="C788" i="7"/>
  <c r="B2535" i="7"/>
  <c r="C1688" i="7"/>
  <c r="B2946" i="7"/>
  <c r="B2060" i="7"/>
  <c r="B609" i="7"/>
  <c r="C386" i="7"/>
  <c r="C1820" i="7"/>
  <c r="C1945" i="7"/>
  <c r="B278" i="7"/>
  <c r="B1578" i="7"/>
  <c r="C814" i="7"/>
  <c r="C1485" i="7"/>
  <c r="B386" i="7"/>
  <c r="B3087" i="7"/>
  <c r="C2433" i="7"/>
  <c r="C1450" i="7"/>
  <c r="B2302" i="7"/>
  <c r="C1938" i="7"/>
  <c r="B2696" i="7"/>
  <c r="B2845" i="7"/>
  <c r="C3188" i="7"/>
  <c r="B2357" i="7"/>
  <c r="C590" i="7"/>
  <c r="C2161" i="7"/>
  <c r="B2403" i="7"/>
  <c r="C673" i="7"/>
  <c r="C3121" i="7"/>
  <c r="C1476" i="7"/>
  <c r="C1559" i="7"/>
  <c r="C2750" i="7"/>
  <c r="C3017" i="7"/>
  <c r="C1384" i="7"/>
  <c r="C1795" i="7"/>
  <c r="B2260" i="7"/>
  <c r="B1962" i="7"/>
  <c r="C2905" i="7"/>
  <c r="C1348" i="7"/>
  <c r="C623" i="7"/>
  <c r="C1178" i="7"/>
  <c r="B2205" i="7"/>
  <c r="C723" i="7"/>
  <c r="B892" i="7"/>
  <c r="C1504" i="7"/>
  <c r="C411" i="7"/>
  <c r="B1150" i="7"/>
  <c r="C3232" i="7"/>
  <c r="B445" i="7"/>
  <c r="C3105" i="7"/>
  <c r="C1571" i="7"/>
  <c r="B2345" i="7"/>
  <c r="B1014" i="7"/>
  <c r="C1802" i="7"/>
  <c r="C2017" i="7"/>
  <c r="B1268" i="7"/>
  <c r="C750" i="7"/>
  <c r="C625" i="7"/>
  <c r="C1695" i="7"/>
  <c r="B2372" i="7"/>
  <c r="B2699" i="7"/>
  <c r="B2527" i="7"/>
  <c r="B378" i="7"/>
  <c r="B628" i="7"/>
  <c r="C1411" i="7"/>
  <c r="B2814" i="7"/>
  <c r="B1582" i="7"/>
  <c r="B929" i="7"/>
  <c r="C883" i="7"/>
  <c r="B2312" i="7"/>
  <c r="C2056" i="7"/>
  <c r="B2503" i="7"/>
  <c r="C258" i="7"/>
  <c r="B827" i="7"/>
  <c r="B1199" i="7"/>
  <c r="B2743" i="7"/>
  <c r="C2801" i="7"/>
  <c r="B3055" i="7"/>
  <c r="B1329" i="7"/>
  <c r="B2918" i="7"/>
  <c r="C1267" i="7"/>
  <c r="B1280" i="7"/>
  <c r="B976" i="7"/>
  <c r="C303" i="7"/>
  <c r="C693" i="7"/>
  <c r="B2942" i="7"/>
  <c r="B265" i="7"/>
  <c r="C2314" i="7"/>
  <c r="B456" i="7"/>
  <c r="C2760" i="7"/>
  <c r="C3115" i="7"/>
  <c r="B2209" i="7"/>
  <c r="B589" i="7"/>
  <c r="C402" i="7"/>
  <c r="C1788" i="7"/>
  <c r="C2826" i="7"/>
  <c r="B1029" i="7"/>
  <c r="B981" i="7"/>
  <c r="C2939" i="7"/>
  <c r="B1016" i="7"/>
  <c r="B348" i="7"/>
  <c r="B2863" i="7"/>
  <c r="B1439" i="7"/>
  <c r="B537" i="7"/>
  <c r="C275" i="7"/>
  <c r="B2347" i="7"/>
  <c r="B346" i="7"/>
  <c r="C2359" i="7"/>
  <c r="B2263" i="7"/>
  <c r="C1999" i="7"/>
  <c r="C3012" i="7"/>
  <c r="B2564" i="7"/>
  <c r="C570" i="7"/>
  <c r="B1837" i="7"/>
  <c r="C1862" i="7"/>
  <c r="B1961" i="7"/>
  <c r="C824" i="7"/>
  <c r="B335" i="7"/>
  <c r="C992" i="7"/>
  <c r="B3119" i="7"/>
  <c r="B2573" i="7"/>
  <c r="C970" i="7"/>
  <c r="B2203" i="7"/>
  <c r="B1432" i="7"/>
  <c r="B1998" i="7"/>
  <c r="C1528" i="7"/>
  <c r="C2621" i="7"/>
  <c r="B2828" i="7"/>
  <c r="C2505" i="7"/>
  <c r="C1218" i="7"/>
  <c r="C3244" i="7"/>
  <c r="C1446" i="7"/>
  <c r="B2114" i="7"/>
  <c r="B2652" i="7"/>
  <c r="B3173" i="7"/>
  <c r="B554" i="7"/>
  <c r="C2906" i="7"/>
  <c r="C1939" i="7"/>
  <c r="C1566" i="7"/>
  <c r="B2556" i="7"/>
  <c r="C357" i="7"/>
  <c r="C277" i="7"/>
  <c r="C1579" i="7"/>
  <c r="B1461" i="7"/>
  <c r="B2926" i="7"/>
  <c r="C439" i="7"/>
  <c r="C859" i="7"/>
  <c r="B2543" i="7"/>
  <c r="C1959" i="7"/>
  <c r="C1881" i="7"/>
  <c r="B470" i="7"/>
  <c r="C2133" i="7"/>
  <c r="C721" i="7"/>
  <c r="C2943" i="7"/>
  <c r="B585" i="7"/>
  <c r="C1464" i="7"/>
  <c r="B375" i="7"/>
  <c r="C2306" i="7"/>
  <c r="B459" i="7"/>
  <c r="C3150" i="7"/>
  <c r="B1575" i="7"/>
  <c r="B2861" i="7"/>
  <c r="C1232" i="7"/>
  <c r="C1141" i="7"/>
  <c r="B780" i="7"/>
  <c r="C2087" i="7"/>
  <c r="C3238" i="7"/>
  <c r="C1621" i="7"/>
  <c r="C603" i="7"/>
  <c r="B1956" i="7"/>
  <c r="B563" i="7"/>
  <c r="B2413" i="7"/>
  <c r="B1120" i="7"/>
  <c r="C1964" i="7"/>
  <c r="C900" i="7"/>
  <c r="B600" i="7"/>
  <c r="B926" i="7"/>
  <c r="C1518" i="7"/>
  <c r="B3067" i="7"/>
  <c r="B1353" i="7"/>
  <c r="B471" i="7"/>
  <c r="C614" i="7"/>
  <c r="B1691" i="7"/>
  <c r="C1751" i="7"/>
  <c r="B659" i="7"/>
  <c r="C2819" i="7"/>
  <c r="C3092" i="7"/>
  <c r="B1632" i="7"/>
  <c r="C3170" i="7"/>
  <c r="B329" i="7"/>
  <c r="C794" i="7"/>
  <c r="B2453" i="7"/>
  <c r="B532" i="7"/>
  <c r="B3212" i="7"/>
  <c r="B2897" i="7"/>
  <c r="B2766" i="7"/>
  <c r="C1004" i="7"/>
  <c r="B1348" i="7"/>
  <c r="C1637" i="7"/>
  <c r="B2692" i="7"/>
  <c r="B2638" i="7"/>
  <c r="B583" i="7"/>
  <c r="C1886" i="7"/>
  <c r="C914" i="7"/>
  <c r="B1605" i="7"/>
  <c r="C1375" i="7"/>
  <c r="B2237" i="7"/>
  <c r="C408" i="7"/>
  <c r="C661" i="7"/>
  <c r="B1825" i="7"/>
  <c r="B1806" i="7"/>
  <c r="C271" i="7"/>
  <c r="B3092" i="7"/>
  <c r="B2083" i="7"/>
  <c r="B1221" i="7"/>
  <c r="C1817" i="7"/>
  <c r="C706" i="7"/>
  <c r="B1583" i="7"/>
  <c r="B1800" i="7"/>
  <c r="C2377" i="7"/>
  <c r="C392" i="7"/>
  <c r="B1640" i="7"/>
  <c r="C1008" i="7"/>
  <c r="C1968" i="7"/>
  <c r="C2964" i="7"/>
  <c r="C1956" i="7"/>
  <c r="C2411" i="7"/>
  <c r="C1261" i="7"/>
  <c r="C2903" i="7"/>
  <c r="C1832" i="7"/>
  <c r="B2762" i="7"/>
  <c r="B719" i="7"/>
  <c r="B1463" i="7"/>
  <c r="C1070" i="7"/>
  <c r="B1839" i="7"/>
  <c r="C550" i="7"/>
  <c r="B1186" i="7"/>
  <c r="C523" i="7"/>
  <c r="B2231" i="7"/>
  <c r="C368" i="7"/>
  <c r="B2465" i="7"/>
  <c r="B894" i="7"/>
  <c r="C2353" i="7"/>
  <c r="B602" i="7"/>
  <c r="B2321" i="7"/>
  <c r="B2486" i="7"/>
  <c r="B1267" i="7"/>
  <c r="C718" i="7"/>
  <c r="B1624" i="7"/>
  <c r="C2198" i="7"/>
  <c r="B1148" i="7"/>
  <c r="C1358" i="7"/>
  <c r="B1930" i="7"/>
  <c r="C2953" i="7"/>
  <c r="C1563" i="7"/>
  <c r="C430" i="7"/>
  <c r="B2502" i="7"/>
  <c r="B1388" i="7"/>
  <c r="C1417" i="7"/>
  <c r="B670" i="7"/>
  <c r="B371" i="7"/>
  <c r="B2158" i="7"/>
  <c r="C1021" i="7"/>
  <c r="C3208" i="7"/>
  <c r="C2147" i="7"/>
  <c r="B1447" i="7"/>
  <c r="B3047" i="7"/>
  <c r="C2232" i="7"/>
  <c r="C1256" i="7"/>
  <c r="C321" i="7"/>
  <c r="C779" i="7"/>
  <c r="B3083" i="7"/>
  <c r="B1983" i="7"/>
  <c r="C2217" i="7"/>
  <c r="B1823" i="7"/>
  <c r="B984" i="7"/>
  <c r="B2716" i="7"/>
  <c r="B1318" i="7"/>
  <c r="C2499" i="7"/>
  <c r="B2230" i="7"/>
  <c r="C3016" i="7"/>
  <c r="B1845" i="7"/>
  <c r="C1084" i="7"/>
  <c r="C2959" i="7"/>
  <c r="B3203" i="7"/>
  <c r="C521" i="7"/>
  <c r="B404" i="7"/>
  <c r="B2971" i="7"/>
  <c r="B2715" i="7"/>
  <c r="C982" i="7"/>
  <c r="B1797" i="7"/>
  <c r="C941" i="7"/>
  <c r="C1756" i="7"/>
  <c r="B2354" i="7"/>
  <c r="C1573" i="7"/>
  <c r="B764" i="7"/>
  <c r="C2970" i="7"/>
  <c r="B977" i="7"/>
  <c r="C1344" i="7"/>
  <c r="C829" i="7"/>
  <c r="C332" i="7"/>
  <c r="B1288" i="7"/>
  <c r="C1180" i="7"/>
  <c r="B931" i="7"/>
  <c r="C3155" i="7"/>
  <c r="C426" i="7"/>
  <c r="B1341" i="7"/>
  <c r="C2350" i="7"/>
  <c r="B933" i="7"/>
  <c r="B604" i="7"/>
  <c r="B1858" i="7"/>
  <c r="C1561" i="7"/>
  <c r="B2362" i="7"/>
  <c r="C2690" i="7"/>
  <c r="B2185" i="7"/>
  <c r="C2346" i="7"/>
  <c r="C2274" i="7"/>
  <c r="C1671" i="7"/>
  <c r="C912" i="7"/>
  <c r="B1751" i="7"/>
  <c r="C1709" i="7"/>
  <c r="B431" i="7"/>
  <c r="C575" i="7"/>
  <c r="B986" i="7"/>
  <c r="B1879" i="7"/>
  <c r="C359" i="7"/>
  <c r="B2283" i="7"/>
  <c r="C2184" i="7"/>
  <c r="B1637" i="7"/>
  <c r="B3064" i="7"/>
  <c r="B3195" i="7"/>
  <c r="B1399" i="7"/>
  <c r="B2309" i="7"/>
  <c r="B429" i="7"/>
  <c r="C1065" i="7"/>
  <c r="B2528" i="7"/>
  <c r="C967" i="7"/>
  <c r="C3005" i="7"/>
  <c r="C2258" i="7"/>
  <c r="B1358" i="7"/>
  <c r="C1629" i="7"/>
  <c r="B619" i="7"/>
  <c r="C394" i="7"/>
  <c r="B1499" i="7"/>
  <c r="C2936" i="7"/>
  <c r="C1301" i="7"/>
  <c r="C1024" i="7"/>
  <c r="C1039" i="7"/>
  <c r="C1219" i="7"/>
  <c r="C2462" i="7"/>
  <c r="C3250" i="7"/>
  <c r="C1241" i="7"/>
  <c r="C1304" i="7"/>
  <c r="B850" i="7"/>
  <c r="C2961" i="7"/>
  <c r="B3181" i="7"/>
  <c r="B2369" i="7"/>
  <c r="B869" i="7"/>
  <c r="C969" i="7"/>
  <c r="B1339" i="7"/>
  <c r="C1397" i="7"/>
  <c r="B3107" i="7"/>
  <c r="B1740" i="7"/>
  <c r="B1744" i="7"/>
  <c r="C2361" i="7"/>
  <c r="C1510" i="7"/>
  <c r="C1203" i="7"/>
  <c r="B1053" i="7"/>
  <c r="C1001" i="7"/>
  <c r="B1089" i="7"/>
  <c r="B2404" i="7"/>
  <c r="C1112" i="7"/>
  <c r="C2731" i="7"/>
  <c r="B870" i="7"/>
  <c r="B1967" i="7"/>
  <c r="C1137" i="7"/>
  <c r="B2512" i="7"/>
  <c r="B2170" i="7"/>
  <c r="C562" i="7"/>
  <c r="B1868" i="7"/>
  <c r="C975" i="7"/>
  <c r="C597" i="7"/>
  <c r="B982" i="7"/>
  <c r="B2697" i="7"/>
  <c r="C3228" i="7"/>
  <c r="C1216" i="7"/>
  <c r="B607" i="7"/>
  <c r="B2396" i="7"/>
  <c r="C1740" i="7"/>
  <c r="C2524" i="7"/>
  <c r="B290" i="7"/>
  <c r="C1706" i="7"/>
  <c r="B3208" i="7"/>
  <c r="B838" i="7"/>
  <c r="C1322" i="7"/>
  <c r="C3023" i="7"/>
  <c r="B398" i="7"/>
  <c r="B1066" i="7"/>
  <c r="C546" i="7"/>
  <c r="C1977" i="7"/>
  <c r="C2607" i="7"/>
  <c r="C2672" i="7"/>
  <c r="B1141" i="7"/>
  <c r="B3110" i="7"/>
  <c r="C2963" i="7"/>
  <c r="B3071" i="7"/>
  <c r="B2039" i="7"/>
  <c r="B454" i="7"/>
  <c r="C2918" i="7"/>
  <c r="B2268" i="7"/>
  <c r="C612" i="7"/>
  <c r="B3009" i="7"/>
  <c r="C2249" i="7"/>
  <c r="C1866" i="7"/>
  <c r="C1868" i="7"/>
  <c r="C2598" i="7"/>
  <c r="C3130" i="7"/>
  <c r="B1244" i="7"/>
  <c r="B661" i="7"/>
  <c r="C1285" i="7"/>
  <c r="B1973" i="7"/>
  <c r="B1619" i="7"/>
  <c r="B2181" i="7"/>
  <c r="C2096" i="7"/>
  <c r="C2294" i="7"/>
  <c r="C3059" i="7"/>
  <c r="C2934" i="7"/>
  <c r="C1234" i="7"/>
  <c r="B952" i="7"/>
  <c r="C576" i="7"/>
  <c r="C2738" i="7"/>
  <c r="B2890" i="7"/>
  <c r="B1154" i="7"/>
  <c r="C2561" i="7"/>
  <c r="C2461" i="7"/>
  <c r="B2980" i="7"/>
  <c r="C1918" i="7"/>
  <c r="C2541" i="7"/>
  <c r="C846" i="7"/>
  <c r="C333" i="7"/>
  <c r="C2053" i="7"/>
  <c r="C2981" i="7"/>
  <c r="B2664" i="7"/>
  <c r="C761" i="7"/>
  <c r="C1064" i="7"/>
  <c r="B2074" i="7"/>
  <c r="C1667" i="7"/>
  <c r="B2580" i="7"/>
  <c r="C861" i="7"/>
  <c r="B3177" i="7"/>
  <c r="B1309" i="7"/>
  <c r="B2180" i="7"/>
  <c r="B638" i="7"/>
  <c r="B3234" i="7"/>
  <c r="B1153" i="7"/>
  <c r="C1142" i="7"/>
  <c r="C506" i="7"/>
  <c r="C398" i="7"/>
  <c r="B2745" i="7"/>
  <c r="C1392" i="7"/>
  <c r="B1933" i="7"/>
  <c r="B2774" i="7"/>
  <c r="B2731" i="7"/>
  <c r="C1892" i="7"/>
  <c r="C1145" i="7"/>
  <c r="C1758" i="7"/>
  <c r="C1893" i="7"/>
  <c r="B1139" i="7"/>
  <c r="B1105" i="7"/>
  <c r="B2047" i="7"/>
  <c r="B1815" i="7"/>
  <c r="B2095" i="7"/>
  <c r="B2111" i="7"/>
  <c r="C538" i="7"/>
  <c r="B2571" i="7"/>
  <c r="C1434" i="7"/>
  <c r="C3182" i="7"/>
  <c r="C558" i="7"/>
  <c r="B1124" i="7"/>
  <c r="B1390" i="7"/>
  <c r="B2991" i="7"/>
  <c r="B2186" i="7"/>
  <c r="B595" i="7"/>
  <c r="B949" i="7"/>
  <c r="B652" i="7"/>
  <c r="B1954" i="7"/>
  <c r="B3131" i="7"/>
  <c r="B2292" i="7"/>
  <c r="B1210" i="7"/>
  <c r="B2755" i="7"/>
  <c r="C2766" i="7"/>
  <c r="B1071" i="7"/>
  <c r="C528" i="7"/>
  <c r="B3074" i="7"/>
  <c r="B2427" i="7"/>
  <c r="C1101" i="7"/>
  <c r="C1598" i="7"/>
  <c r="B627" i="7"/>
  <c r="B1143" i="7"/>
  <c r="C2850" i="7"/>
  <c r="B969" i="7"/>
  <c r="B3144" i="7"/>
  <c r="B840" i="7"/>
  <c r="C600" i="7"/>
  <c r="B2151" i="7"/>
  <c r="C983" i="7"/>
  <c r="B424" i="7"/>
  <c r="C3212" i="7"/>
  <c r="C822" i="7"/>
  <c r="B2672" i="7"/>
  <c r="B1116" i="7"/>
  <c r="B979" i="7"/>
  <c r="B2176" i="7"/>
  <c r="B1426" i="7"/>
  <c r="C2385" i="7"/>
  <c r="B2281" i="7"/>
  <c r="C1721" i="7"/>
  <c r="C2082" i="7"/>
  <c r="C1499" i="7"/>
  <c r="B2851" i="7"/>
  <c r="C3200" i="7"/>
  <c r="C961" i="7"/>
  <c r="B927" i="7"/>
  <c r="B1577" i="7"/>
  <c r="C2512" i="7"/>
  <c r="B2016" i="7"/>
  <c r="C634" i="7"/>
  <c r="B3065" i="7"/>
  <c r="C2492" i="7"/>
  <c r="B314" i="7"/>
  <c r="C2097" i="7"/>
  <c r="C2060" i="7"/>
  <c r="C1338" i="7"/>
  <c r="C642" i="7"/>
  <c r="B1325" i="7"/>
  <c r="C1606" i="7"/>
  <c r="C2927" i="7"/>
  <c r="C2696" i="7"/>
  <c r="B1801" i="7"/>
  <c r="C419" i="7"/>
  <c r="C2113" i="7"/>
  <c r="C1509" i="7"/>
  <c r="C1236" i="7"/>
  <c r="C662" i="7"/>
  <c r="C458" i="7"/>
  <c r="B896" i="7"/>
  <c r="B308" i="7"/>
  <c r="B1192" i="7"/>
  <c r="C1591" i="7"/>
  <c r="C2315" i="7"/>
  <c r="B1257" i="7"/>
  <c r="B3242" i="7"/>
  <c r="B791" i="7"/>
  <c r="C2507" i="7"/>
  <c r="B1454" i="7"/>
  <c r="B2855" i="7"/>
  <c r="B2961" i="7"/>
  <c r="B2843" i="7"/>
  <c r="C2281" i="7"/>
  <c r="C3127" i="7"/>
  <c r="C2841" i="7"/>
  <c r="C389" i="7"/>
  <c r="B2787" i="7"/>
  <c r="B991" i="7"/>
  <c r="C1177" i="7"/>
  <c r="B1696" i="7"/>
  <c r="C2626" i="7"/>
  <c r="C2476" i="7"/>
  <c r="C1963" i="7"/>
  <c r="C2940" i="7"/>
  <c r="C2736" i="7"/>
  <c r="C3172" i="7"/>
  <c r="B2844" i="7"/>
  <c r="C954" i="7"/>
  <c r="C1927" i="7"/>
  <c r="B1435" i="7"/>
  <c r="C2140" i="7"/>
  <c r="C1672" i="7"/>
  <c r="B361" i="7"/>
  <c r="B2805" i="7"/>
  <c r="B3218" i="7"/>
  <c r="C1733" i="7"/>
  <c r="B2974" i="7"/>
  <c r="C1521" i="7"/>
  <c r="C725" i="7"/>
  <c r="C437" i="7"/>
  <c r="C1378" i="7"/>
  <c r="B513" i="7"/>
  <c r="B851" i="7"/>
  <c r="B2518" i="7"/>
  <c r="C2548" i="7"/>
  <c r="B2290" i="7"/>
  <c r="C400" i="7"/>
  <c r="B1685" i="7"/>
  <c r="C500" i="7"/>
  <c r="C1652" i="7"/>
  <c r="B1013" i="7"/>
  <c r="C1059" i="7"/>
  <c r="C1610" i="7"/>
  <c r="B490" i="7"/>
  <c r="B3056" i="7"/>
  <c r="B1386" i="7"/>
  <c r="B1232" i="7"/>
  <c r="C3171" i="7"/>
  <c r="B298" i="7"/>
  <c r="B1826" i="7"/>
  <c r="B2313" i="7"/>
  <c r="C2671" i="7"/>
  <c r="C1478" i="7"/>
  <c r="B1613" i="7"/>
  <c r="B3066" i="7"/>
  <c r="C1129" i="7"/>
  <c r="B2623" i="7"/>
  <c r="B943" i="7"/>
  <c r="C768" i="7"/>
  <c r="C3207" i="7"/>
  <c r="C585" i="7"/>
  <c r="C862" i="7"/>
  <c r="C434" i="7"/>
  <c r="B1502" i="7"/>
  <c r="B2760" i="7"/>
  <c r="B2772" i="7"/>
  <c r="B2906" i="7"/>
  <c r="B907" i="7"/>
  <c r="C336" i="7"/>
  <c r="C1527" i="7"/>
  <c r="C1022" i="7"/>
  <c r="B538" i="7"/>
  <c r="B1138" i="7"/>
  <c r="B2245" i="7"/>
  <c r="B274" i="7"/>
  <c r="C1227" i="7"/>
  <c r="B1094" i="7"/>
  <c r="B940" i="7"/>
  <c r="C1791" i="7"/>
  <c r="B1593" i="7"/>
  <c r="C1805" i="7"/>
  <c r="C2546" i="7"/>
  <c r="C3165" i="7"/>
  <c r="C1122" i="7"/>
  <c r="B2454" i="7"/>
  <c r="C955" i="7"/>
  <c r="B1011" i="7"/>
  <c r="C355" i="7"/>
  <c r="C2834" i="7"/>
  <c r="C2633" i="7"/>
  <c r="C1604" i="7"/>
  <c r="C1801" i="7"/>
  <c r="C1054" i="7"/>
  <c r="C2335" i="7"/>
  <c r="B324" i="7"/>
  <c r="B577" i="7"/>
  <c r="B2675" i="7"/>
  <c r="C3158" i="7"/>
  <c r="C2586" i="7"/>
  <c r="B1347" i="7"/>
  <c r="C3206" i="7"/>
  <c r="B2730" i="7"/>
  <c r="C2494" i="7"/>
  <c r="B882" i="7"/>
  <c r="C2382" i="7"/>
  <c r="B2422" i="7"/>
  <c r="B1344" i="7"/>
  <c r="B878" i="7"/>
  <c r="B3127" i="7"/>
  <c r="B3247" i="7"/>
  <c r="B2636" i="7"/>
  <c r="C2479" i="7"/>
  <c r="C2319" i="7"/>
  <c r="C3181" i="7"/>
  <c r="C987" i="7"/>
  <c r="C2081" i="7"/>
  <c r="B387" i="7"/>
  <c r="B843" i="7"/>
  <c r="B1200" i="7"/>
  <c r="B2005" i="7"/>
  <c r="B2088" i="7"/>
  <c r="C2245" i="7"/>
  <c r="B1760" i="7"/>
  <c r="C863" i="7"/>
  <c r="B2780" i="7"/>
  <c r="C310" i="7"/>
  <c r="C2204" i="7"/>
  <c r="C508" i="7"/>
  <c r="B1795" i="7"/>
  <c r="C2272" i="7"/>
  <c r="C2192" i="7"/>
  <c r="C3049" i="7"/>
  <c r="B1096" i="7"/>
  <c r="B302" i="7"/>
  <c r="C2724" i="7"/>
  <c r="C2764" i="7"/>
  <c r="C710" i="7"/>
  <c r="C2740" i="7"/>
  <c r="C1339" i="7"/>
  <c r="C498" i="7"/>
  <c r="B2764" i="7"/>
  <c r="B2073" i="7"/>
  <c r="C293" i="7"/>
  <c r="C1006" i="7"/>
  <c r="B481" i="7"/>
  <c r="B1506" i="7"/>
  <c r="C1899" i="7"/>
  <c r="B1498" i="7"/>
  <c r="B536" i="7"/>
  <c r="B263" i="7"/>
  <c r="C2391" i="7"/>
  <c r="C1394" i="7"/>
  <c r="C1640" i="7"/>
  <c r="B1472" i="7"/>
  <c r="C1017" i="7"/>
  <c r="C3199" i="7"/>
  <c r="C2566" i="7"/>
  <c r="C2786" i="7"/>
  <c r="C1191" i="7"/>
  <c r="B1512" i="7"/>
  <c r="B2344" i="7"/>
  <c r="C3147" i="7"/>
  <c r="C569" i="7"/>
  <c r="B769" i="7"/>
  <c r="B322" i="7"/>
  <c r="C2120" i="7"/>
  <c r="C889" i="7"/>
  <c r="C2811" i="7"/>
  <c r="C1867" i="7"/>
  <c r="B1022" i="7"/>
  <c r="C3014" i="7"/>
  <c r="B3019" i="7"/>
  <c r="C407" i="7"/>
  <c r="B1486" i="7"/>
  <c r="B2526" i="7"/>
  <c r="C1933" i="7"/>
  <c r="C2410" i="7"/>
  <c r="B666" i="7"/>
  <c r="B3237" i="7"/>
  <c r="B2529" i="7"/>
  <c r="B541" i="7"/>
  <c r="B938" i="7"/>
  <c r="C804" i="7"/>
  <c r="C1425" i="7"/>
  <c r="B621" i="7"/>
  <c r="C2641" i="7"/>
  <c r="C1906" i="7"/>
  <c r="C1391" i="7"/>
  <c r="C2754" i="7"/>
  <c r="C3186" i="7"/>
  <c r="C677" i="7"/>
  <c r="B2463" i="7"/>
  <c r="C1885" i="7"/>
  <c r="B535" i="7"/>
  <c r="C1690" i="7"/>
  <c r="C735" i="7"/>
  <c r="B2531" i="7"/>
  <c r="C709" i="7"/>
  <c r="C3096" i="7"/>
  <c r="C444" i="7"/>
  <c r="C2613" i="7"/>
  <c r="B3043" i="7"/>
  <c r="B867" i="7"/>
  <c r="B2871" i="7"/>
  <c r="B909" i="7"/>
  <c r="C2800" i="7"/>
  <c r="C624" i="7"/>
  <c r="B2769" i="7"/>
  <c r="B1189" i="7"/>
  <c r="B2360" i="7"/>
  <c r="C2614" i="7"/>
  <c r="C851" i="7"/>
  <c r="C1009" i="7"/>
  <c r="C2537" i="7"/>
  <c r="C2872" i="7"/>
  <c r="C888" i="7"/>
  <c r="C3157" i="7"/>
  <c r="C325" i="7"/>
  <c r="C2622" i="7"/>
  <c r="B1698" i="7"/>
  <c r="C2364" i="7"/>
  <c r="C2273" i="7"/>
  <c r="C952" i="7"/>
  <c r="C1393" i="7"/>
  <c r="C1082" i="7"/>
  <c r="C923" i="7"/>
  <c r="C3052" i="7"/>
  <c r="B1270" i="7"/>
  <c r="C2593" i="7"/>
  <c r="B2915" i="7"/>
  <c r="B1677" i="7"/>
  <c r="C1467" i="7"/>
  <c r="B1979" i="7"/>
  <c r="B1964" i="7"/>
  <c r="C2083" i="7"/>
  <c r="C2084" i="7"/>
  <c r="B1306" i="7"/>
  <c r="B1193" i="7"/>
  <c r="C428" i="7"/>
  <c r="B978" i="7"/>
  <c r="B2589" i="7"/>
  <c r="B2390" i="7"/>
  <c r="C2627" i="7"/>
  <c r="B493" i="7"/>
  <c r="B1703" i="7"/>
  <c r="C2932" i="7"/>
  <c r="B853" i="7"/>
  <c r="B2271" i="7"/>
  <c r="C2866" i="7"/>
  <c r="C2703" i="7"/>
  <c r="C801" i="7"/>
  <c r="B492" i="7"/>
  <c r="B2676" i="7"/>
  <c r="C1355" i="7"/>
  <c r="B1901" i="7"/>
  <c r="C2575" i="7"/>
  <c r="C1705" i="7"/>
  <c r="B683" i="7"/>
  <c r="C2933" i="7"/>
  <c r="C1730" i="7"/>
  <c r="B2355" i="7"/>
  <c r="C919" i="7"/>
  <c r="B408" i="7"/>
  <c r="C2045" i="7"/>
  <c r="B1684" i="7"/>
  <c r="C1525" i="7"/>
  <c r="C2434" i="7"/>
  <c r="B3089" i="7"/>
  <c r="C777" i="7"/>
  <c r="C397" i="7"/>
  <c r="C352" i="7"/>
  <c r="B2497" i="7"/>
  <c r="C2821" i="7"/>
  <c r="C712" i="7"/>
  <c r="B2437" i="7"/>
  <c r="B2301" i="7"/>
  <c r="C3073" i="7"/>
  <c r="C2047" i="7"/>
  <c r="C1182" i="7"/>
  <c r="B930" i="7"/>
  <c r="C2753" i="7"/>
  <c r="B857" i="7"/>
  <c r="C611" i="7"/>
  <c r="B2753" i="7"/>
  <c r="B2509" i="7"/>
  <c r="B806" i="7"/>
  <c r="C462" i="7"/>
  <c r="C1051" i="7"/>
  <c r="B3155" i="7"/>
  <c r="B3026" i="7"/>
  <c r="B597" i="7"/>
  <c r="C3027" i="7"/>
  <c r="C708" i="7"/>
  <c r="C2528" i="7"/>
  <c r="C686" i="7"/>
  <c r="C3046" i="7"/>
  <c r="C1554" i="7"/>
  <c r="C334" i="7"/>
  <c r="C2368" i="7"/>
  <c r="C2654" i="7"/>
  <c r="C950" i="7"/>
  <c r="C583" i="7"/>
  <c r="B714" i="7"/>
  <c r="B2810" i="7"/>
  <c r="B2688" i="7"/>
  <c r="B3031" i="7"/>
  <c r="B2333" i="7"/>
  <c r="B258" i="7"/>
  <c r="B1220" i="7"/>
  <c r="B2276" i="7"/>
  <c r="B303" i="7"/>
  <c r="B888" i="7"/>
  <c r="C515" i="7"/>
  <c r="C2018" i="7"/>
  <c r="C1589" i="7"/>
  <c r="C2117" i="7"/>
  <c r="C2428" i="7"/>
  <c r="B2044" i="7"/>
  <c r="C1955" i="7"/>
  <c r="B1518" i="7"/>
  <c r="C2021" i="7"/>
  <c r="C2125" i="7"/>
  <c r="C1158" i="7"/>
  <c r="C660" i="7"/>
  <c r="C2921" i="7"/>
  <c r="C1209" i="7"/>
  <c r="B747" i="7"/>
  <c r="C470" i="7"/>
  <c r="C2739" i="7"/>
  <c r="B891" i="7"/>
  <c r="C2369" i="7"/>
  <c r="C2520" i="7"/>
  <c r="C1701" i="7"/>
  <c r="B443" i="7"/>
  <c r="B1228" i="7"/>
  <c r="C478" i="7"/>
  <c r="C646" i="7"/>
  <c r="C1428" i="7"/>
  <c r="C2695" i="7"/>
  <c r="C2256" i="7"/>
  <c r="B3246" i="7"/>
  <c r="B1553" i="7"/>
  <c r="C2423" i="7"/>
  <c r="C3009" i="7"/>
  <c r="C1505" i="7"/>
  <c r="C1188" i="7"/>
  <c r="B3112" i="7"/>
  <c r="B915" i="7"/>
  <c r="C3173" i="7"/>
  <c r="C2748" i="7"/>
  <c r="B1980" i="7"/>
  <c r="C1984" i="7"/>
  <c r="B2618" i="7"/>
  <c r="B1723" i="7"/>
  <c r="B2827" i="7"/>
  <c r="B1002" i="7"/>
  <c r="B1106" i="7"/>
  <c r="C821" i="7"/>
  <c r="C1857" i="7"/>
  <c r="B291" i="7"/>
  <c r="B1180" i="7"/>
  <c r="B2820" i="7"/>
  <c r="C1483" i="7"/>
  <c r="C2107" i="7"/>
  <c r="C1416" i="7"/>
  <c r="B1283" i="7"/>
  <c r="C1656" i="7"/>
  <c r="C988" i="7"/>
  <c r="C2086" i="7"/>
  <c r="C1463" i="7"/>
  <c r="B3008" i="7"/>
  <c r="C3113" i="7"/>
  <c r="B953" i="7"/>
  <c r="B2096" i="7"/>
  <c r="C1912" i="7"/>
  <c r="C435" i="7"/>
  <c r="B1031" i="7"/>
  <c r="C1341" i="7"/>
  <c r="C1277" i="7"/>
  <c r="B1997" i="7"/>
  <c r="C1278" i="7"/>
  <c r="C3056" i="7"/>
  <c r="B886" i="7"/>
  <c r="C1041" i="7"/>
  <c r="B2052" i="7"/>
  <c r="C1310" i="7"/>
  <c r="B3041" i="7"/>
  <c r="C1319" i="7"/>
  <c r="B414" i="7"/>
  <c r="B2161" i="7"/>
  <c r="C2253" i="7"/>
  <c r="B566" i="7"/>
  <c r="B2168" i="7"/>
  <c r="B1762" i="7"/>
  <c r="C3002" i="7"/>
  <c r="B2703" i="7"/>
  <c r="B2144" i="7"/>
  <c r="C2729" i="7"/>
  <c r="C3160" i="7"/>
  <c r="C3254" i="7"/>
  <c r="C2008" i="7"/>
  <c r="B2046" i="7"/>
  <c r="C2103" i="7"/>
  <c r="C1853" i="7"/>
  <c r="C2795" i="7"/>
  <c r="C2937" i="7"/>
  <c r="C2098" i="7"/>
  <c r="C994" i="7"/>
  <c r="C621" i="7"/>
  <c r="B1300" i="7"/>
  <c r="B2506" i="7"/>
  <c r="B1112" i="7"/>
  <c r="C1852" i="7"/>
  <c r="B1290" i="7"/>
  <c r="B935" i="7"/>
  <c r="C3237" i="7"/>
  <c r="C1275" i="7"/>
  <c r="B1990" i="7"/>
  <c r="B345" i="7"/>
  <c r="C320" i="7"/>
  <c r="C1816" i="7"/>
  <c r="C3022" i="7"/>
  <c r="B3075" i="7"/>
  <c r="B1245" i="7"/>
  <c r="C2612" i="7"/>
  <c r="C2105" i="7"/>
  <c r="B463" i="7"/>
  <c r="C446" i="7"/>
  <c r="B1781" i="7"/>
  <c r="B865" i="7"/>
  <c r="C1578" i="7"/>
  <c r="C1966" i="7"/>
  <c r="C1986" i="7"/>
  <c r="C1952" i="7"/>
  <c r="B2788" i="7"/>
  <c r="C1105" i="7"/>
  <c r="B830" i="7"/>
  <c r="C1269" i="7"/>
  <c r="B2197" i="7"/>
  <c r="B3121" i="7"/>
  <c r="C1657" i="7"/>
  <c r="B1638" i="7"/>
  <c r="C1905" i="7"/>
  <c r="B1328" i="7"/>
  <c r="C651" i="7"/>
  <c r="C977" i="7"/>
  <c r="C3053" i="7"/>
  <c r="C1299" i="7"/>
  <c r="C2342" i="7"/>
  <c r="B581" i="7"/>
  <c r="B1774" i="7"/>
  <c r="C2288" i="7"/>
  <c r="C2112" i="7"/>
  <c r="C911" i="7"/>
  <c r="C2216" i="7"/>
  <c r="B1292" i="7"/>
  <c r="C2470" i="7"/>
  <c r="B480" i="7"/>
  <c r="C935" i="7"/>
  <c r="C374" i="7"/>
  <c r="B2234" i="7"/>
  <c r="C1533" i="7"/>
  <c r="C1354" i="7"/>
  <c r="B1910" i="7"/>
  <c r="C1588" i="7"/>
  <c r="C2109" i="7"/>
  <c r="B1907" i="7"/>
  <c r="B2601" i="7"/>
  <c r="B781" i="7"/>
  <c r="B1097" i="7"/>
  <c r="C2173" i="7"/>
  <c r="B2495" i="7"/>
  <c r="B1164" i="7"/>
  <c r="C1768" i="7"/>
  <c r="B2533" i="7"/>
  <c r="B868" i="7"/>
  <c r="B1634" i="7"/>
  <c r="C1958" i="7"/>
  <c r="B1057" i="7"/>
  <c r="B2464" i="7"/>
  <c r="C1458" i="7"/>
  <c r="C1002" i="7"/>
  <c r="C1683" i="7"/>
  <c r="B2821" i="7"/>
  <c r="B1559" i="7"/>
  <c r="C2656" i="7"/>
  <c r="C2863" i="7"/>
  <c r="B1147" i="7"/>
  <c r="B1595" i="7"/>
  <c r="B2462" i="7"/>
  <c r="B1395" i="7"/>
  <c r="C2341" i="7"/>
  <c r="B3248" i="7"/>
  <c r="B3040" i="7"/>
  <c r="C1119" i="7"/>
  <c r="C527" i="7"/>
  <c r="B1297" i="7"/>
  <c r="C917" i="7"/>
  <c r="B2858" i="7"/>
  <c r="B1570" i="7"/>
  <c r="B296" i="7"/>
  <c r="C1406" i="7"/>
  <c r="B655" i="7"/>
  <c r="B990" i="7"/>
  <c r="C584" i="7"/>
  <c r="C1098" i="7"/>
  <c r="C476" i="7"/>
  <c r="C715" i="7"/>
  <c r="B1533" i="7"/>
  <c r="C509" i="7"/>
  <c r="B897" i="7"/>
  <c r="C2049" i="7"/>
  <c r="B390" i="7"/>
  <c r="B1597" i="7"/>
  <c r="C1541" i="7"/>
  <c r="C1776" i="7"/>
  <c r="B2204" i="7"/>
  <c r="B2684" i="7"/>
  <c r="B1550" i="7"/>
  <c r="C1140" i="7"/>
  <c r="C2182" i="7"/>
  <c r="C2887" i="7"/>
  <c r="B971" i="7"/>
  <c r="C414" i="7"/>
  <c r="B1683" i="7"/>
  <c r="C2844" i="7"/>
  <c r="B2160" i="7"/>
  <c r="B2303" i="7"/>
  <c r="B2194" i="7"/>
  <c r="B2259" i="7"/>
  <c r="C3216" i="7"/>
  <c r="C2591" i="7"/>
  <c r="C932" i="7"/>
  <c r="B2135" i="7"/>
  <c r="B1591" i="7"/>
  <c r="C1962" i="7"/>
  <c r="B871" i="7"/>
  <c r="C553" i="7"/>
  <c r="C1792" i="7"/>
  <c r="B3088" i="7"/>
  <c r="B486" i="7"/>
  <c r="B2241" i="7"/>
  <c r="B1243" i="7"/>
  <c r="B1870" i="7"/>
  <c r="C315" i="7"/>
  <c r="B427" i="7"/>
  <c r="C312" i="7"/>
  <c r="C894" i="7"/>
  <c r="C3190" i="7"/>
  <c r="C3044" i="7"/>
  <c r="B2127" i="7"/>
  <c r="C2564" i="7"/>
  <c r="C2130" i="7"/>
  <c r="C1327" i="7"/>
  <c r="B1560" i="7"/>
  <c r="C1865" i="7"/>
  <c r="B1272" i="7"/>
  <c r="C2238" i="7"/>
  <c r="B1351" i="7"/>
  <c r="C492" i="7"/>
  <c r="C1085" i="7"/>
  <c r="B3017" i="7"/>
  <c r="C730" i="7"/>
  <c r="B874" i="7"/>
  <c r="B895" i="7"/>
  <c r="C1013" i="7"/>
  <c r="C3094" i="7"/>
  <c r="B1850" i="7"/>
  <c r="B617" i="7"/>
  <c r="C2851" i="7"/>
  <c r="B3233" i="7"/>
  <c r="B2059" i="7"/>
  <c r="B1446" i="7"/>
  <c r="C1038" i="7"/>
  <c r="C3078" i="7"/>
  <c r="B648" i="7"/>
  <c r="C2264" i="7"/>
  <c r="B3082" i="7"/>
  <c r="B3126" i="7"/>
  <c r="C1512" i="7"/>
  <c r="B336" i="7"/>
  <c r="B1285" i="7"/>
  <c r="C1381" i="7"/>
  <c r="B1174" i="7"/>
  <c r="B1569" i="7"/>
  <c r="C571" i="7"/>
  <c r="C2250" i="7"/>
  <c r="C2706" i="7"/>
  <c r="B586" i="7"/>
  <c r="C827" i="7"/>
  <c r="C986" i="7"/>
  <c r="C302" i="7"/>
  <c r="C273" i="7"/>
  <c r="B489" i="7"/>
  <c r="C329" i="7"/>
  <c r="C552" i="7"/>
  <c r="B2323" i="7"/>
  <c r="B2567" i="7"/>
  <c r="C2343" i="7"/>
  <c r="B826" i="7"/>
  <c r="B2087" i="7"/>
  <c r="B2670" i="7"/>
  <c r="B1090" i="7"/>
  <c r="C3198" i="7"/>
  <c r="C557" i="7"/>
  <c r="C1501" i="7"/>
  <c r="B1552" i="7"/>
  <c r="C1698" i="7"/>
  <c r="B2152" i="7"/>
  <c r="C1700" i="7"/>
  <c r="C1851" i="7"/>
  <c r="C2201" i="7"/>
  <c r="C1493" i="7"/>
  <c r="C1728" i="7"/>
  <c r="B1196" i="7"/>
  <c r="B2585" i="7"/>
  <c r="C1632" i="7"/>
  <c r="B475" i="7"/>
  <c r="C2568" i="7"/>
  <c r="B2214" i="7"/>
  <c r="C985" i="7"/>
  <c r="C438" i="7"/>
  <c r="C2771" i="7"/>
  <c r="C1390" i="7"/>
  <c r="C1136" i="7"/>
  <c r="C503" i="7"/>
  <c r="C2459" i="7"/>
  <c r="B1411" i="7"/>
  <c r="B1298" i="7"/>
  <c r="B884" i="7"/>
  <c r="C2788" i="7"/>
  <c r="C620" i="7"/>
  <c r="C1722" i="7"/>
  <c r="C947" i="7"/>
  <c r="B2085" i="7"/>
  <c r="C2590" i="7"/>
  <c r="C2429" i="7"/>
  <c r="C1083" i="7"/>
  <c r="C714" i="7"/>
  <c r="B2874" i="7"/>
  <c r="B2538" i="7"/>
  <c r="B1118" i="7"/>
  <c r="B2771" i="7"/>
  <c r="B2525" i="7"/>
  <c r="C481" i="7"/>
  <c r="C1492" i="7"/>
  <c r="B1005" i="7"/>
  <c r="B3133" i="7"/>
  <c r="B1908" i="7"/>
  <c r="B3161" i="7"/>
  <c r="C3039" i="7"/>
  <c r="C1249" i="7"/>
  <c r="C417" i="7"/>
  <c r="C1537" i="7"/>
  <c r="C343" i="7"/>
  <c r="B406" i="7"/>
  <c r="B2575" i="7"/>
  <c r="C488" i="7"/>
  <c r="B771" i="7"/>
  <c r="B366" i="7"/>
  <c r="C2619" i="7"/>
  <c r="C3123" i="7"/>
  <c r="C2532" i="7"/>
  <c r="B2411" i="7"/>
  <c r="B1557" i="7"/>
  <c r="B521" i="7"/>
  <c r="C2553" i="7"/>
  <c r="C3098" i="7"/>
  <c r="B3091" i="7"/>
  <c r="B820" i="7"/>
  <c r="B1777" i="7"/>
  <c r="C953" i="7"/>
  <c r="C345" i="7"/>
  <c r="B1544" i="7"/>
  <c r="B2261" i="7"/>
  <c r="C3164" i="7"/>
  <c r="B958" i="7"/>
  <c r="C501" i="7"/>
  <c r="B2804" i="7"/>
  <c r="C867" i="7"/>
  <c r="B571" i="7"/>
  <c r="B2015" i="7"/>
  <c r="B956" i="7"/>
  <c r="C1546" i="7"/>
  <c r="B423" i="7"/>
  <c r="B526" i="7"/>
  <c r="B881" i="7"/>
  <c r="C2817" i="7"/>
  <c r="B1354" i="7"/>
  <c r="B407" i="7"/>
  <c r="C3112" i="7"/>
  <c r="C2384" i="7"/>
  <c r="B285" i="7"/>
  <c r="C1126" i="7"/>
  <c r="B2522" i="7"/>
  <c r="B1037" i="7"/>
  <c r="C297" i="7"/>
  <c r="B3099" i="7"/>
  <c r="B2736" i="7"/>
  <c r="C1201" i="7"/>
  <c r="B2803" i="7"/>
  <c r="B1986" i="7"/>
  <c r="C2134" i="7"/>
  <c r="C1639" i="7"/>
  <c r="C1090" i="7"/>
  <c r="B327" i="7"/>
  <c r="B1798" i="7"/>
  <c r="B1437" i="7"/>
  <c r="C2579" i="7"/>
  <c r="B2954" i="7"/>
  <c r="C3036" i="7"/>
  <c r="C1535" i="7"/>
  <c r="B2435" i="7"/>
  <c r="B1567" i="7"/>
  <c r="C1551" i="7"/>
  <c r="B2695" i="7"/>
  <c r="C2104" i="7"/>
  <c r="B2201" i="7"/>
  <c r="C322" i="7"/>
  <c r="B2622" i="7"/>
  <c r="C1057" i="7"/>
  <c r="C913" i="7"/>
  <c r="C1242" i="7"/>
  <c r="B937" i="7"/>
  <c r="C2697" i="7"/>
  <c r="B1047" i="7"/>
  <c r="B2608" i="7"/>
  <c r="C2293" i="7"/>
  <c r="B1610" i="7"/>
  <c r="C699" i="7"/>
  <c r="B1314" i="7"/>
  <c r="B900" i="7"/>
  <c r="C2847" i="7"/>
  <c r="C782" i="7"/>
  <c r="C1846" i="7"/>
  <c r="B1724" i="7"/>
  <c r="C2967" i="7"/>
  <c r="C2843" i="7"/>
  <c r="C296" i="7"/>
  <c r="B1310" i="7"/>
  <c r="B1194" i="7"/>
  <c r="B3084" i="7"/>
  <c r="B1621" i="7"/>
  <c r="C2408" i="7"/>
  <c r="C959" i="7"/>
  <c r="C1764" i="7"/>
  <c r="C1466" i="7"/>
  <c r="C1347" i="7"/>
  <c r="C2836" i="7"/>
  <c r="B2054" i="7"/>
  <c r="C2360" i="7"/>
  <c r="B525" i="7"/>
  <c r="B1821" i="7"/>
  <c r="B1436" i="7"/>
  <c r="C1308" i="7"/>
  <c r="C1053" i="7"/>
  <c r="B2963" i="7"/>
  <c r="B2587" i="7"/>
  <c r="B276" i="7"/>
  <c r="B2145" i="7"/>
  <c r="B2400" i="7"/>
  <c r="B305" i="7"/>
  <c r="C2271" i="7"/>
  <c r="C2076" i="7"/>
  <c r="B2280" i="7"/>
  <c r="C960" i="7"/>
  <c r="B1427" i="7"/>
  <c r="B1853" i="7"/>
  <c r="C1744" i="7"/>
  <c r="C679" i="7"/>
  <c r="C1169" i="7"/>
  <c r="C1139" i="7"/>
  <c r="C1357" i="7"/>
  <c r="B405" i="7"/>
  <c r="B3150" i="7"/>
  <c r="B3179" i="7"/>
  <c r="C748" i="7"/>
  <c r="B1445" i="7"/>
  <c r="B2371" i="7"/>
  <c r="C2855" i="7"/>
  <c r="B2250" i="7"/>
  <c r="C1568" i="7"/>
  <c r="C2509" i="7"/>
  <c r="B2903" i="7"/>
  <c r="C2483" i="7"/>
  <c r="B2937" i="7"/>
  <c r="B860" i="7"/>
  <c r="C578" i="7"/>
  <c r="B2100" i="7"/>
  <c r="C2424" i="7"/>
  <c r="B1294" i="7"/>
  <c r="C1351" i="7"/>
  <c r="B759" i="7"/>
  <c r="B3022" i="7"/>
  <c r="B449" i="7"/>
  <c r="B2092" i="7"/>
  <c r="C1665" i="7"/>
  <c r="C356" i="7"/>
  <c r="B1844" i="7"/>
  <c r="B955" i="7"/>
  <c r="C2972" i="7"/>
  <c r="C424" i="7"/>
  <c r="B2553" i="7"/>
  <c r="B2207" i="7"/>
  <c r="C1633" i="7"/>
  <c r="B3068" i="7"/>
  <c r="B760" i="7"/>
  <c r="C717" i="7"/>
  <c r="C1003" i="7"/>
  <c r="B1526" i="7"/>
  <c r="C410" i="7"/>
  <c r="C1100" i="7"/>
  <c r="C2727" i="7"/>
  <c r="C2974" i="7"/>
  <c r="B3254" i="7"/>
  <c r="C2127" i="7"/>
  <c r="C1934" i="7"/>
  <c r="C1114" i="7"/>
  <c r="C1389" i="7"/>
  <c r="B2247" i="7"/>
  <c r="B2040" i="7"/>
  <c r="B2967" i="7"/>
  <c r="B2078" i="7"/>
  <c r="C2897" i="7"/>
  <c r="C2878" i="7"/>
  <c r="C396" i="7"/>
  <c r="C1572" i="7"/>
  <c r="C837" i="7"/>
  <c r="C704" i="7"/>
  <c r="C2276" i="7"/>
  <c r="C1616" i="7"/>
  <c r="B476" i="7"/>
  <c r="B3012" i="7"/>
  <c r="B2721" i="7"/>
  <c r="B2051" i="7"/>
  <c r="B2662" i="7"/>
  <c r="C909" i="7"/>
  <c r="B2614" i="7"/>
  <c r="B550" i="7"/>
  <c r="B3129" i="7"/>
  <c r="B2104" i="7"/>
  <c r="B656" i="7"/>
  <c r="C2776" i="7"/>
  <c r="B2896" i="7"/>
  <c r="C601" i="7"/>
  <c r="B854" i="7"/>
  <c r="C3116" i="7"/>
  <c r="C1181" i="7"/>
  <c r="B2473" i="7"/>
  <c r="C942" i="7"/>
  <c r="B355" i="7"/>
  <c r="C754" i="7"/>
  <c r="C1876" i="7"/>
  <c r="B1419" i="7"/>
  <c r="C560" i="7"/>
  <c r="C2240" i="7"/>
  <c r="B1286" i="7"/>
  <c r="C1895" i="7"/>
  <c r="B2891" i="7"/>
  <c r="C299" i="7"/>
  <c r="C1079" i="7"/>
  <c r="B294" i="7"/>
  <c r="B2218" i="7"/>
  <c r="B1537" i="7"/>
  <c r="C633" i="7"/>
  <c r="C1894" i="7"/>
  <c r="C2979" i="7"/>
  <c r="B1622" i="7"/>
  <c r="C287" i="7"/>
  <c r="B1807" i="7"/>
  <c r="B1320" i="7"/>
  <c r="C890" i="7"/>
  <c r="B594" i="7"/>
  <c r="B821" i="7"/>
  <c r="C738" i="7"/>
  <c r="C592" i="7"/>
  <c r="B740" i="7"/>
  <c r="B461" i="7"/>
  <c r="C771" i="7"/>
  <c r="B1645" i="7"/>
  <c r="B904" i="7"/>
  <c r="B1953" i="7"/>
  <c r="B1036" i="7"/>
  <c r="C2009" i="7"/>
  <c r="B1514" i="7"/>
  <c r="B380" i="7"/>
  <c r="C421" i="7"/>
  <c r="B392" i="7"/>
  <c r="C563" i="7"/>
  <c r="B2014" i="7"/>
  <c r="C2393" i="7"/>
  <c r="B1452" i="7"/>
  <c r="C2763" i="7"/>
  <c r="B1069" i="7"/>
  <c r="C872" i="7"/>
  <c r="B2578" i="7"/>
  <c r="C896" i="7"/>
  <c r="C2376" i="7"/>
  <c r="C1350" i="7"/>
  <c r="B281" i="7"/>
  <c r="C1055" i="7"/>
  <c r="B1433" i="7"/>
  <c r="C2565" i="7"/>
  <c r="B737" i="7"/>
  <c r="B2569" i="7"/>
  <c r="C1152" i="7"/>
  <c r="C2243" i="7"/>
  <c r="C1109" i="7"/>
  <c r="B377" i="7"/>
  <c r="B3252" i="7"/>
  <c r="C2728" i="7"/>
  <c r="C2334" i="7"/>
  <c r="B2520" i="7"/>
  <c r="B975" i="7"/>
  <c r="B3202" i="7"/>
  <c r="B772" i="7"/>
  <c r="B1408" i="7"/>
  <c r="C2710" i="7"/>
  <c r="B1042" i="7"/>
  <c r="B921" i="7"/>
  <c r="B273" i="7"/>
  <c r="B1130" i="7"/>
  <c r="B914" i="7"/>
  <c r="B730" i="7"/>
  <c r="B1664" i="7"/>
  <c r="B1647" i="7"/>
  <c r="C800" i="7"/>
  <c r="B1745" i="7"/>
  <c r="C1824" i="7"/>
  <c r="C2044" i="7"/>
  <c r="B2004" i="7"/>
  <c r="C3209" i="7"/>
  <c r="B447" i="7"/>
  <c r="C731" i="7"/>
  <c r="B2327" i="7"/>
  <c r="B2130" i="7"/>
  <c r="C474" i="7"/>
  <c r="C2794" i="7"/>
  <c r="C659" i="7"/>
  <c r="B2953" i="7"/>
  <c r="B2431" i="7"/>
  <c r="C1230" i="7"/>
  <c r="B1296" i="7"/>
  <c r="B2579" i="7"/>
  <c r="C2228" i="7"/>
  <c r="C1815" i="7"/>
  <c r="B2802" i="7"/>
  <c r="C2101" i="7"/>
  <c r="B2816" i="7"/>
  <c r="C688" i="7"/>
  <c r="B2881" i="7"/>
  <c r="B1775" i="7"/>
  <c r="C2309" i="7"/>
  <c r="C2572" i="7"/>
  <c r="C1047" i="7"/>
  <c r="B2562" i="7"/>
  <c r="C2867" i="7"/>
  <c r="B307" i="7"/>
  <c r="C1804" i="7"/>
  <c r="B1732" i="7"/>
  <c r="C1855" i="7"/>
  <c r="C1183" i="7"/>
  <c r="C2919" i="7"/>
  <c r="B3032" i="7"/>
  <c r="B409" i="7"/>
  <c r="C2955" i="7"/>
  <c r="B1078" i="7"/>
  <c r="B2557" i="7"/>
  <c r="B2444" i="7"/>
  <c r="C3138" i="7"/>
  <c r="C2371" i="7"/>
  <c r="C2119" i="7"/>
  <c r="C2030" i="7"/>
  <c r="C449" i="7"/>
  <c r="B1431" i="7"/>
  <c r="B2159" i="7"/>
  <c r="B919" i="7"/>
  <c r="B3228" i="7"/>
  <c r="C2678" i="7"/>
  <c r="C2456" i="7"/>
  <c r="B1450" i="7"/>
  <c r="C2608" i="7"/>
  <c r="B1742" i="7"/>
  <c r="C1842" i="7"/>
  <c r="B908" i="7"/>
  <c r="B1012" i="7"/>
  <c r="C1789" i="7"/>
  <c r="C3051" i="7"/>
  <c r="B2914" i="7"/>
  <c r="C2225" i="7"/>
  <c r="B362" i="7"/>
  <c r="B2583" i="7"/>
  <c r="B816" i="7"/>
  <c r="C1926" i="7"/>
  <c r="C2877" i="7"/>
  <c r="B2654" i="7"/>
  <c r="C879" i="7"/>
  <c r="B1108" i="7"/>
  <c r="C1607" i="7"/>
  <c r="C2684" i="7"/>
  <c r="B2928" i="7"/>
  <c r="B1330" i="7"/>
  <c r="C577" i="7"/>
  <c r="B453" i="7"/>
  <c r="C3129" i="7"/>
  <c r="B2414" i="7"/>
  <c r="B720" i="7"/>
  <c r="C548" i="7"/>
  <c r="C3033" i="7"/>
  <c r="C1863" i="7"/>
  <c r="B1051" i="7"/>
  <c r="B2000" i="7"/>
  <c r="C362" i="7"/>
  <c r="C390" i="7"/>
  <c r="C1195" i="7"/>
  <c r="B873" i="7"/>
  <c r="C3159" i="7"/>
  <c r="C3015" i="7"/>
  <c r="C835" i="7"/>
  <c r="C2275" i="7"/>
  <c r="C2675" i="7"/>
  <c r="B944" i="7"/>
  <c r="B2490" i="7"/>
  <c r="B2220" i="7"/>
  <c r="B1176" i="7"/>
  <c r="B2885" i="7"/>
  <c r="C2003" i="7"/>
  <c r="C264" i="7"/>
  <c r="C259" i="7"/>
  <c r="C1745" i="7"/>
  <c r="C1556" i="7"/>
  <c r="B3235" i="7"/>
  <c r="C3191" i="7"/>
  <c r="B835" i="7"/>
  <c r="B885" i="7"/>
  <c r="B2240" i="7"/>
  <c r="C2064" i="7"/>
  <c r="C511" i="7"/>
  <c r="B1423" i="7"/>
  <c r="B2338" i="7"/>
  <c r="B1015" i="7"/>
  <c r="B1945" i="7"/>
  <c r="C1368" i="7"/>
  <c r="C866" i="7"/>
  <c r="B1503" i="7"/>
  <c r="B1188" i="7"/>
  <c r="B2378" i="7"/>
  <c r="C1106" i="7"/>
  <c r="B693" i="7"/>
  <c r="C2693" i="7"/>
  <c r="B1929" i="7"/>
  <c r="C2380" i="7"/>
  <c r="C1363" i="7"/>
  <c r="B2593" i="7"/>
  <c r="C1850" i="7"/>
  <c r="B654" i="7"/>
  <c r="B2352" i="7"/>
  <c r="B1449" i="7"/>
  <c r="B1543" i="7"/>
  <c r="C796" i="7"/>
  <c r="B2138" i="7"/>
  <c r="C2606" i="7"/>
  <c r="B1547" i="7"/>
  <c r="C2860" i="7"/>
  <c r="B3207" i="7"/>
  <c r="C2839" i="7"/>
  <c r="B2063" i="7"/>
  <c r="C690" i="7"/>
  <c r="B369" i="7"/>
  <c r="B961" i="7"/>
  <c r="B546" i="7"/>
  <c r="C467" i="7"/>
  <c r="B271" i="7"/>
  <c r="B2886" i="7"/>
  <c r="C2048" i="7"/>
  <c r="C1965" i="7"/>
  <c r="B3086" i="7"/>
  <c r="C1711" i="7"/>
  <c r="C2582" i="7"/>
  <c r="B1371" i="7"/>
  <c r="B3239" i="7"/>
  <c r="B297" i="7"/>
  <c r="B2630" i="7"/>
  <c r="B699" i="7"/>
  <c r="B1904" i="7"/>
  <c r="B2211" i="7"/>
  <c r="B395" i="7"/>
  <c r="C2046" i="7"/>
  <c r="B331" i="7"/>
  <c r="C2797" i="7"/>
  <c r="B1102" i="7"/>
  <c r="C2832" i="7"/>
  <c r="C2419" i="7"/>
  <c r="C1585" i="7"/>
  <c r="C1456" i="7"/>
  <c r="B2972" i="7"/>
  <c r="C2686" i="7"/>
  <c r="C755" i="7"/>
  <c r="B401" i="7"/>
  <c r="B696" i="7"/>
  <c r="B965" i="7"/>
  <c r="C2001" i="7"/>
  <c r="B3249" i="7"/>
  <c r="C2787" i="7"/>
  <c r="C1309" i="7"/>
  <c r="C2625" i="7"/>
  <c r="C2992" i="7"/>
  <c r="C1462" i="7"/>
  <c r="C2261" i="7"/>
  <c r="C2720" i="7"/>
  <c r="C1254" i="7"/>
  <c r="B340" i="7"/>
  <c r="B2552" i="7"/>
  <c r="B2442" i="7"/>
  <c r="B1722" i="7"/>
  <c r="B422" i="7"/>
  <c r="C1123" i="7"/>
  <c r="B2430" i="7"/>
  <c r="B2191" i="7"/>
  <c r="B2647" i="7"/>
  <c r="C2208" i="7"/>
  <c r="C3082" i="7"/>
  <c r="B2445" i="7"/>
  <c r="C598" i="7"/>
  <c r="B834" i="7"/>
  <c r="C1198" i="7"/>
  <c r="C278" i="7"/>
  <c r="C2215" i="7"/>
  <c r="C2715" i="7"/>
  <c r="C2880" i="7"/>
  <c r="B2297" i="7"/>
  <c r="B1741" i="7"/>
  <c r="C1975" i="7"/>
  <c r="C1873" i="7"/>
  <c r="C2609" i="7"/>
  <c r="B2749" i="7"/>
  <c r="B2461" i="7"/>
  <c r="C1880" i="7"/>
  <c r="B828" i="7"/>
  <c r="B1790" i="7"/>
  <c r="C2857" i="7"/>
  <c r="C288" i="7"/>
  <c r="C3222" i="7"/>
  <c r="C2149" i="7"/>
  <c r="C993" i="7"/>
  <c r="C2050" i="7"/>
  <c r="C798" i="7"/>
  <c r="B862" i="7"/>
  <c r="C1313" i="7"/>
  <c r="B2798" i="7"/>
  <c r="C2814" i="7"/>
  <c r="C2559" i="7"/>
  <c r="B2797" i="7"/>
  <c r="B2941" i="7"/>
  <c r="C2782" i="7"/>
  <c r="C1663" i="7"/>
  <c r="C3167" i="7"/>
  <c r="C2827" i="7"/>
  <c r="C2805" i="7"/>
  <c r="B2311" i="7"/>
  <c r="B685" i="7"/>
  <c r="C1761" i="7"/>
  <c r="C1626" i="7"/>
  <c r="B2485" i="7"/>
  <c r="B1165" i="7"/>
  <c r="B664" i="7"/>
  <c r="B528" i="7"/>
  <c r="B515" i="7"/>
  <c r="C1859" i="7"/>
  <c r="C3185" i="7"/>
  <c r="C1646" i="7"/>
  <c r="B2770" i="7"/>
  <c r="B1524" i="7"/>
  <c r="C479" i="7"/>
  <c r="C1720" i="7"/>
  <c r="B2739" i="7"/>
  <c r="C1732" i="7"/>
  <c r="C380" i="7"/>
  <c r="C1871" i="7"/>
  <c r="C2088" i="7"/>
  <c r="C2907" i="7"/>
  <c r="C1337" i="7"/>
  <c r="C1149" i="7"/>
  <c r="B2825" i="7"/>
  <c r="B2660" i="7"/>
  <c r="C451" i="7"/>
  <c r="C1723" i="7"/>
  <c r="C3062" i="7"/>
  <c r="B502" i="7"/>
  <c r="B1125" i="7"/>
  <c r="B548" i="7"/>
  <c r="B2854" i="7"/>
  <c r="C1305" i="7"/>
  <c r="C793" i="7"/>
  <c r="C420" i="7"/>
  <c r="C1442" i="7"/>
  <c r="C641" i="7"/>
  <c r="C604" i="7"/>
  <c r="C1754" i="7"/>
  <c r="B2719" i="7"/>
  <c r="B1551" i="7"/>
  <c r="C2828" i="7"/>
  <c r="C1214" i="7"/>
  <c r="B1160" i="7"/>
  <c r="C705" i="7"/>
  <c r="B487" i="7"/>
  <c r="C1970" i="7"/>
  <c r="C3221" i="7"/>
  <c r="B1302" i="7"/>
  <c r="B1925" i="7"/>
  <c r="C1210" i="7"/>
  <c r="B1946" i="7"/>
  <c r="B1606" i="7"/>
  <c r="C1943" i="7"/>
  <c r="B1387" i="7"/>
  <c r="C652" i="7"/>
  <c r="B1948" i="7"/>
  <c r="B1364" i="7"/>
  <c r="B802" i="7"/>
  <c r="B2560" i="7"/>
  <c r="C3253" i="7"/>
  <c r="B2826" i="7"/>
  <c r="C3183" i="7"/>
  <c r="B3198" i="7"/>
  <c r="C559" i="7"/>
  <c r="B3191" i="7"/>
  <c r="C2022" i="7"/>
  <c r="C1245" i="7"/>
  <c r="C2207" i="7"/>
  <c r="B1733" i="7"/>
  <c r="B2952" i="7"/>
  <c r="B945" i="7"/>
  <c r="B2033" i="7"/>
  <c r="B2988" i="7"/>
  <c r="C1622" i="7"/>
  <c r="C1473" i="7"/>
  <c r="B1668" i="7"/>
  <c r="B1851" i="7"/>
  <c r="B511" i="7"/>
  <c r="B2221" i="7"/>
  <c r="B1897" i="7"/>
  <c r="C3234" i="7"/>
  <c r="B2254" i="7"/>
  <c r="B941" i="7"/>
  <c r="C881" i="7"/>
  <c r="C1844" i="7"/>
  <c r="B1195" i="7"/>
  <c r="B1576" i="7"/>
  <c r="B2924" i="7"/>
  <c r="C2793" i="7"/>
  <c r="B669" i="7"/>
  <c r="B679" i="7"/>
  <c r="B727" i="7"/>
  <c r="C2923" i="7"/>
  <c r="B2857" i="7"/>
  <c r="C2790" i="7"/>
  <c r="B2426" i="7"/>
  <c r="B2572" i="7"/>
  <c r="C737" i="7"/>
  <c r="C1951" i="7"/>
  <c r="C1961" i="7"/>
  <c r="C2386" i="7"/>
  <c r="B421" i="7"/>
  <c r="C1018" i="7"/>
  <c r="B2436" i="7"/>
  <c r="B641" i="7"/>
  <c r="B635" i="7"/>
  <c r="B1704" i="7"/>
  <c r="C1508" i="7"/>
  <c r="C2472" i="7"/>
  <c r="C906" i="7"/>
  <c r="B2183" i="7"/>
  <c r="C924" i="7"/>
  <c r="B2258" i="7"/>
  <c r="C1823" i="7"/>
  <c r="B1955" i="7"/>
  <c r="C2911" i="7"/>
  <c r="B2757" i="7"/>
  <c r="C1281" i="7"/>
  <c r="B1234" i="7"/>
  <c r="B1289" i="7"/>
  <c r="C1697" i="7"/>
  <c r="B2173" i="7"/>
  <c r="B1024" i="7"/>
  <c r="C1914" i="7"/>
  <c r="C1162" i="7"/>
  <c r="C790" i="7"/>
  <c r="C301" i="7"/>
  <c r="B852" i="7"/>
  <c r="C1225" i="7"/>
  <c r="B3025" i="7"/>
  <c r="C2898" i="7"/>
  <c r="C1156" i="7"/>
  <c r="B1882" i="7"/>
  <c r="B1182" i="7"/>
  <c r="C532" i="7"/>
  <c r="C1828" i="7"/>
  <c r="B692" i="7"/>
  <c r="B2790" i="7"/>
  <c r="B2783" i="7"/>
  <c r="B3250" i="7"/>
  <c r="C1067" i="7"/>
  <c r="B2286" i="7"/>
  <c r="C1860" i="7"/>
  <c r="B3102" i="7"/>
  <c r="B469" i="7"/>
  <c r="C295" i="7"/>
  <c r="C2004" i="7"/>
  <c r="B2931" i="7"/>
  <c r="C2200" i="7"/>
  <c r="B3046" i="7"/>
  <c r="B736" i="7"/>
  <c r="B2077" i="7"/>
  <c r="C1335" i="7"/>
  <c r="B3135" i="7"/>
  <c r="C1396" i="7"/>
  <c r="B2581" i="7"/>
  <c r="B2368" i="7"/>
  <c r="C2166" i="7"/>
  <c r="C965" i="7"/>
  <c r="C3079" i="7"/>
  <c r="B739" i="7"/>
  <c r="C1553" i="7"/>
  <c r="B689" i="7"/>
  <c r="B1877" i="7"/>
  <c r="C713" i="7"/>
  <c r="C2282" i="7"/>
  <c r="C733" i="7"/>
  <c r="C3000" i="7"/>
  <c r="B2761" i="7"/>
  <c r="C1887" i="7"/>
  <c r="B1721" i="7"/>
  <c r="C513" i="7"/>
  <c r="C1176" i="7"/>
  <c r="C3152" i="7"/>
  <c r="C2038" i="7"/>
  <c r="C422" i="7"/>
  <c r="B2812" i="7"/>
  <c r="B2875" i="7"/>
  <c r="C2287" i="7"/>
  <c r="C1184" i="7"/>
  <c r="B2107" i="7"/>
  <c r="C2989" i="7"/>
  <c r="B1203" i="7"/>
  <c r="B797" i="7"/>
  <c r="C675" i="7"/>
  <c r="C2518" i="7"/>
  <c r="C1159" i="7"/>
  <c r="C381" i="7"/>
  <c r="C663" i="7"/>
  <c r="B1515" i="7"/>
  <c r="B2725" i="7"/>
  <c r="C1810" i="7"/>
  <c r="C2892" i="7"/>
  <c r="B504" i="7"/>
  <c r="B1493" i="7"/>
  <c r="C524" i="7"/>
  <c r="C2326" i="7"/>
  <c r="B2849" i="7"/>
  <c r="B534" i="7"/>
  <c r="B718" i="7"/>
  <c r="B268" i="7"/>
  <c r="C1447" i="7"/>
  <c r="C2213" i="7"/>
  <c r="B2048" i="7"/>
  <c r="B2865" i="7"/>
  <c r="B3255" i="7"/>
  <c r="C2718" i="7"/>
  <c r="B3007" i="7"/>
  <c r="B777" i="7"/>
  <c r="B1989" i="7"/>
  <c r="C1094" i="7"/>
  <c r="C1594" i="7"/>
  <c r="B457" i="7"/>
  <c r="B2752" i="7"/>
  <c r="C2095" i="7"/>
  <c r="C853" i="7"/>
  <c r="C2449" i="7"/>
  <c r="B2870" i="7"/>
  <c r="B2119" i="7"/>
  <c r="C399" i="7"/>
  <c r="B732" i="7"/>
  <c r="C311" i="7"/>
  <c r="B3132" i="7"/>
  <c r="C2885" i="7"/>
  <c r="C1376" i="7"/>
  <c r="B2243" i="7"/>
  <c r="B2064" i="7"/>
  <c r="C1292" i="7"/>
  <c r="C1836" i="7"/>
  <c r="B1866" i="7"/>
  <c r="C2640" i="7"/>
  <c r="B2090" i="7"/>
  <c r="B299" i="7"/>
  <c r="C2563" i="7"/>
  <c r="B3020" i="7"/>
  <c r="C589" i="7"/>
  <c r="C1774" i="7"/>
  <c r="C1174" i="7"/>
  <c r="C466" i="7"/>
  <c r="C2035" i="7"/>
  <c r="C317" i="7"/>
  <c r="B1713" i="7"/>
  <c r="C2151" i="7"/>
  <c r="B856" i="7"/>
  <c r="C2952" i="7"/>
  <c r="C640" i="7"/>
  <c r="C1603" i="7"/>
  <c r="B734" i="7"/>
  <c r="B1293" i="7"/>
  <c r="B2992" i="7"/>
  <c r="B2393" i="7"/>
  <c r="B2747" i="7"/>
  <c r="C1545" i="7"/>
  <c r="B1672" i="7"/>
  <c r="C2630" i="7"/>
  <c r="B259" i="7"/>
  <c r="B808" i="7"/>
  <c r="C2723" i="7"/>
  <c r="B3100" i="7"/>
  <c r="B1911" i="7"/>
  <c r="B2287" i="7"/>
  <c r="B1038" i="7"/>
  <c r="C1097" i="7"/>
  <c r="C1421" i="7"/>
  <c r="B1817" i="7"/>
  <c r="C2214" i="7"/>
  <c r="B2658" i="7"/>
  <c r="C442" i="7"/>
  <c r="C1631" i="7"/>
  <c r="B2316" i="7"/>
  <c r="B822" i="7"/>
  <c r="B1114" i="7"/>
  <c r="C2712" i="7"/>
  <c r="B1670" i="7"/>
  <c r="C469" i="7"/>
  <c r="C452" i="7"/>
  <c r="C2362" i="7"/>
  <c r="B498" i="7"/>
  <c r="B1811" i="7"/>
  <c r="C918" i="7"/>
  <c r="C2984" i="7"/>
  <c r="B2265" i="7"/>
  <c r="C2971" i="7"/>
  <c r="B1829" i="7"/>
  <c r="B1747" i="7"/>
  <c r="C855" i="7"/>
  <c r="B1082" i="7"/>
  <c r="B1520" i="7"/>
  <c r="C1878" i="7"/>
  <c r="B1477" i="7"/>
  <c r="B3061" i="7"/>
  <c r="B2602" i="7"/>
  <c r="B1813" i="7"/>
  <c r="B1007" i="7"/>
  <c r="B1474" i="7"/>
  <c r="C2177" i="7"/>
  <c r="B1121" i="7"/>
  <c r="C1325" i="7"/>
  <c r="C2514" i="7"/>
  <c r="C2667" i="7"/>
  <c r="C1291" i="7"/>
  <c r="C1583" i="7"/>
  <c r="B3060" i="7"/>
  <c r="B2577" i="7"/>
  <c r="B301" i="7"/>
  <c r="C1317" i="7"/>
  <c r="B1572" i="7"/>
  <c r="C2522" i="7"/>
  <c r="C2488" i="7"/>
  <c r="C2230" i="7"/>
  <c r="C1834" i="7"/>
  <c r="B1529" i="7"/>
  <c r="C2374" i="7"/>
  <c r="B1521" i="7"/>
  <c r="C902" i="7"/>
  <c r="C802" i="7"/>
  <c r="C2849" i="7"/>
  <c r="B2889" i="7"/>
  <c r="C1605" i="7"/>
  <c r="B1625" i="7"/>
  <c r="B831" i="7"/>
  <c r="C514" i="7"/>
  <c r="C561" i="7"/>
  <c r="C1312" i="7"/>
  <c r="B2336" i="7"/>
  <c r="C938" i="7"/>
  <c r="B2238" i="7"/>
  <c r="C1913" i="7"/>
  <c r="B1303" i="7"/>
  <c r="C650" i="7"/>
  <c r="C1614" i="7"/>
  <c r="C1153" i="7"/>
  <c r="B639" i="7"/>
  <c r="B368" i="7"/>
  <c r="B1052" i="7"/>
  <c r="C850" i="7"/>
  <c r="B1049" i="7"/>
  <c r="C1778" i="7"/>
  <c r="C1208" i="7"/>
  <c r="B3213" i="7"/>
  <c r="B1278" i="7"/>
  <c r="C1599" i="7"/>
  <c r="C416" i="7"/>
  <c r="B2693" i="7"/>
  <c r="B724" i="7"/>
  <c r="C1882" i="7"/>
  <c r="C1284" i="7"/>
  <c r="C1346" i="7"/>
  <c r="C2975" i="7"/>
  <c r="C2745" i="7"/>
  <c r="C3058" i="7"/>
  <c r="C2722" i="7"/>
  <c r="C1185" i="7"/>
  <c r="C482" i="7"/>
  <c r="B1891" i="7"/>
  <c r="C1489" i="7"/>
  <c r="B1034" i="7"/>
  <c r="B1673" i="7"/>
  <c r="B2635" i="7"/>
  <c r="B3115" i="7"/>
  <c r="B2307" i="7"/>
  <c r="C758" i="7"/>
  <c r="B325" i="7"/>
  <c r="B2516" i="7"/>
  <c r="B1259" i="7"/>
  <c r="C1264" i="7"/>
  <c r="C2196" i="7"/>
  <c r="B2013" i="7"/>
  <c r="B2478" i="7"/>
  <c r="C3047" i="7"/>
  <c r="C496" i="7"/>
  <c r="C1167" i="7"/>
  <c r="B531" i="7"/>
  <c r="C3087" i="7"/>
  <c r="B761" i="7"/>
  <c r="B1604" i="7"/>
  <c r="B1313" i="7"/>
  <c r="C931" i="7"/>
  <c r="C989" i="7"/>
  <c r="C2677" i="7"/>
  <c r="B1849" i="7"/>
  <c r="C2465" i="7"/>
  <c r="C2653" i="7"/>
  <c r="C922" i="7"/>
  <c r="B1508" i="7"/>
  <c r="C2757" i="7"/>
  <c r="C1678" i="7"/>
  <c r="B811" i="7"/>
  <c r="C2734" i="7"/>
  <c r="B2367" i="7"/>
  <c r="C2226" i="7"/>
  <c r="B576" i="7"/>
  <c r="C1708" i="7"/>
  <c r="B2246" i="7"/>
  <c r="C486" i="7"/>
  <c r="B2698" i="7"/>
  <c r="B2392" i="7"/>
  <c r="C1608" i="7"/>
  <c r="B2084" i="7"/>
  <c r="B1462" i="7"/>
  <c r="B533" i="7"/>
  <c r="C608" i="7"/>
  <c r="C457" i="7"/>
  <c r="C1027" i="7"/>
  <c r="C1515" i="7"/>
  <c r="B261" i="7"/>
  <c r="B2733" i="7"/>
  <c r="C2629" i="7"/>
  <c r="B2781" i="7"/>
  <c r="C1781" i="7"/>
  <c r="C2601" i="7"/>
  <c r="C2407" i="7"/>
  <c r="B2765" i="7"/>
  <c r="B264" i="7"/>
  <c r="B279" i="7"/>
  <c r="C2260" i="7"/>
  <c r="B702" i="7"/>
  <c r="B2041" i="7"/>
  <c r="B553" i="7"/>
  <c r="B1155" i="7"/>
  <c r="B1941" i="7"/>
  <c r="B2003" i="7"/>
  <c r="C2991" i="7"/>
  <c r="B292" i="7"/>
  <c r="B2876" i="7"/>
  <c r="C383" i="7"/>
  <c r="C483" i="7"/>
  <c r="B2467" i="7"/>
  <c r="B1886" i="7"/>
  <c r="B2998" i="7"/>
  <c r="B2645" i="7"/>
  <c r="C3176" i="7"/>
  <c r="C3076" i="7"/>
  <c r="B1421" i="7"/>
  <c r="C3149" i="7"/>
  <c r="B2289" i="7"/>
  <c r="B1166" i="7"/>
  <c r="C3028" i="7"/>
  <c r="B590" i="7"/>
  <c r="B2982" i="7"/>
  <c r="B1422" i="7"/>
  <c r="B2939" i="7"/>
  <c r="C2567" i="7"/>
  <c r="B318" i="7"/>
  <c r="C2879" i="7"/>
  <c r="C1562" i="7"/>
  <c r="C870" i="7"/>
  <c r="C1919" i="7"/>
  <c r="C2054" i="7"/>
  <c r="C2556" i="7"/>
  <c r="B1982" i="7"/>
  <c r="C2679" i="7"/>
  <c r="B2887" i="7"/>
  <c r="B1827" i="7"/>
  <c r="C2824" i="7"/>
  <c r="B1372" i="7"/>
  <c r="C2487" i="7"/>
  <c r="C1498" i="7"/>
  <c r="B2846" i="7"/>
  <c r="C2783" i="7"/>
  <c r="B3044" i="7"/>
  <c r="C2100" i="7"/>
  <c r="C2815" i="7"/>
  <c r="C2451" i="7"/>
  <c r="B3188" i="7"/>
  <c r="B2712" i="7"/>
  <c r="C2890" i="7"/>
  <c r="C1012" i="7"/>
  <c r="B905" i="7"/>
  <c r="B773" i="7"/>
  <c r="C860" i="7"/>
  <c r="C2199" i="7"/>
  <c r="B2275" i="7"/>
  <c r="B2656" i="7"/>
  <c r="C3257" i="7"/>
  <c r="C3219" i="7"/>
  <c r="C716" i="7"/>
  <c r="B743" i="7"/>
  <c r="C2521" i="7"/>
  <c r="B399" i="7"/>
  <c r="C3083" i="7"/>
  <c r="B1205" i="7"/>
  <c r="C2705" i="7"/>
  <c r="C2011" i="7"/>
  <c r="B2177" i="7"/>
  <c r="B2631" i="7"/>
  <c r="B1771" i="7"/>
  <c r="B1424" i="7"/>
  <c r="B315" i="7"/>
  <c r="B2561" i="7"/>
  <c r="B1489" i="7"/>
  <c r="B1237" i="7"/>
  <c r="B3073" i="7"/>
  <c r="B1233" i="7"/>
  <c r="B1584" i="7"/>
  <c r="C2077" i="7"/>
  <c r="C2642" i="7"/>
  <c r="C1645" i="7"/>
  <c r="C2210" i="7"/>
  <c r="B500" i="7"/>
  <c r="C1365" i="7"/>
  <c r="C3099" i="7"/>
  <c r="C2543" i="7"/>
  <c r="B1676" i="7"/>
  <c r="B2984" i="7"/>
  <c r="B370" i="7"/>
  <c r="B568" i="7"/>
  <c r="C2912" i="7"/>
  <c r="B1046" i="7"/>
  <c r="B560" i="7"/>
  <c r="B1666" i="7"/>
  <c r="B1794" i="7"/>
  <c r="B2508" i="7"/>
  <c r="B1890" i="7"/>
  <c r="B1416" i="7"/>
  <c r="C366" i="7"/>
  <c r="B2815" i="7"/>
  <c r="C316" i="7"/>
  <c r="B2298" i="7"/>
  <c r="C2637" i="7"/>
  <c r="B1819" i="7"/>
  <c r="B1497" i="7"/>
  <c r="B1073" i="7"/>
  <c r="C2055" i="7"/>
  <c r="C3201" i="7"/>
  <c r="C1286" i="7"/>
  <c r="B2446" i="7"/>
  <c r="B2702" i="7"/>
  <c r="B2944" i="7"/>
  <c r="B872" i="7"/>
  <c r="B2035" i="7"/>
  <c r="B1635" i="7"/>
  <c r="C2247" i="7"/>
  <c r="B2086" i="7"/>
  <c r="B344" i="7"/>
  <c r="B313" i="7"/>
  <c r="B962" i="7"/>
  <c r="B1542" i="7"/>
  <c r="B3036" i="7"/>
  <c r="C2746" i="7"/>
  <c r="B1977" i="7"/>
  <c r="C2160" i="7"/>
  <c r="B2507" i="7"/>
  <c r="B1659" i="7"/>
  <c r="B2550" i="7"/>
  <c r="C3080" i="7"/>
  <c r="C3192" i="7"/>
  <c r="B382" i="7"/>
  <c r="B1201" i="7"/>
  <c r="B1311" i="7"/>
  <c r="C1262" i="7"/>
  <c r="B2157" i="7"/>
  <c r="C2037" i="7"/>
  <c r="B1035" i="7"/>
  <c r="C1784" i="7"/>
  <c r="B3011" i="7"/>
  <c r="C2685" i="7"/>
  <c r="C1165" i="7"/>
  <c r="C1095" i="7"/>
  <c r="B1349" i="7"/>
  <c r="B393" i="7"/>
  <c r="C2893" i="7"/>
  <c r="B2109" i="7"/>
  <c r="B893" i="7"/>
  <c r="C2329" i="7"/>
  <c r="C2131" i="7"/>
  <c r="B2053" i="7"/>
  <c r="B1554" i="7"/>
  <c r="B1883" i="7"/>
  <c r="B2274" i="7"/>
  <c r="C1677" i="7"/>
  <c r="B3204" i="7"/>
  <c r="C2603" i="7"/>
  <c r="C613" i="7"/>
  <c r="B2620" i="7"/>
  <c r="B1857" i="7"/>
  <c r="B2679" i="7"/>
  <c r="B284" i="7"/>
  <c r="B2154" i="7"/>
  <c r="B1686" i="7"/>
  <c r="B3183" i="7"/>
  <c r="B2856" i="7"/>
  <c r="C2279" i="7"/>
  <c r="C2051" i="7"/>
  <c r="C1960" i="7"/>
  <c r="C2221" i="7"/>
  <c r="C2948" i="7"/>
  <c r="C2578" i="7"/>
  <c r="C1998" i="7"/>
  <c r="C1199" i="7"/>
  <c r="B2011" i="7"/>
  <c r="C610" i="7"/>
  <c r="B1224" i="7"/>
  <c r="B1217" i="7"/>
  <c r="C1798" i="7"/>
  <c r="B2139" i="7"/>
  <c r="B2199" i="7"/>
  <c r="C1135" i="7"/>
  <c r="C1257" i="7"/>
  <c r="B1861" i="7"/>
  <c r="C2583" i="7"/>
  <c r="B1077" i="7"/>
  <c r="B2653" i="7"/>
  <c r="B1717" i="7"/>
  <c r="B2718" i="7"/>
  <c r="B697" i="7"/>
  <c r="B2027" i="7"/>
  <c r="B1026" i="7"/>
  <c r="B1214" i="7"/>
  <c r="C3227" i="7"/>
  <c r="B795" i="7"/>
  <c r="C418" i="7"/>
  <c r="B2375" i="7"/>
  <c r="C2604" i="7"/>
  <c r="C326" i="7"/>
  <c r="C2176" i="7"/>
  <c r="C1155" i="7"/>
  <c r="C2968" i="7"/>
  <c r="C2367" i="7"/>
  <c r="C999" i="7"/>
  <c r="C450" i="7"/>
  <c r="C2024" i="7"/>
  <c r="B1662" i="7"/>
  <c r="B1346" i="7"/>
  <c r="B2932" i="7"/>
  <c r="B1608" i="7"/>
  <c r="B2228" i="7"/>
  <c r="C341" i="7"/>
  <c r="B3134" i="7"/>
  <c r="C807" i="7"/>
  <c r="B798" i="7"/>
  <c r="C1342" i="7"/>
  <c r="C2027" i="7"/>
  <c r="B3184" i="7"/>
  <c r="B1198" i="7"/>
  <c r="C2455" i="7"/>
  <c r="B2459" i="7"/>
  <c r="B992" i="7"/>
  <c r="C2123" i="7"/>
  <c r="B1050" i="7"/>
  <c r="C3089" i="7"/>
  <c r="C1091" i="7"/>
  <c r="C2901" i="7"/>
  <c r="B705" i="7"/>
  <c r="C2660" i="7"/>
  <c r="B2834" i="7"/>
  <c r="B1284" i="7"/>
  <c r="C2534" i="7"/>
  <c r="B1970" i="7"/>
  <c r="B2686" i="7"/>
  <c r="C309" i="7"/>
  <c r="B332" i="7"/>
  <c r="B2850" i="7"/>
  <c r="C1000" i="7"/>
  <c r="B2055" i="7"/>
  <c r="B3059" i="7"/>
  <c r="C1544" i="7"/>
  <c r="B723" i="7"/>
  <c r="B1027" i="7"/>
  <c r="B880" i="7"/>
  <c r="B672" i="7"/>
  <c r="C2283" i="7"/>
  <c r="C2516" i="7"/>
  <c r="C267" i="7"/>
  <c r="C2366" i="7"/>
  <c r="C485" i="7"/>
  <c r="C745" i="7"/>
  <c r="B1274" i="7"/>
  <c r="C1997" i="7"/>
  <c r="B2009" i="7"/>
  <c r="C1066" i="7"/>
  <c r="B3240" i="7"/>
  <c r="C3008" i="7"/>
  <c r="B2334" i="7"/>
  <c r="C1160" i="7"/>
  <c r="C1226" i="7"/>
  <c r="B1333" i="7"/>
  <c r="B3162" i="7"/>
  <c r="C3120" i="7"/>
  <c r="C1086" i="7"/>
  <c r="B2202" i="7"/>
  <c r="B1136" i="7"/>
  <c r="B2216" i="7"/>
  <c r="C2324" i="7"/>
  <c r="C2236" i="7"/>
  <c r="C2365" i="7"/>
  <c r="C1419" i="7"/>
  <c r="B2758" i="7"/>
  <c r="C2962" i="7"/>
  <c r="C2702" i="7"/>
  <c r="B2441" i="7"/>
  <c r="B1836" i="7"/>
  <c r="C463" i="7"/>
  <c r="C2552" i="7"/>
  <c r="B2823" i="7"/>
  <c r="C2889" i="7"/>
  <c r="C2584" i="7"/>
  <c r="B2224" i="7"/>
  <c r="C1045" i="7"/>
  <c r="B954" i="7"/>
  <c r="C292" i="7"/>
  <c r="C815" i="7"/>
  <c r="C789" i="7"/>
  <c r="C2396" i="7"/>
  <c r="C3097" i="7"/>
  <c r="C1718" i="7"/>
  <c r="C818" i="7"/>
  <c r="B2227" i="7"/>
  <c r="C2239" i="7"/>
  <c r="B2624" i="7"/>
  <c r="B924" i="7"/>
  <c r="C3177" i="7"/>
  <c r="B2155" i="7"/>
  <c r="B901" i="7"/>
  <c r="C1385" i="7"/>
  <c r="C1025" i="7"/>
  <c r="C555" i="7"/>
  <c r="B3118" i="7"/>
  <c r="B1545" i="7"/>
  <c r="C2444" i="7"/>
  <c r="C2301" i="7"/>
  <c r="C2915" i="7"/>
  <c r="C324" i="7"/>
  <c r="C3166" i="7"/>
  <c r="B545" i="7"/>
  <c r="C2876" i="7"/>
  <c r="B3058" i="7"/>
  <c r="C1166" i="7"/>
  <c r="C460" i="7"/>
  <c r="B1658" i="7"/>
  <c r="B2072" i="7"/>
  <c r="C2431" i="7"/>
  <c r="B1727" i="7"/>
  <c r="B849" i="7"/>
  <c r="B437" i="7"/>
  <c r="C3124" i="7"/>
  <c r="B1718" i="7"/>
  <c r="C2328" i="7"/>
  <c r="C2882" i="7"/>
  <c r="B3013" i="7"/>
  <c r="C1615" i="7"/>
  <c r="B3053" i="7"/>
  <c r="C778" i="7"/>
  <c r="C2926" i="7"/>
  <c r="C2392" i="7"/>
  <c r="B2873" i="7"/>
  <c r="B1144" i="7"/>
  <c r="B601" i="7"/>
  <c r="B2540" i="7"/>
  <c r="B1885" i="7"/>
  <c r="C736" i="7"/>
  <c r="C2154" i="7"/>
  <c r="B1355" i="7"/>
  <c r="B1211" i="7"/>
  <c r="B2888" i="7"/>
  <c r="C1345" i="7"/>
  <c r="B2559" i="7"/>
  <c r="B987" i="7"/>
  <c r="B1630" i="7"/>
  <c r="B1959" i="7"/>
  <c r="B2012" i="7"/>
  <c r="C2311" i="7"/>
  <c r="B3219" i="7"/>
  <c r="B2641" i="7"/>
  <c r="C441" i="7"/>
  <c r="C1010" i="7"/>
  <c r="C1037" i="7"/>
  <c r="C512" i="7"/>
  <c r="B2487" i="7"/>
  <c r="B2038" i="7"/>
  <c r="C2555" i="7"/>
  <c r="B1793" i="7"/>
  <c r="C1704" i="7"/>
  <c r="C951" i="7"/>
  <c r="B2680" i="7"/>
  <c r="B1091" i="7"/>
  <c r="B2501" i="7"/>
  <c r="C3110" i="7"/>
  <c r="C2460" i="7"/>
  <c r="C854" i="7"/>
  <c r="B1495" i="7"/>
  <c r="B510" i="7"/>
  <c r="C1237" i="7"/>
  <c r="B613" i="7"/>
  <c r="C2358" i="7"/>
  <c r="B2103" i="7"/>
  <c r="C607" i="7"/>
  <c r="B605" i="7"/>
  <c r="B2310" i="7"/>
  <c r="B3153" i="7"/>
  <c r="B1110" i="7"/>
  <c r="C2052" i="7"/>
  <c r="B1384" i="7"/>
  <c r="B1923" i="7"/>
  <c r="C2949" i="7"/>
  <c r="B751" i="7"/>
  <c r="C701" i="7"/>
  <c r="C1280" i="7"/>
  <c r="C3065" i="7"/>
  <c r="B2933" i="7"/>
  <c r="B473" i="7"/>
  <c r="C1650" i="7"/>
  <c r="C1075" i="7"/>
  <c r="C2383" i="7"/>
  <c r="C1930" i="7"/>
  <c r="C530" i="7"/>
  <c r="B1922" i="7"/>
  <c r="C3226" i="7"/>
  <c r="C2673" i="7"/>
  <c r="C282" i="7"/>
  <c r="C2402" i="7"/>
  <c r="C1449" i="7"/>
  <c r="C2792" i="7"/>
  <c r="B3105" i="7"/>
  <c r="B1476" i="7"/>
  <c r="B1469" i="7"/>
  <c r="C2348" i="7"/>
  <c r="C1451" i="7"/>
  <c r="B805" i="7"/>
  <c r="B2223" i="7"/>
  <c r="B2978" i="7"/>
  <c r="C720" i="7"/>
  <c r="C2644" i="7"/>
  <c r="B1626" i="7"/>
  <c r="C910" i="7"/>
  <c r="C391" i="7"/>
  <c r="C2224" i="7"/>
  <c r="C2477" i="7"/>
  <c r="C3011" i="7"/>
  <c r="C495" i="7"/>
  <c r="C2638" i="7"/>
  <c r="C2645" i="7"/>
  <c r="B2782" i="7"/>
  <c r="C2838" i="7"/>
  <c r="C797" i="7"/>
  <c r="C2605" i="7"/>
  <c r="B1258" i="7"/>
  <c r="C2310" i="7"/>
  <c r="C1643" i="7"/>
  <c r="C884" i="7"/>
  <c r="C3108" i="7"/>
  <c r="C1524" i="7"/>
  <c r="C1642" i="7"/>
  <c r="B2626" i="7"/>
  <c r="B1396" i="7"/>
  <c r="C1032" i="7"/>
  <c r="C1200" i="7"/>
  <c r="C1014" i="7"/>
  <c r="C1590" i="7"/>
  <c r="C3103" i="7"/>
  <c r="C1809" i="7"/>
  <c r="B2330" i="7"/>
  <c r="B763" i="7"/>
  <c r="C887" i="7"/>
  <c r="B2995" i="7"/>
  <c r="C2531" i="7"/>
  <c r="B2732" i="7"/>
  <c r="B2213" i="7"/>
  <c r="B1736" i="7"/>
  <c r="C2148" i="7"/>
  <c r="B1394" i="7"/>
  <c r="C1164" i="7"/>
  <c r="B1129" i="7"/>
  <c r="C2529" i="7"/>
  <c r="C1223" i="7"/>
  <c r="C695" i="7"/>
  <c r="B643" i="7"/>
  <c r="B3128" i="7"/>
  <c r="C2574" i="7"/>
  <c r="B270" i="7"/>
  <c r="C1670" i="7"/>
  <c r="C2592" i="7"/>
  <c r="B2353" i="7"/>
  <c r="C2945" i="7"/>
  <c r="B425" i="7"/>
  <c r="C3025" i="7"/>
  <c r="B2629" i="7"/>
  <c r="B2318" i="7"/>
  <c r="C1133" i="7"/>
  <c r="C395" i="7"/>
  <c r="C3034" i="7"/>
  <c r="C2167" i="7"/>
  <c r="B3241" i="7"/>
  <c r="B715" i="7"/>
  <c r="B2169" i="7"/>
  <c r="B2872" i="7"/>
  <c r="C936" i="7"/>
  <c r="B2595" i="7"/>
  <c r="C1752" i="7"/>
  <c r="C595" i="7"/>
  <c r="B2249" i="7"/>
  <c r="C631" i="7"/>
  <c r="B2987" i="7"/>
  <c r="B2934" i="7"/>
  <c r="C2501" i="7"/>
  <c r="C1193" i="7"/>
  <c r="C996" i="7"/>
  <c r="C1763" i="7"/>
  <c r="C2115" i="7"/>
  <c r="B839" i="7"/>
  <c r="C665" i="7"/>
  <c r="B2690" i="7"/>
  <c r="B1523" i="7"/>
  <c r="C1506" i="7"/>
  <c r="B1093" i="7"/>
  <c r="B1343" i="7"/>
  <c r="C1247" i="7"/>
  <c r="B1818" i="7"/>
  <c r="B2659" i="7"/>
  <c r="C647" i="7"/>
  <c r="C2632" i="7"/>
  <c r="C2375" i="7"/>
  <c r="C268" i="7"/>
  <c r="B1802" i="7"/>
  <c r="C2853" i="7"/>
  <c r="B1397" i="7"/>
  <c r="C1360" i="7"/>
  <c r="C1654" i="7"/>
  <c r="B2324" i="7"/>
  <c r="C3231" i="7"/>
  <c r="C3144" i="7"/>
  <c r="C692" i="7"/>
  <c r="C1224" i="7"/>
  <c r="B847" i="7"/>
  <c r="B1701" i="7"/>
  <c r="B633" i="7"/>
  <c r="C991" i="7"/>
  <c r="C2403" i="7"/>
  <c r="C2471" i="7"/>
  <c r="B2742" i="7"/>
  <c r="B2479" i="7"/>
  <c r="C3032" i="7"/>
  <c r="C2983" i="7"/>
  <c r="B1208" i="7"/>
  <c r="C2124" i="7"/>
  <c r="B1629" i="7"/>
  <c r="C1290" i="7"/>
  <c r="B2253" i="7"/>
  <c r="B2067" i="7"/>
  <c r="C1703" i="7"/>
  <c r="B2959" i="7"/>
  <c r="B3189" i="7"/>
  <c r="B2726" i="7"/>
  <c r="C2211" i="7"/>
  <c r="B2513" i="7"/>
  <c r="B832" i="7"/>
  <c r="C2813" i="7"/>
  <c r="C2503" i="7"/>
  <c r="B903" i="7"/>
  <c r="B2633" i="7"/>
  <c r="B1207" i="7"/>
  <c r="B1688" i="7"/>
  <c r="C1316" i="7"/>
  <c r="C1983" i="7"/>
  <c r="B3052" i="7"/>
  <c r="B1380" i="7"/>
  <c r="C1469" i="7"/>
  <c r="C2701" i="7"/>
  <c r="B1366" i="7"/>
  <c r="B547" i="7"/>
  <c r="B3057" i="7"/>
  <c r="B1101" i="7"/>
  <c r="B637" i="7"/>
  <c r="C1682" i="7"/>
  <c r="B3209" i="7"/>
  <c r="B2022" i="7"/>
  <c r="B695" i="7"/>
  <c r="C291" i="7"/>
  <c r="B2381" i="7"/>
  <c r="B2415" i="7"/>
  <c r="C743" i="7"/>
  <c r="C1526" i="7"/>
  <c r="C1840" i="7"/>
  <c r="B2128" i="7"/>
  <c r="B877" i="7"/>
  <c r="C1570" i="7"/>
  <c r="B439" i="7"/>
  <c r="C1461" i="7"/>
  <c r="C2946" i="7"/>
  <c r="B974" i="7"/>
  <c r="C2327" i="7"/>
  <c r="C2227" i="7"/>
  <c r="C3041" i="7"/>
  <c r="B3141" i="7"/>
  <c r="B2235" i="7"/>
  <c r="C1228" i="7"/>
  <c r="B999" i="7"/>
  <c r="C2755" i="7"/>
  <c r="B1264" i="7"/>
  <c r="C2040" i="7"/>
  <c r="C1539" i="7"/>
  <c r="C2197" i="7"/>
  <c r="B1843" i="7"/>
  <c r="B1549" i="7"/>
  <c r="B2272" i="7"/>
  <c r="B1479" i="7"/>
  <c r="B1255" i="7"/>
  <c r="C2400" i="7"/>
  <c r="B530" i="7"/>
  <c r="B2255" i="7"/>
  <c r="B1235" i="7"/>
  <c r="C871" i="7"/>
  <c r="B859" i="7"/>
  <c r="B1865" i="7"/>
  <c r="B1903" i="7"/>
  <c r="B2884" i="7"/>
  <c r="C379" i="7"/>
  <c r="B2098" i="7"/>
  <c r="B776" i="7"/>
  <c r="B1062" i="7"/>
  <c r="B1127" i="7"/>
  <c r="C2165" i="7"/>
  <c r="C3109" i="7"/>
  <c r="B288" i="7"/>
  <c r="B1352" i="7"/>
  <c r="C2663" i="7"/>
  <c r="B2273" i="7"/>
  <c r="C599" i="7"/>
  <c r="C2388" i="7"/>
  <c r="B1471" i="7"/>
  <c r="B803" i="7"/>
  <c r="C845" i="7"/>
  <c r="C1967" i="7"/>
  <c r="C2674" i="7"/>
  <c r="B768" i="7"/>
  <c r="B1611" i="7"/>
  <c r="B495" i="7"/>
  <c r="C3140" i="7"/>
  <c r="C962" i="7"/>
  <c r="B1441" i="7"/>
  <c r="B3231" i="7"/>
  <c r="B2031" i="7"/>
  <c r="B2359" i="7"/>
  <c r="B1028" i="7"/>
  <c r="C594" i="7"/>
  <c r="B623" i="7"/>
  <c r="B2841" i="7"/>
  <c r="B1470" i="7"/>
  <c r="B1197" i="7"/>
  <c r="B1248" i="7"/>
  <c r="C927" i="7"/>
  <c r="B3120" i="7"/>
  <c r="C531" i="7"/>
  <c r="B2763" i="7"/>
  <c r="B3167" i="7"/>
  <c r="C849" i="7"/>
  <c r="B455" i="7"/>
  <c r="C2670" i="7"/>
  <c r="C2445" i="7"/>
  <c r="C3179" i="7"/>
  <c r="B2126" i="7"/>
  <c r="B1003" i="7"/>
  <c r="C3174" i="7"/>
  <c r="B2358" i="7"/>
  <c r="C473" i="7"/>
  <c r="B1847" i="7"/>
  <c r="B1663" i="7"/>
  <c r="C2587" i="7"/>
  <c r="B1345" i="7"/>
  <c r="C1326" i="7"/>
  <c r="B1785" i="7"/>
  <c r="B1772" i="7"/>
  <c r="B2102" i="7"/>
  <c r="B2956" i="7"/>
  <c r="C1937" i="7"/>
  <c r="B3014" i="7"/>
  <c r="B1809" i="7"/>
  <c r="B561" i="7"/>
  <c r="B1440" i="7"/>
  <c r="B1281" i="7"/>
  <c r="C1747" i="7"/>
  <c r="B2751" i="7"/>
  <c r="C3161" i="7"/>
  <c r="B2146" i="7"/>
  <c r="C413" i="7"/>
  <c r="B591" i="7"/>
  <c r="B634" i="7"/>
  <c r="B1414" i="7"/>
  <c r="B3169" i="7"/>
  <c r="C2443" i="7"/>
  <c r="B2080" i="7"/>
  <c r="B1405" i="7"/>
  <c r="C1408" i="7"/>
  <c r="C2172" i="7"/>
  <c r="B3214" i="7"/>
  <c r="B2565" i="7"/>
  <c r="B3035" i="7"/>
  <c r="C767" i="7"/>
  <c r="C2090" i="7"/>
  <c r="B2026" i="7"/>
  <c r="B363" i="7"/>
  <c r="B2483" i="7"/>
  <c r="C2700" i="7"/>
  <c r="C2770" i="7"/>
  <c r="C3241" i="7"/>
  <c r="B2493" i="7"/>
  <c r="B286" i="7"/>
  <c r="C2920" i="7"/>
  <c r="C308" i="7"/>
  <c r="B484" i="7"/>
  <c r="B1692" i="7"/>
  <c r="C1379" i="7"/>
  <c r="C1502" i="7"/>
  <c r="B3054" i="7"/>
  <c r="B2179" i="7"/>
  <c r="B1068" i="7"/>
  <c r="C2259" i="7"/>
  <c r="B879" i="7"/>
  <c r="C1331" i="7"/>
  <c r="B2278" i="7"/>
  <c r="B1889" i="7"/>
  <c r="B817" i="7"/>
  <c r="B729" i="7"/>
  <c r="B2412" i="7"/>
  <c r="C551" i="7"/>
  <c r="C1883" i="7"/>
  <c r="C3043" i="7"/>
  <c r="C2716" i="7"/>
  <c r="C313" i="7"/>
  <c r="C2988" i="7"/>
  <c r="C3048" i="7"/>
  <c r="B464" i="7"/>
  <c r="C891" i="7"/>
  <c r="B1492" i="7"/>
  <c r="C2768" i="7"/>
  <c r="C1529" i="7"/>
  <c r="C1949" i="7"/>
  <c r="B980" i="7"/>
  <c r="B1415" i="7"/>
  <c r="B2534" i="7"/>
  <c r="C2020" i="7"/>
  <c r="C2467" i="7"/>
  <c r="C1023" i="7"/>
  <c r="B1674" i="7"/>
  <c r="C762" i="7"/>
  <c r="C2985" i="7"/>
  <c r="B1370" i="7"/>
  <c r="C489" i="7"/>
  <c r="C684" i="7"/>
  <c r="B1546" i="7"/>
  <c r="C2292" i="7"/>
  <c r="C1813" i="7"/>
  <c r="B709" i="7"/>
  <c r="B1055" i="7"/>
  <c r="C2415" i="7"/>
  <c r="C2922" i="7"/>
  <c r="C547" i="7"/>
  <c r="B320" i="7"/>
  <c r="B3217" i="7"/>
  <c r="C1046" i="7"/>
  <c r="C1377" i="7"/>
  <c r="C1103" i="7"/>
  <c r="B499" i="7"/>
  <c r="C2491" i="7"/>
  <c r="C2010" i="7"/>
  <c r="C1402" i="7"/>
  <c r="B2226" i="7"/>
  <c r="C1253" i="7"/>
  <c r="B825" i="7"/>
  <c r="B1133" i="7"/>
  <c r="B1620" i="7"/>
  <c r="C2414" i="7"/>
  <c r="B413" i="7"/>
  <c r="B1137" i="7"/>
  <c r="C373" i="7"/>
  <c r="C1818" i="7"/>
  <c r="B2539" i="7"/>
  <c r="B440" i="7"/>
  <c r="C280" i="7"/>
  <c r="C360" i="7"/>
  <c r="C3045" i="7"/>
  <c r="C3156" i="7"/>
  <c r="C2571" i="7"/>
  <c r="C2266" i="7"/>
  <c r="B1900" i="7"/>
  <c r="B2342" i="7"/>
  <c r="C3252" i="7"/>
  <c r="C1113" i="7"/>
  <c r="C2862" i="7"/>
  <c r="C852" i="7"/>
  <c r="B1833" i="7"/>
  <c r="B717" i="7"/>
  <c r="B2756" i="7"/>
  <c r="B3109" i="7"/>
  <c r="B625" i="7"/>
  <c r="C1438" i="7"/>
  <c r="B3137" i="7"/>
  <c r="B1134" i="7"/>
  <c r="C2265" i="7"/>
  <c r="B2927" i="7"/>
  <c r="C2899" i="7"/>
  <c r="B1689" i="7"/>
  <c r="B376" i="7"/>
  <c r="B1145" i="7"/>
  <c r="B2610" i="7"/>
  <c r="B339" i="7"/>
  <c r="B448" i="7"/>
  <c r="B2869" i="7"/>
  <c r="B433" i="7"/>
  <c r="C799" i="7"/>
  <c r="B2649" i="7"/>
  <c r="C2869" i="7"/>
  <c r="B1185" i="7"/>
  <c r="B1633" i="7"/>
  <c r="C2730" i="7"/>
  <c r="C1144" i="7"/>
  <c r="C1669" i="7"/>
  <c r="B957" i="7"/>
  <c r="C1845" i="7"/>
  <c r="C2650" i="7"/>
  <c r="B2547" i="7"/>
  <c r="B1894" i="7"/>
  <c r="C405" i="7"/>
  <c r="C387" i="7"/>
  <c r="B614" i="7"/>
  <c r="C816" i="7"/>
  <c r="B1690" i="7"/>
  <c r="B2687" i="7"/>
  <c r="B2923" i="7"/>
  <c r="B1398" i="7"/>
  <c r="C2139" i="7"/>
  <c r="C2006" i="7"/>
  <c r="C968" i="7"/>
  <c r="B889" i="7"/>
  <c r="C1953" i="7"/>
  <c r="C1007" i="7"/>
  <c r="B1763" i="7"/>
  <c r="B2470" i="7"/>
  <c r="C3143" i="7"/>
  <c r="B1167" i="7"/>
  <c r="B671" i="7"/>
  <c r="B2477" i="7"/>
  <c r="B2791" i="7"/>
  <c r="B3230" i="7"/>
  <c r="B3122" i="7"/>
  <c r="C2099" i="7"/>
  <c r="B1378" i="7"/>
  <c r="B899" i="7"/>
  <c r="B733" i="7"/>
  <c r="B1814" i="7"/>
  <c r="B2554" i="7"/>
  <c r="C2180" i="7"/>
  <c r="B1710" i="7"/>
  <c r="B2471" i="7"/>
  <c r="B2082" i="7"/>
  <c r="B1240" i="7"/>
  <c r="B3045" i="7"/>
  <c r="B657" i="7"/>
  <c r="B2519" i="7"/>
  <c r="B295" i="7"/>
  <c r="B501" i="7"/>
  <c r="C1052" i="7"/>
  <c r="B3002" i="7"/>
  <c r="B1181" i="7"/>
  <c r="C2796" i="7"/>
  <c r="C2019" i="7"/>
  <c r="C1015" i="7"/>
  <c r="B2350" i="7"/>
  <c r="B2363" i="7"/>
  <c r="C1265" i="7"/>
  <c r="C2091" i="7"/>
  <c r="B1769" i="7"/>
  <c r="B3192" i="7"/>
  <c r="C2089" i="7"/>
  <c r="C3196" i="7"/>
  <c r="B3205" i="7"/>
  <c r="C2478" i="7"/>
  <c r="C1620" i="7"/>
  <c r="B2911" i="7"/>
  <c r="B3176" i="7"/>
  <c r="C1060" i="7"/>
  <c r="B1805" i="7"/>
  <c r="C1459" i="7"/>
  <c r="C726" i="7"/>
  <c r="B610" i="7"/>
  <c r="B1227" i="7"/>
  <c r="C1229" i="7"/>
  <c r="B3238" i="7"/>
  <c r="B2029" i="7"/>
  <c r="C1601" i="7"/>
  <c r="C2345" i="7"/>
  <c r="B1816" i="7"/>
  <c r="C2174" i="7"/>
  <c r="B1401" i="7"/>
  <c r="B1773" i="7"/>
  <c r="C908" i="7"/>
  <c r="C582" i="7"/>
  <c r="B1731" i="7"/>
  <c r="C2390" i="7"/>
  <c r="C722" i="7"/>
  <c r="B2409" i="7"/>
  <c r="B1871" i="7"/>
  <c r="B3215" i="7"/>
  <c r="C1692" i="7"/>
  <c r="B2717" i="7"/>
  <c r="C2647" i="7"/>
  <c r="C3070" i="7"/>
  <c r="C2291" i="7"/>
  <c r="C331" i="7"/>
  <c r="B2979" i="7"/>
  <c r="C1427" i="7"/>
  <c r="C3184" i="7"/>
  <c r="B611" i="7"/>
  <c r="C2780" i="7"/>
  <c r="B2570" i="7"/>
  <c r="B645" i="7"/>
  <c r="C1540" i="7"/>
  <c r="C1088" i="7"/>
  <c r="C2502" i="7"/>
  <c r="C2784" i="7"/>
  <c r="B2786" i="7"/>
  <c r="C2331" i="7"/>
  <c r="C2540" i="7"/>
  <c r="C347" i="7"/>
  <c r="B3157" i="7"/>
  <c r="C1920" i="7"/>
  <c r="B467" i="7"/>
  <c r="B762" i="7"/>
  <c r="C2845" i="7"/>
  <c r="B2713" i="7"/>
  <c r="C2135" i="7"/>
  <c r="B509" i="7"/>
  <c r="B1393" i="7"/>
  <c r="C819" i="7"/>
  <c r="B3197" i="7"/>
  <c r="B1565" i="7"/>
  <c r="C1684" i="7"/>
  <c r="C1061" i="7"/>
  <c r="C780" i="7"/>
  <c r="C3225" i="7"/>
  <c r="B2376" i="7"/>
  <c r="B543" i="7"/>
  <c r="B2922" i="7"/>
  <c r="C2313" i="7"/>
  <c r="C2321" i="7"/>
  <c r="B328" i="7"/>
  <c r="B1131" i="7"/>
  <c r="B2808" i="7"/>
  <c r="C2775" i="7"/>
  <c r="B1261" i="7"/>
  <c r="B3063" i="7"/>
  <c r="C1734" i="7"/>
  <c r="B306" i="7"/>
  <c r="B2902" i="7"/>
  <c r="B540" i="7"/>
  <c r="C3239" i="7"/>
  <c r="B1494" i="7"/>
  <c r="C1033" i="7"/>
  <c r="C2978" i="7"/>
  <c r="B818" i="7"/>
  <c r="C2339" i="7"/>
  <c r="C949" i="7"/>
  <c r="B1936" i="7"/>
  <c r="C1973" i="7"/>
  <c r="C369" i="7"/>
  <c r="B3016" i="7"/>
  <c r="B438" i="7"/>
  <c r="C1827" i="7"/>
  <c r="C764" i="7"/>
  <c r="C378" i="7"/>
  <c r="B1072" i="7"/>
  <c r="C649" i="7"/>
  <c r="C1314" i="7"/>
  <c r="C2185" i="7"/>
  <c r="C3064" i="7"/>
  <c r="C3050" i="7"/>
  <c r="B381" i="7"/>
  <c r="B2985" i="7"/>
  <c r="B691" i="7"/>
  <c r="C1296" i="7"/>
  <c r="C3249" i="7"/>
  <c r="C1303" i="7"/>
  <c r="C926" i="7"/>
  <c r="B2491" i="7"/>
  <c r="C1532" i="7"/>
  <c r="C1742" i="7"/>
  <c r="B1322" i="7"/>
  <c r="C2186" i="7"/>
  <c r="B415" i="7"/>
  <c r="C1726" i="7"/>
  <c r="B446" i="7"/>
  <c r="B1301" i="7"/>
  <c r="C2515" i="7"/>
  <c r="B784" i="7"/>
  <c r="B2904" i="7"/>
  <c r="C2725" i="7"/>
  <c r="C1238" i="7"/>
  <c r="B1678" i="7"/>
  <c r="C676" i="7"/>
  <c r="B1468" i="7"/>
  <c r="C337" i="7"/>
  <c r="B824" i="7"/>
  <c r="B1204" i="7"/>
  <c r="B1459" i="7"/>
  <c r="C1293" i="7"/>
  <c r="B2451" i="7"/>
  <c r="C1374" i="7"/>
  <c r="B2050" i="7"/>
  <c r="B2452" i="7"/>
  <c r="C2833" i="7"/>
  <c r="C2808" i="7"/>
  <c r="C632" i="7"/>
  <c r="B2950" i="7"/>
  <c r="C1243" i="7"/>
  <c r="C2395" i="7"/>
  <c r="B1976" i="7"/>
  <c r="B2408" i="7"/>
  <c r="C1517" i="7"/>
  <c r="B668" i="7"/>
  <c r="C869" i="7"/>
  <c r="B432" i="7"/>
  <c r="B1417" i="7"/>
  <c r="C354" i="7"/>
  <c r="B1669" i="7"/>
  <c r="B304" i="7"/>
  <c r="B887" i="7"/>
  <c r="B2340" i="7"/>
  <c r="C3213" i="7"/>
  <c r="C1432" i="7"/>
  <c r="B2879" i="7"/>
  <c r="C1874" i="7"/>
  <c r="C2960" i="7"/>
  <c r="C2145" i="7"/>
  <c r="C2947" i="7"/>
  <c r="C2067" i="7"/>
  <c r="C2187" i="7"/>
  <c r="C1569" i="7"/>
  <c r="C2441" i="7"/>
  <c r="B2775" i="7"/>
  <c r="B365" i="7"/>
  <c r="B3027" i="7"/>
  <c r="C1353" i="7"/>
  <c r="C3042" i="7"/>
  <c r="B2099" i="7"/>
  <c r="C1743" i="7"/>
  <c r="B582" i="7"/>
  <c r="C1197" i="7"/>
  <c r="C1283" i="7"/>
  <c r="C672" i="7"/>
  <c r="B2599" i="7"/>
  <c r="C2469" i="7"/>
  <c r="C464" i="7"/>
  <c r="B367" i="7"/>
  <c r="B2694" i="7"/>
  <c r="B1321" i="7"/>
  <c r="C1738" i="7"/>
  <c r="C2251" i="7"/>
  <c r="C2549" i="7"/>
  <c r="C2270" i="7"/>
  <c r="C1922" i="7"/>
  <c r="C2202" i="7"/>
  <c r="C1929" i="7"/>
  <c r="B1407" i="7"/>
  <c r="B2646" i="7"/>
  <c r="B918" i="7"/>
  <c r="B1782" i="7"/>
  <c r="B508" i="7"/>
  <c r="C554" i="7"/>
  <c r="B1636" i="7"/>
  <c r="B640" i="7"/>
  <c r="C3194" i="7"/>
  <c r="C956" i="7"/>
  <c r="C1382" i="7"/>
  <c r="B1023" i="7"/>
  <c r="B2143" i="7"/>
  <c r="B1875" i="7"/>
  <c r="C1681" i="7"/>
  <c r="B2740" i="7"/>
  <c r="B1413" i="7"/>
  <c r="B662" i="7"/>
  <c r="C685" i="7"/>
  <c r="C893" i="7"/>
  <c r="B1092" i="7"/>
  <c r="B1654" i="7"/>
  <c r="C1757" i="7"/>
  <c r="B1588" i="7"/>
  <c r="B1735" i="7"/>
  <c r="C2751" i="7"/>
  <c r="B2366" i="7"/>
  <c r="C2504" i="7"/>
  <c r="B2983" i="7"/>
  <c r="B1919" i="7"/>
  <c r="C2617" i="7"/>
  <c r="B2036" i="7"/>
  <c r="B1555" i="7"/>
  <c r="C1981" i="7"/>
  <c r="B1107" i="7"/>
  <c r="C1534" i="7"/>
  <c r="B2489" i="7"/>
  <c r="B1338" i="7"/>
  <c r="B3095" i="7"/>
  <c r="B1730" i="7"/>
  <c r="B1342" i="7"/>
  <c r="C609" i="7"/>
  <c r="C2883" i="7"/>
  <c r="C1132" i="7"/>
  <c r="C2043" i="7"/>
  <c r="B2735" i="7"/>
  <c r="B2389" i="7"/>
  <c r="C1602" i="7"/>
  <c r="C3072" i="7"/>
  <c r="C1279" i="7"/>
  <c r="B3006" i="7"/>
  <c r="C2379" i="7"/>
  <c r="C1940" i="7"/>
  <c r="B497" i="7"/>
  <c r="B622" i="7"/>
  <c r="C3095" i="7"/>
  <c r="C1837" i="7"/>
  <c r="C2363" i="7"/>
  <c r="B1063" i="7"/>
  <c r="C1854" i="7"/>
  <c r="C2116" i="7"/>
  <c r="B1487" i="7"/>
  <c r="C2711" i="7"/>
  <c r="C2713" i="7"/>
  <c r="C2717" i="7"/>
  <c r="B2007" i="7"/>
  <c r="B1391" i="7"/>
  <c r="C1523" i="7"/>
  <c r="B2728" i="7"/>
  <c r="C2486" i="7"/>
  <c r="C877" i="7"/>
  <c r="C2246" i="7"/>
  <c r="C2028" i="7"/>
  <c r="C1613" i="7"/>
  <c r="C2168" i="7"/>
  <c r="C2059" i="7"/>
  <c r="C2000" i="7"/>
  <c r="B2037" i="7"/>
  <c r="B1641" i="7"/>
  <c r="B1420" i="7"/>
  <c r="B1616" i="7"/>
  <c r="B934" i="7"/>
  <c r="B2222" i="7"/>
  <c r="B1803" i="7"/>
  <c r="B1822" i="7"/>
  <c r="C1581" i="7"/>
  <c r="C2458" i="7"/>
  <c r="B1360" i="7"/>
  <c r="C2169" i="7"/>
  <c r="C2057" i="7"/>
  <c r="B2708" i="7"/>
  <c r="C338" i="7"/>
  <c r="C2118" i="7"/>
  <c r="C1931" i="7"/>
  <c r="C1619" i="7"/>
  <c r="C2683" i="7"/>
  <c r="B2475" i="7"/>
  <c r="C1063" i="7"/>
  <c r="B2773" i="7"/>
  <c r="C3197" i="7"/>
  <c r="C2733" i="7"/>
  <c r="C1486" i="7"/>
  <c r="B400" i="7"/>
  <c r="C344" i="7"/>
  <c r="C3162" i="7"/>
  <c r="C2830" i="7"/>
  <c r="B1239" i="7"/>
  <c r="B1263" i="7"/>
  <c r="C1715" i="7"/>
  <c r="B1854" i="7"/>
  <c r="C2347" i="7"/>
  <c r="C1687" i="7"/>
  <c r="B2948" i="7"/>
  <c r="B2094" i="7"/>
  <c r="B2071" i="7"/>
  <c r="B846" i="7"/>
  <c r="B996" i="7"/>
  <c r="C2995" i="7"/>
  <c r="B2348" i="7"/>
  <c r="C1179" i="7"/>
  <c r="C905" i="7"/>
  <c r="C2473" i="7"/>
  <c r="C2448" i="7"/>
  <c r="B1985" i="7"/>
  <c r="B2966" i="7"/>
  <c r="C556" i="7"/>
  <c r="C2205" i="7"/>
  <c r="B2418" i="7"/>
  <c r="C1019" i="7"/>
  <c r="B2021" i="7"/>
  <c r="B1681" i="7"/>
  <c r="B1490" i="7"/>
  <c r="C689" i="7"/>
  <c r="C2079" i="7"/>
  <c r="B2484" i="7"/>
  <c r="B1687" i="7"/>
  <c r="C1811" i="7"/>
  <c r="B2149" i="7"/>
  <c r="C2822" i="7"/>
  <c r="C2938" i="7"/>
  <c r="B2379" i="7"/>
  <c r="C2533" i="7"/>
  <c r="B2882" i="7"/>
  <c r="B644" i="7"/>
  <c r="C1879" i="7"/>
  <c r="B2866" i="7"/>
  <c r="C727" i="7"/>
  <c r="C739" i="7"/>
  <c r="B2880" i="7"/>
  <c r="B2291" i="7"/>
  <c r="C978" i="7"/>
  <c r="B1488" i="7"/>
  <c r="C1831" i="7"/>
  <c r="C2990" i="7"/>
  <c r="C2308" i="7"/>
  <c r="C1835" i="7"/>
  <c r="B646" i="7"/>
  <c r="C2742" i="7"/>
  <c r="C2752" i="7"/>
  <c r="B384" i="7"/>
  <c r="B2806" i="7"/>
  <c r="B731" i="7"/>
  <c r="B1223" i="7"/>
  <c r="B1161" i="7"/>
  <c r="B947" i="7"/>
  <c r="B2343" i="7"/>
  <c r="C809" i="7"/>
  <c r="B1389" i="7"/>
  <c r="B1780" i="7"/>
  <c r="B1308" i="7"/>
  <c r="C1173" i="7"/>
  <c r="B2061" i="7"/>
  <c r="B3037" i="7"/>
  <c r="B2908" i="7"/>
  <c r="C2973" i="7"/>
  <c r="C2554" i="7"/>
  <c r="C2268" i="7"/>
  <c r="B2136" i="7"/>
  <c r="C766" i="7"/>
  <c r="C1755" i="7"/>
  <c r="B1008" i="7"/>
  <c r="C2340" i="7"/>
  <c r="C2042" i="7"/>
  <c r="B1505" i="7"/>
  <c r="C2420" i="7"/>
  <c r="B653" i="7"/>
  <c r="C335" i="7"/>
  <c r="B1992" i="7"/>
  <c r="C1713" i="7"/>
  <c r="B1365" i="7"/>
  <c r="C533" i="7"/>
  <c r="C1096" i="7"/>
  <c r="C643" i="7"/>
  <c r="C519" i="7"/>
  <c r="B3070" i="7"/>
  <c r="B466" i="7"/>
  <c r="C2144" i="7"/>
  <c r="B2233" i="7"/>
  <c r="C2873" i="7"/>
  <c r="C2300" i="7"/>
  <c r="C1849" i="7"/>
  <c r="C1407" i="7"/>
  <c r="C1487" i="7"/>
  <c r="B1784" i="7"/>
  <c r="C568" i="7"/>
  <c r="C2356" i="7"/>
  <c r="B338" i="7"/>
  <c r="C980" i="7"/>
  <c r="B2691" i="7"/>
  <c r="B2049" i="7"/>
  <c r="C1387" i="7"/>
  <c r="B1327" i="7"/>
  <c r="B3201" i="7"/>
  <c r="B1532" i="7"/>
  <c r="C2510" i="7"/>
  <c r="C1987" i="7"/>
  <c r="B485" i="7"/>
  <c r="C1888" i="7"/>
  <c r="B2964" i="7"/>
  <c r="B2438" i="7"/>
  <c r="B2704" i="7"/>
  <c r="C1560" i="7"/>
  <c r="C2848" i="7"/>
  <c r="C2234" i="7"/>
  <c r="B2706" i="7"/>
  <c r="C1833" i="7"/>
  <c r="C1207" i="7"/>
  <c r="C3220" i="7"/>
  <c r="B2912" i="7"/>
  <c r="C2569" i="7"/>
  <c r="C279" i="7"/>
  <c r="C588" i="7"/>
  <c r="B1810" i="7"/>
  <c r="B2837" i="7"/>
  <c r="B1720" i="7"/>
  <c r="C729" i="7"/>
  <c r="C1985" i="7"/>
  <c r="B2657" i="7"/>
  <c r="C2333" i="7"/>
  <c r="B3194" i="7"/>
  <c r="B1648" i="7"/>
  <c r="C1370" i="7"/>
  <c r="B1627" i="7"/>
  <c r="B1226" i="7"/>
  <c r="B1655" i="7"/>
  <c r="B939" i="7"/>
  <c r="C2063" i="7"/>
  <c r="B330" i="7"/>
  <c r="B2023" i="7"/>
  <c r="B1708" i="7"/>
  <c r="C2596" i="7"/>
  <c r="B2778" i="7"/>
  <c r="B2839" i="7"/>
  <c r="B1787" i="7"/>
  <c r="B1177" i="7"/>
  <c r="C1110" i="7"/>
  <c r="B2916" i="7"/>
  <c r="C1924" i="7"/>
  <c r="B2456" i="7"/>
  <c r="B1140" i="7"/>
  <c r="C3154" i="7"/>
  <c r="B364" i="7"/>
  <c r="C2305" i="7"/>
  <c r="B2006" i="7"/>
  <c r="B333" i="7"/>
  <c r="B474" i="7"/>
  <c r="C2511" i="7"/>
  <c r="B837" i="7"/>
  <c r="C864" i="7"/>
  <c r="B948" i="7"/>
  <c r="C2102" i="7"/>
  <c r="B3076" i="7"/>
  <c r="C1020" i="7"/>
  <c r="C2550" i="7"/>
  <c r="C808" i="7"/>
  <c r="C423" i="7"/>
  <c r="C2688" i="7"/>
  <c r="C2318" i="7"/>
  <c r="C3255" i="7"/>
  <c r="B2574" i="7"/>
  <c r="B1783" i="7"/>
  <c r="C2976" i="7"/>
  <c r="B1539" i="7"/>
  <c r="B2976" i="7"/>
  <c r="B1400" i="7"/>
  <c r="B2122" i="7"/>
  <c r="B2079" i="7"/>
  <c r="C2525" i="7"/>
  <c r="C1289" i="7"/>
  <c r="B506" i="7"/>
  <c r="C2942" i="7"/>
  <c r="C1803" i="7"/>
  <c r="C2387" i="7"/>
  <c r="B505" i="7"/>
  <c r="B1438" i="7"/>
  <c r="C1536" i="7"/>
  <c r="B1128" i="7"/>
  <c r="C2709" i="7"/>
  <c r="C3071" i="7"/>
  <c r="C1655" i="7"/>
  <c r="B598" i="7"/>
  <c r="B2056" i="7"/>
  <c r="B2282" i="7"/>
  <c r="C1679" i="7"/>
  <c r="B2677" i="7"/>
  <c r="B712" i="7"/>
  <c r="B1918" i="7"/>
  <c r="C2779" i="7"/>
  <c r="C2164" i="7"/>
  <c r="B2671" i="7"/>
  <c r="B357" i="7"/>
  <c r="C2194" i="7"/>
  <c r="C2610" i="7"/>
  <c r="B2867" i="7"/>
  <c r="B579" i="7"/>
  <c r="C1628" i="7"/>
  <c r="C1976" i="7"/>
  <c r="B1939" i="7"/>
  <c r="B1808" i="7"/>
  <c r="C2191" i="7"/>
  <c r="C1297" i="7"/>
  <c r="C2033" i="7"/>
  <c r="B2118" i="7"/>
  <c r="C833" i="7"/>
  <c r="C1143" i="7"/>
  <c r="B615" i="7"/>
  <c r="B1756" i="7"/>
  <c r="B1367" i="7"/>
  <c r="B2142" i="7"/>
  <c r="B2482" i="7"/>
  <c r="C2372" i="7"/>
  <c r="B1935" i="7"/>
  <c r="C1638" i="7"/>
  <c r="C865" i="7"/>
  <c r="B1168" i="7"/>
  <c r="C549" i="7"/>
  <c r="C459" i="7"/>
  <c r="C2023" i="7"/>
  <c r="B2734" i="7"/>
  <c r="C2039" i="7"/>
  <c r="B814" i="7"/>
  <c r="B2399" i="7"/>
  <c r="C1062" i="7"/>
  <c r="B1834" i="7"/>
  <c r="B1282" i="7"/>
  <c r="B2112" i="7"/>
  <c r="C3035" i="7"/>
  <c r="B1538" i="7"/>
  <c r="B603" i="7"/>
  <c r="B807" i="7"/>
  <c r="C878" i="7"/>
  <c r="C921" i="7"/>
  <c r="C2676" i="7"/>
  <c r="B782" i="7"/>
  <c r="B2066" i="7"/>
  <c r="C3217" i="7"/>
  <c r="C1658" i="7"/>
  <c r="B1363" i="7"/>
  <c r="C2496" i="7"/>
  <c r="C751" i="7"/>
  <c r="C1431" i="7"/>
  <c r="B755" i="7"/>
  <c r="B2257" i="7"/>
  <c r="B2028" i="7"/>
  <c r="C694" i="7"/>
  <c r="B2824" i="7"/>
  <c r="B2195" i="7"/>
  <c r="C2183" i="7"/>
  <c r="C1843" i="7"/>
  <c r="B3185" i="7"/>
  <c r="C1035" i="7"/>
  <c r="B1088" i="7"/>
  <c r="C3141" i="7"/>
  <c r="C2530" i="7"/>
  <c r="B1937" i="7"/>
  <c r="C2126" i="7"/>
  <c r="B2621" i="7"/>
  <c r="B746" i="7"/>
  <c r="C1612" i="7"/>
  <c r="C1565" i="7"/>
  <c r="C628" i="7"/>
  <c r="C2615" i="7"/>
  <c r="B1379" i="7"/>
  <c r="C1491" i="7"/>
  <c r="B1522" i="7"/>
  <c r="B2665" i="7"/>
  <c r="B3225" i="7"/>
  <c r="B1934" i="7"/>
  <c r="C811" i="7"/>
  <c r="C587" i="7"/>
  <c r="C2635" i="7"/>
  <c r="B2999" i="7"/>
  <c r="C2193" i="7"/>
  <c r="C1424" i="7"/>
  <c r="C432" i="7"/>
  <c r="B745" i="7"/>
  <c r="C1270" i="7"/>
  <c r="C2416" i="7"/>
  <c r="C574" i="7"/>
  <c r="B2785" i="7"/>
  <c r="C1513" i="7"/>
  <c r="C2977" i="7"/>
  <c r="B765" i="7"/>
  <c r="C2439" i="7"/>
  <c r="C1048" i="7"/>
  <c r="B2212" i="7"/>
  <c r="C2468" i="7"/>
  <c r="B749" i="7"/>
  <c r="C1134" i="7"/>
  <c r="C1300" i="7"/>
  <c r="B2394" i="7"/>
  <c r="B2267" i="7"/>
  <c r="C2732" i="7"/>
  <c r="B606" i="7"/>
  <c r="C1414" i="7"/>
  <c r="B748" i="7"/>
  <c r="B517" i="7"/>
  <c r="B2123" i="7"/>
  <c r="B3257" i="7"/>
  <c r="B1682" i="7"/>
  <c r="C2025" i="7"/>
  <c r="C3021" i="7"/>
  <c r="C1111" i="7"/>
  <c r="C493" i="7"/>
  <c r="B514" i="7"/>
  <c r="B1500" i="7"/>
  <c r="B1872" i="7"/>
  <c r="C3029" i="7"/>
  <c r="C2648" i="7"/>
  <c r="C2257" i="7"/>
  <c r="C1380" i="7"/>
  <c r="B483" i="7"/>
  <c r="C2013" i="7"/>
  <c r="B1254" i="7"/>
  <c r="B2468" i="7"/>
  <c r="C1263" i="7"/>
  <c r="C3151" i="7"/>
  <c r="B1590" i="7"/>
  <c r="B1614" i="7"/>
  <c r="C1398" i="7"/>
  <c r="C1246" i="7"/>
  <c r="C1318" i="7"/>
  <c r="C1825" i="7"/>
  <c r="B630" i="7"/>
  <c r="C3203" i="7"/>
  <c r="C657" i="7"/>
  <c r="C2965" i="7"/>
  <c r="C2231" i="7"/>
  <c r="C2691" i="7"/>
  <c r="B890" i="7"/>
  <c r="B3116" i="7"/>
  <c r="B2184" i="7"/>
  <c r="B2776" i="7"/>
  <c r="B3096" i="7"/>
  <c r="B1697" i="7"/>
  <c r="B527" i="7"/>
  <c r="B1170" i="7"/>
  <c r="B1574" i="7"/>
  <c r="C2861" i="7"/>
  <c r="B2492" i="7"/>
  <c r="B2689" i="7"/>
  <c r="B1887" i="7"/>
  <c r="C2810" i="7"/>
  <c r="B275" i="7"/>
  <c r="C2735" i="7"/>
  <c r="C2639" i="7"/>
  <c r="B2667" i="7"/>
  <c r="B388" i="7"/>
  <c r="C3163" i="7"/>
  <c r="C1707" i="7"/>
  <c r="B2042" i="7"/>
  <c r="C681" i="7"/>
  <c r="B3186" i="7"/>
  <c r="C2175" i="7"/>
  <c r="B2517" i="7"/>
  <c r="B1187" i="7"/>
  <c r="B2544" i="7"/>
  <c r="C2447" i="7"/>
  <c r="B2480" i="7"/>
  <c r="B1251" i="7"/>
  <c r="B3015" i="7"/>
  <c r="C1710" i="7"/>
  <c r="C2646" i="7"/>
  <c r="B1792" i="7"/>
  <c r="C2831" i="7"/>
  <c r="B1010" i="7"/>
  <c r="B1501" i="7"/>
  <c r="C393" i="7"/>
  <c r="C1674" i="7"/>
  <c r="C925" i="7"/>
  <c r="B2750" i="7"/>
  <c r="C1294" i="7"/>
  <c r="C3134" i="7"/>
  <c r="B2024" i="7"/>
  <c r="C3118" i="7"/>
  <c r="B3148" i="7"/>
  <c r="B402" i="7"/>
  <c r="B2242" i="7"/>
  <c r="B3042" i="7"/>
  <c r="B1307" i="7"/>
  <c r="B2510" i="7"/>
  <c r="C1276" i="7"/>
  <c r="B549" i="7"/>
  <c r="B1965" i="7"/>
  <c r="C2357" i="7"/>
  <c r="C1496" i="7"/>
  <c r="B703" i="7"/>
  <c r="C567" i="7"/>
  <c r="C2041" i="7"/>
  <c r="C2762" i="7"/>
  <c r="C591" i="7"/>
  <c r="B2661" i="7"/>
  <c r="B2089" i="7"/>
  <c r="C666" i="7"/>
  <c r="C2474" i="7"/>
  <c r="C1107" i="7"/>
  <c r="C2636" i="7"/>
  <c r="C1125" i="7"/>
  <c r="B1643" i="7"/>
  <c r="C2323" i="7"/>
  <c r="B1940" i="7"/>
  <c r="B2898" i="7"/>
  <c r="B2025" i="7"/>
  <c r="C1030" i="7"/>
  <c r="B2499" i="7"/>
  <c r="B1324" i="7"/>
  <c r="B3098" i="7"/>
  <c r="B973" i="7"/>
  <c r="C3091" i="7"/>
  <c r="C286" i="7"/>
  <c r="B1580" i="7"/>
  <c r="C2106" i="7"/>
  <c r="B436" i="7"/>
  <c r="C3136" i="7"/>
  <c r="B2566" i="7"/>
  <c r="C596" i="7"/>
  <c r="C2463" i="7"/>
  <c r="C1444" i="7"/>
  <c r="B3251" i="7"/>
  <c r="C2935" i="7"/>
  <c r="B3147" i="7"/>
  <c r="B379" i="7"/>
  <c r="B3138" i="7"/>
  <c r="B2558" i="7"/>
  <c r="C2373" i="7"/>
  <c r="B2198" i="7"/>
  <c r="B2895" i="7"/>
  <c r="B1434" i="7"/>
  <c r="B1993" i="7"/>
  <c r="C1611" i="7"/>
  <c r="C525" i="7"/>
  <c r="C940" i="7"/>
  <c r="C304" i="7"/>
  <c r="C1691" i="7"/>
  <c r="C2233" i="7"/>
  <c r="C319" i="7"/>
  <c r="C2558" i="7"/>
  <c r="C1288" i="7"/>
  <c r="C3236" i="7"/>
  <c r="B567" i="7"/>
  <c r="C2430" i="7"/>
  <c r="C566" i="7"/>
  <c r="B660" i="7"/>
  <c r="B3079" i="7"/>
  <c r="B1043" i="7"/>
  <c r="C1477" i="7"/>
  <c r="C2910" i="7"/>
  <c r="B2549" i="7"/>
  <c r="B1943" i="7"/>
  <c r="C456" i="7"/>
  <c r="C1273" i="7"/>
  <c r="B726" i="7"/>
  <c r="B616" i="7"/>
  <c r="C875" i="7"/>
  <c r="B1095" i="7"/>
  <c r="B2920" i="7"/>
  <c r="B1914" i="7"/>
  <c r="C1324" i="7"/>
  <c r="B1152" i="7"/>
  <c r="B812" i="7"/>
  <c r="B1018" i="7"/>
  <c r="C1121" i="7"/>
  <c r="B2994" i="7"/>
  <c r="B1402" i="7"/>
  <c r="B2182" i="7"/>
  <c r="B1789" i="7"/>
  <c r="C3001" i="7"/>
  <c r="C1648" i="7"/>
  <c r="B1045" i="7"/>
  <c r="C361" i="7"/>
  <c r="B2899" i="7"/>
  <c r="B1443" i="7"/>
  <c r="B2171" i="7"/>
  <c r="B2121" i="7"/>
  <c r="B3111" i="7"/>
  <c r="B1054" i="7"/>
  <c r="C2698" i="7"/>
  <c r="C2092" i="7"/>
  <c r="C1609" i="7"/>
  <c r="C3229" i="7"/>
  <c r="B1021" i="7"/>
  <c r="B2423" i="7"/>
  <c r="B2398" i="7"/>
  <c r="C1081" i="7"/>
  <c r="B2504" i="7"/>
  <c r="C1574" i="7"/>
  <c r="C1786" i="7"/>
  <c r="B1525" i="7"/>
  <c r="C1189" i="7"/>
  <c r="B2428" i="7"/>
  <c r="B580" i="7"/>
  <c r="C1050" i="7"/>
  <c r="B2129" i="7"/>
  <c r="C2741" i="7"/>
  <c r="B2219" i="7"/>
  <c r="C897" i="7"/>
  <c r="C3145" i="7"/>
  <c r="C2767" i="7"/>
  <c r="C1653" i="7"/>
  <c r="B1707" i="7"/>
  <c r="C3106" i="7"/>
  <c r="C1995" i="7"/>
  <c r="B451" i="7"/>
  <c r="C981" i="7"/>
  <c r="B1507" i="7"/>
  <c r="B1074" i="7"/>
  <c r="B2807" i="7"/>
  <c r="B1960" i="7"/>
  <c r="B1981" i="7"/>
  <c r="B411" i="7"/>
  <c r="B2070" i="7"/>
  <c r="B1596" i="7"/>
  <c r="C2482" i="7"/>
  <c r="B1568" i="7"/>
  <c r="C1597" i="7"/>
  <c r="C1746" i="7"/>
  <c r="C1630" i="7"/>
  <c r="B2150" i="7"/>
  <c r="B1123" i="7"/>
  <c r="B2900" i="7"/>
  <c r="B2582" i="7"/>
  <c r="C2072" i="7"/>
  <c r="C526" i="7"/>
  <c r="C2871" i="7"/>
  <c r="B1478" i="7"/>
  <c r="B2215" i="7"/>
  <c r="B2010" i="7"/>
  <c r="B1675" i="7"/>
  <c r="C2263" i="7"/>
  <c r="C2290" i="7"/>
  <c r="B1594" i="7"/>
  <c r="C2016" i="7"/>
  <c r="B2410" i="7"/>
  <c r="C697" i="7"/>
  <c r="C1617" i="7"/>
  <c r="C1941" i="7"/>
  <c r="B1099" i="7"/>
  <c r="I115" i="11" l="1"/>
  <c r="X265" i="7"/>
  <c r="U139" i="11"/>
  <c r="U145" i="11"/>
  <c r="U141" i="11"/>
  <c r="U140" i="11"/>
  <c r="U144" i="11"/>
  <c r="U142" i="11"/>
  <c r="H131" i="11"/>
  <c r="V139" i="11" s="1"/>
  <c r="U267" i="7"/>
  <c r="W266" i="7"/>
  <c r="X266" i="7" s="1"/>
  <c r="V266" i="7"/>
  <c r="AB266" i="7"/>
  <c r="AC266" i="7" s="1"/>
  <c r="J114" i="11"/>
  <c r="K111" i="11"/>
  <c r="J118" i="11"/>
  <c r="I119" i="11" s="1"/>
  <c r="AG18" i="15" s="1"/>
  <c r="V144" i="11"/>
  <c r="P210" i="11"/>
  <c r="P208" i="11"/>
  <c r="P209" i="11"/>
  <c r="P211" i="11"/>
  <c r="P207" i="11"/>
  <c r="AC269" i="11"/>
  <c r="AD269" i="11" s="1"/>
  <c r="AF269" i="11"/>
  <c r="AG269" i="11" s="1"/>
  <c r="Y269" i="11"/>
  <c r="X270" i="11"/>
  <c r="Z269" i="11"/>
  <c r="AA269" i="11" s="1"/>
  <c r="B235" i="7"/>
  <c r="B237" i="7"/>
  <c r="E257" i="11" s="1"/>
  <c r="B238" i="7"/>
  <c r="J31" i="8" s="1"/>
  <c r="B114" i="4" s="1"/>
  <c r="C234" i="7"/>
  <c r="B236" i="7"/>
  <c r="B233" i="7"/>
  <c r="D257" i="11" s="1"/>
  <c r="B234" i="7"/>
  <c r="C236" i="7"/>
  <c r="B3259" i="7"/>
  <c r="E258" i="7"/>
  <c r="AN265" i="7"/>
  <c r="AO265" i="7" s="1"/>
  <c r="AG266" i="7"/>
  <c r="AH265" i="7"/>
  <c r="AI265" i="7" s="1"/>
  <c r="AZ265" i="7"/>
  <c r="BA265" i="7" s="1"/>
  <c r="AU265" i="7"/>
  <c r="AV265" i="7" s="1"/>
  <c r="AS266" i="7"/>
  <c r="Z148" i="7"/>
  <c r="Z147" i="7"/>
  <c r="Z151" i="7"/>
  <c r="Z152" i="7"/>
  <c r="Z150" i="7"/>
  <c r="Z149" i="7"/>
  <c r="Z146" i="7"/>
  <c r="C233" i="7"/>
  <c r="D258" i="11" s="1"/>
  <c r="C237" i="7"/>
  <c r="E258" i="11" s="1"/>
  <c r="C3259" i="7"/>
  <c r="C238" i="7"/>
  <c r="C235" i="7"/>
  <c r="Y151" i="7"/>
  <c r="Y149" i="7"/>
  <c r="Y150" i="7"/>
  <c r="Y148" i="7"/>
  <c r="B141" i="7"/>
  <c r="Y146" i="7"/>
  <c r="Y152" i="7"/>
  <c r="Y147" i="7"/>
  <c r="B143" i="7"/>
  <c r="J115" i="11" l="1"/>
  <c r="J20" i="8"/>
  <c r="B100" i="4"/>
  <c r="V142" i="11"/>
  <c r="V140" i="11"/>
  <c r="C151" i="7"/>
  <c r="D151" i="7"/>
  <c r="V143" i="11"/>
  <c r="V145" i="11"/>
  <c r="I131" i="11"/>
  <c r="W140" i="11" s="1"/>
  <c r="V141" i="11"/>
  <c r="H207" i="11"/>
  <c r="AC270" i="11"/>
  <c r="AD270" i="11" s="1"/>
  <c r="X271" i="11"/>
  <c r="Y270" i="11"/>
  <c r="Z270" i="11"/>
  <c r="AA270" i="11" s="1"/>
  <c r="AF270" i="11"/>
  <c r="AG270" i="11" s="1"/>
  <c r="H208" i="11"/>
  <c r="H210" i="11"/>
  <c r="H211" i="11"/>
  <c r="K114" i="11"/>
  <c r="K118" i="11"/>
  <c r="J119" i="11" s="1"/>
  <c r="AH18" i="15" s="1"/>
  <c r="L111" i="11"/>
  <c r="H209" i="11"/>
  <c r="AB267" i="7"/>
  <c r="AC267" i="7" s="1"/>
  <c r="U268" i="7"/>
  <c r="W267" i="7"/>
  <c r="X267" i="7" s="1"/>
  <c r="V267" i="7"/>
  <c r="F151" i="7"/>
  <c r="H151" i="7"/>
  <c r="B151" i="7"/>
  <c r="E259" i="7"/>
  <c r="F258" i="7"/>
  <c r="AU266" i="7"/>
  <c r="AV266" i="7" s="1"/>
  <c r="AZ266" i="7"/>
  <c r="BA266" i="7" s="1"/>
  <c r="AS267" i="7"/>
  <c r="AG267" i="7"/>
  <c r="AH266" i="7"/>
  <c r="AI266" i="7" s="1"/>
  <c r="AN266" i="7"/>
  <c r="AO266" i="7" s="1"/>
  <c r="E151" i="7"/>
  <c r="I14" i="12"/>
  <c r="F150" i="7"/>
  <c r="D150" i="7"/>
  <c r="E150" i="7"/>
  <c r="B150" i="7"/>
  <c r="C150" i="7"/>
  <c r="B142" i="7"/>
  <c r="H150" i="7"/>
  <c r="G150" i="7"/>
  <c r="G151" i="7"/>
  <c r="K115" i="11" l="1"/>
  <c r="J19" i="8"/>
  <c r="B99" i="4"/>
  <c r="V211" i="11"/>
  <c r="W143" i="11"/>
  <c r="W141" i="11"/>
  <c r="W144" i="11"/>
  <c r="W145" i="11"/>
  <c r="W139" i="11"/>
  <c r="W142" i="11"/>
  <c r="S208" i="11"/>
  <c r="T211" i="11"/>
  <c r="U209" i="11"/>
  <c r="U210" i="11"/>
  <c r="U207" i="11"/>
  <c r="V209" i="11"/>
  <c r="U211" i="11"/>
  <c r="S209" i="11"/>
  <c r="V207" i="11"/>
  <c r="T209" i="11"/>
  <c r="S211" i="11"/>
  <c r="T207" i="11"/>
  <c r="J131" i="11"/>
  <c r="X140" i="11" s="1"/>
  <c r="T210" i="11"/>
  <c r="V208" i="11"/>
  <c r="S207" i="11"/>
  <c r="V210" i="11"/>
  <c r="V268" i="7"/>
  <c r="U269" i="7"/>
  <c r="AB268" i="7"/>
  <c r="AC268" i="7" s="1"/>
  <c r="W268" i="7"/>
  <c r="X268" i="7" s="1"/>
  <c r="L118" i="11"/>
  <c r="L114" i="11"/>
  <c r="U208" i="11"/>
  <c r="S210" i="11"/>
  <c r="T208" i="11"/>
  <c r="X272" i="11"/>
  <c r="AC271" i="11"/>
  <c r="AD271" i="11" s="1"/>
  <c r="Z271" i="11"/>
  <c r="AA271" i="11" s="1"/>
  <c r="Y271" i="11"/>
  <c r="AF271" i="11"/>
  <c r="AG271" i="11" s="1"/>
  <c r="AN267" i="7"/>
  <c r="AO267" i="7" s="1"/>
  <c r="AG268" i="7"/>
  <c r="AH267" i="7"/>
  <c r="AI267" i="7" s="1"/>
  <c r="AZ267" i="7"/>
  <c r="BA267" i="7" s="1"/>
  <c r="AU267" i="7"/>
  <c r="AV267" i="7" s="1"/>
  <c r="AS268" i="7"/>
  <c r="F259" i="7"/>
  <c r="E260" i="7"/>
  <c r="G259" i="7"/>
  <c r="H259" i="7" s="1"/>
  <c r="I9" i="12"/>
  <c r="L115" i="11" l="1"/>
  <c r="X142" i="11"/>
  <c r="X143" i="11"/>
  <c r="X144" i="11"/>
  <c r="X141" i="11"/>
  <c r="X145" i="11"/>
  <c r="X139" i="11"/>
  <c r="AF272" i="11"/>
  <c r="AG272" i="11" s="1"/>
  <c r="Y272" i="11"/>
  <c r="Z272" i="11"/>
  <c r="AA272" i="11" s="1"/>
  <c r="AC272" i="11"/>
  <c r="AD272" i="11" s="1"/>
  <c r="X273" i="11"/>
  <c r="W269" i="7"/>
  <c r="X269" i="7" s="1"/>
  <c r="V269" i="7"/>
  <c r="U270" i="7"/>
  <c r="AB269" i="7"/>
  <c r="AC269" i="7" s="1"/>
  <c r="K119" i="11"/>
  <c r="AI18" i="15" s="1"/>
  <c r="L119" i="11"/>
  <c r="AJ18" i="15" s="1"/>
  <c r="E261" i="7"/>
  <c r="F260" i="7"/>
  <c r="G260" i="7"/>
  <c r="H260" i="7" s="1"/>
  <c r="AS269" i="7"/>
  <c r="AZ268" i="7"/>
  <c r="BA268" i="7" s="1"/>
  <c r="AU268" i="7"/>
  <c r="AV268" i="7" s="1"/>
  <c r="AH268" i="7"/>
  <c r="AI268" i="7" s="1"/>
  <c r="AG269" i="7"/>
  <c r="AN268" i="7"/>
  <c r="AO268" i="7" s="1"/>
  <c r="L131" i="11" l="1"/>
  <c r="AK296" i="11"/>
  <c r="AK949" i="11"/>
  <c r="AK1010" i="11"/>
  <c r="AK433" i="11"/>
  <c r="AK1041" i="11"/>
  <c r="AK1197" i="11"/>
  <c r="AK1105" i="11"/>
  <c r="AK285" i="11"/>
  <c r="AK1022" i="11"/>
  <c r="AK823" i="11"/>
  <c r="AK766" i="11"/>
  <c r="AK489" i="11"/>
  <c r="AK529" i="11"/>
  <c r="AK617" i="11"/>
  <c r="AK908" i="11"/>
  <c r="AK329" i="11"/>
  <c r="AK860" i="11"/>
  <c r="AK1124" i="11"/>
  <c r="AK841" i="11"/>
  <c r="AK408" i="11"/>
  <c r="AK1216" i="11"/>
  <c r="AK464" i="11"/>
  <c r="AK708" i="11"/>
  <c r="AK1193" i="11"/>
  <c r="AK587" i="11"/>
  <c r="AK1069" i="11"/>
  <c r="AK802" i="11"/>
  <c r="AK805" i="11"/>
  <c r="AK327" i="11"/>
  <c r="AK1264" i="11"/>
  <c r="AK465" i="11"/>
  <c r="AK933" i="11"/>
  <c r="AK1024" i="11"/>
  <c r="AK293" i="11"/>
  <c r="AK945" i="11"/>
  <c r="AK755" i="11"/>
  <c r="AK281" i="11"/>
  <c r="AK777" i="11"/>
  <c r="AK346" i="11"/>
  <c r="AK481" i="11"/>
  <c r="AK825" i="11"/>
  <c r="AK406" i="11"/>
  <c r="AK1138" i="11"/>
  <c r="AK1094" i="11"/>
  <c r="AK663" i="11"/>
  <c r="AK1228" i="11"/>
  <c r="AK779" i="11"/>
  <c r="AK1040" i="11"/>
  <c r="AK1267" i="11"/>
  <c r="AK712" i="11"/>
  <c r="AK331" i="11"/>
  <c r="AK944" i="11"/>
  <c r="AK292" i="11"/>
  <c r="AK684" i="11"/>
  <c r="AK374" i="11"/>
  <c r="AK300" i="11"/>
  <c r="AK797" i="11"/>
  <c r="AK928" i="11"/>
  <c r="AK345" i="11"/>
  <c r="AK827" i="11"/>
  <c r="AK413" i="11"/>
  <c r="AK470" i="11"/>
  <c r="AK880" i="11"/>
  <c r="AK1073" i="11"/>
  <c r="AK401" i="11"/>
  <c r="AK286" i="11"/>
  <c r="AK969" i="11"/>
  <c r="AK869" i="11"/>
  <c r="AK277" i="11"/>
  <c r="AK1002" i="11"/>
  <c r="AK594" i="11"/>
  <c r="AK1199" i="11"/>
  <c r="AK1217" i="11"/>
  <c r="AK729" i="11"/>
  <c r="AK935" i="11"/>
  <c r="AK482" i="11"/>
  <c r="AK742" i="11"/>
  <c r="AK637" i="11"/>
  <c r="AK399" i="11"/>
  <c r="AK828" i="11"/>
  <c r="AK491" i="11"/>
  <c r="AK1038" i="11"/>
  <c r="AK952" i="11"/>
  <c r="AK838" i="11"/>
  <c r="AK1099" i="11"/>
  <c r="AK1107" i="11"/>
  <c r="AK1245" i="11"/>
  <c r="AK301" i="11"/>
  <c r="AK638" i="11"/>
  <c r="AK713" i="11"/>
  <c r="AK992" i="11"/>
  <c r="AK1165" i="11"/>
  <c r="AK854" i="11"/>
  <c r="AK569" i="11"/>
  <c r="AK276" i="11"/>
  <c r="AK1019" i="11"/>
  <c r="AK1266" i="11"/>
  <c r="AK628" i="11"/>
  <c r="AK1166" i="11"/>
  <c r="AK295" i="11"/>
  <c r="AK789" i="11"/>
  <c r="AK579" i="11"/>
  <c r="AK384" i="11"/>
  <c r="AK796" i="11"/>
  <c r="AK284" i="11"/>
  <c r="AK983" i="11"/>
  <c r="AK839" i="11"/>
  <c r="AK1055" i="11"/>
  <c r="AK765" i="11"/>
  <c r="AK1259" i="11"/>
  <c r="AK644" i="11"/>
  <c r="AK1244" i="11"/>
  <c r="AK833" i="11"/>
  <c r="AK995" i="11"/>
  <c r="AK539" i="11"/>
  <c r="AK1137" i="11"/>
  <c r="AK818" i="11"/>
  <c r="AK1147" i="11"/>
  <c r="AK1100" i="11"/>
  <c r="AK322" i="11"/>
  <c r="AK735" i="11"/>
  <c r="AK692" i="11"/>
  <c r="AK835" i="11"/>
  <c r="AK746" i="11"/>
  <c r="AK403" i="11"/>
  <c r="AK613" i="11"/>
  <c r="AK566" i="11"/>
  <c r="AK1253" i="11"/>
  <c r="AK787" i="11"/>
  <c r="AK599" i="11"/>
  <c r="AK861" i="11"/>
  <c r="AK1133" i="11"/>
  <c r="AK652" i="11"/>
  <c r="AK421" i="11"/>
  <c r="AK353" i="11"/>
  <c r="AK1238" i="11"/>
  <c r="AK769" i="11"/>
  <c r="AK373" i="11"/>
  <c r="AK728" i="11"/>
  <c r="AK416" i="11"/>
  <c r="AK419" i="11"/>
  <c r="AK1044" i="11"/>
  <c r="AK1066" i="11"/>
  <c r="AK634" i="11"/>
  <c r="AK1208" i="11"/>
  <c r="AK381" i="11"/>
  <c r="AK1180" i="11"/>
  <c r="AK885" i="11"/>
  <c r="AK1067" i="11"/>
  <c r="AK581" i="11"/>
  <c r="AK965" i="11"/>
  <c r="AK868" i="11"/>
  <c r="AK495" i="11"/>
  <c r="AK660" i="11"/>
  <c r="AK558" i="11"/>
  <c r="AK1053" i="11"/>
  <c r="AK341" i="11"/>
  <c r="AK1119" i="11"/>
  <c r="AK548" i="11"/>
  <c r="AK485" i="11"/>
  <c r="AK342" i="11"/>
  <c r="AK1121" i="11"/>
  <c r="AK1106" i="11"/>
  <c r="AK1260" i="11"/>
  <c r="AK611" i="11"/>
  <c r="AK1084" i="11"/>
  <c r="AK820" i="11"/>
  <c r="AK900" i="11"/>
  <c r="AK510" i="11"/>
  <c r="AK910" i="11"/>
  <c r="AK887" i="11"/>
  <c r="AK667" i="11"/>
  <c r="AK954" i="11"/>
  <c r="AK305" i="11"/>
  <c r="AK512" i="11"/>
  <c r="AK571" i="11"/>
  <c r="AK978" i="11"/>
  <c r="AK1118" i="11"/>
  <c r="AK884" i="11"/>
  <c r="AK1227" i="11"/>
  <c r="AK893" i="11"/>
  <c r="AK753" i="11"/>
  <c r="AK1037" i="11"/>
  <c r="AK323" i="11"/>
  <c r="AK1125" i="11"/>
  <c r="AK915" i="11"/>
  <c r="AK405" i="11"/>
  <c r="AK686" i="11"/>
  <c r="AK896" i="11"/>
  <c r="AK319" i="11"/>
  <c r="AK450" i="11"/>
  <c r="AK696" i="11"/>
  <c r="AK678" i="11"/>
  <c r="AK1088" i="11"/>
  <c r="AK775" i="11"/>
  <c r="AK324" i="11"/>
  <c r="AK1123" i="11"/>
  <c r="AK1093" i="11"/>
  <c r="AK1139" i="11"/>
  <c r="AK862" i="11"/>
  <c r="AK1185" i="11"/>
  <c r="AK1252" i="11"/>
  <c r="AK919" i="11"/>
  <c r="AK326" i="11"/>
  <c r="AK940" i="11"/>
  <c r="AK1080" i="11"/>
  <c r="AK1226" i="11"/>
  <c r="AK917" i="11"/>
  <c r="AK785" i="11"/>
  <c r="AK636" i="11"/>
  <c r="AK786" i="11"/>
  <c r="AK411" i="11"/>
  <c r="AK843" i="11"/>
  <c r="AK604" i="11"/>
  <c r="AK383" i="11"/>
  <c r="AK1169" i="11"/>
  <c r="AK578" i="11"/>
  <c r="AK804" i="11"/>
  <c r="AK310" i="11"/>
  <c r="AK394" i="11"/>
  <c r="AK830" i="11"/>
  <c r="AK1159" i="11"/>
  <c r="AK1046" i="11"/>
  <c r="AK990" i="11"/>
  <c r="AK1247" i="11"/>
  <c r="AK631" i="11"/>
  <c r="AK903" i="11"/>
  <c r="AK386" i="11"/>
  <c r="AK964" i="11"/>
  <c r="AK1195" i="11"/>
  <c r="AK333" i="11"/>
  <c r="AK316" i="11"/>
  <c r="AK473" i="11"/>
  <c r="AK575" i="11"/>
  <c r="AK490" i="11"/>
  <c r="AK453" i="11"/>
  <c r="AK623" i="11"/>
  <c r="AK923" i="11"/>
  <c r="AK542" i="11"/>
  <c r="AK1148" i="11"/>
  <c r="AK695" i="11"/>
  <c r="AK1036" i="11"/>
  <c r="AK772" i="11"/>
  <c r="AK870" i="11"/>
  <c r="AK768" i="11"/>
  <c r="AK1075" i="11"/>
  <c r="AK1091" i="11"/>
  <c r="AK1082" i="11"/>
  <c r="AK699" i="11"/>
  <c r="AK572" i="11"/>
  <c r="AK567" i="11"/>
  <c r="AK641" i="11"/>
  <c r="AK1132" i="11"/>
  <c r="AK352" i="11"/>
  <c r="AK537" i="11"/>
  <c r="AK1215" i="11"/>
  <c r="AK536" i="11"/>
  <c r="AK603" i="11"/>
  <c r="AK882" i="11"/>
  <c r="AK429" i="11"/>
  <c r="AK315" i="11"/>
  <c r="AK863" i="11"/>
  <c r="AK397" i="11"/>
  <c r="AK932" i="11"/>
  <c r="AK1009" i="11"/>
  <c r="AK616" i="11"/>
  <c r="AK303" i="11"/>
  <c r="AK890" i="11"/>
  <c r="AK563" i="11"/>
  <c r="AK458" i="11"/>
  <c r="AK625" i="11"/>
  <c r="AK443" i="11"/>
  <c r="AK1173" i="11"/>
  <c r="AK758" i="11"/>
  <c r="AK999" i="11"/>
  <c r="AK460" i="11"/>
  <c r="AK849" i="11"/>
  <c r="AK842" i="11"/>
  <c r="AK527" i="11"/>
  <c r="AK774" i="11"/>
  <c r="AK662" i="11"/>
  <c r="AK274" i="11"/>
  <c r="AK387" i="11"/>
  <c r="AK1154" i="11"/>
  <c r="AK986" i="11"/>
  <c r="AK975" i="11"/>
  <c r="AK1117" i="11"/>
  <c r="AK889" i="11"/>
  <c r="AK871" i="11"/>
  <c r="AK520" i="11"/>
  <c r="AK674" i="11"/>
  <c r="AK993" i="11"/>
  <c r="AK1172" i="11"/>
  <c r="AK299" i="11"/>
  <c r="AK873" i="11"/>
  <c r="AK1248" i="11"/>
  <c r="AK724" i="11"/>
  <c r="AK857" i="11"/>
  <c r="AK280" i="11"/>
  <c r="AK752" i="11"/>
  <c r="AK741" i="11"/>
  <c r="AK1128" i="11"/>
  <c r="AK463" i="11"/>
  <c r="AK817" i="11"/>
  <c r="AK749" i="11"/>
  <c r="AK921" i="11"/>
  <c r="AK291" i="11"/>
  <c r="AK474" i="11"/>
  <c r="AK991" i="11"/>
  <c r="AK531" i="11"/>
  <c r="AK710" i="11"/>
  <c r="AK1112" i="11"/>
  <c r="AK1068" i="11"/>
  <c r="AK347" i="11"/>
  <c r="AK1198" i="11"/>
  <c r="AK573" i="11"/>
  <c r="AK541" i="11"/>
  <c r="AK707" i="11"/>
  <c r="AK892" i="11"/>
  <c r="AK596" i="11"/>
  <c r="AK551" i="11"/>
  <c r="AK595" i="11"/>
  <c r="AK445" i="11"/>
  <c r="AK767" i="11"/>
  <c r="AK1130" i="11"/>
  <c r="AK759" i="11"/>
  <c r="AK626" i="11"/>
  <c r="AK1162" i="11"/>
  <c r="AK1014" i="11"/>
  <c r="AK977" i="11"/>
  <c r="AK476" i="11"/>
  <c r="AK697" i="11"/>
  <c r="AK852" i="11"/>
  <c r="AK943" i="11"/>
  <c r="AK976" i="11"/>
  <c r="AK1261" i="11"/>
  <c r="AK438" i="11"/>
  <c r="AK655" i="11"/>
  <c r="AK1160" i="11"/>
  <c r="AK788" i="11"/>
  <c r="AK640" i="11"/>
  <c r="AK518" i="11"/>
  <c r="AK726" i="11"/>
  <c r="AK670" i="11"/>
  <c r="AK909" i="11"/>
  <c r="AK810" i="11"/>
  <c r="AK1184" i="11"/>
  <c r="AK590" i="11"/>
  <c r="AK365" i="11"/>
  <c r="AK972" i="11"/>
  <c r="AK894" i="11"/>
  <c r="AK719" i="11"/>
  <c r="AK1079" i="11"/>
  <c r="AK1113" i="11"/>
  <c r="AK400" i="11"/>
  <c r="AK309" i="11"/>
  <c r="AK675" i="11"/>
  <c r="AK632" i="11"/>
  <c r="AK533" i="11"/>
  <c r="AK912" i="11"/>
  <c r="AK1096" i="11"/>
  <c r="AK980" i="11"/>
  <c r="AK1122" i="11"/>
  <c r="AK916" i="11"/>
  <c r="AK739" i="11"/>
  <c r="AK574" i="11"/>
  <c r="AK953" i="11"/>
  <c r="AK1210" i="11"/>
  <c r="AK1029" i="11"/>
  <c r="AK618" i="11"/>
  <c r="AK1003" i="11"/>
  <c r="AK449" i="11"/>
  <c r="AK337" i="11"/>
  <c r="AK718" i="11"/>
  <c r="AK792" i="11"/>
  <c r="AK404" i="11"/>
  <c r="AK1018" i="11"/>
  <c r="AK409" i="11"/>
  <c r="AK693" i="11"/>
  <c r="AK1141" i="11"/>
  <c r="AK677" i="11"/>
  <c r="AK877" i="11"/>
  <c r="AK1035" i="11"/>
  <c r="AK484" i="11"/>
  <c r="AK770" i="11"/>
  <c r="AK784" i="11"/>
  <c r="AK998" i="11"/>
  <c r="AK957" i="11"/>
  <c r="AK418" i="11"/>
  <c r="AK845" i="11"/>
  <c r="AK348" i="11"/>
  <c r="AK591" i="11"/>
  <c r="AK946" i="11"/>
  <c r="AK580" i="11"/>
  <c r="AK664" i="11"/>
  <c r="AK562" i="11"/>
  <c r="AK824" i="11"/>
  <c r="AK582" i="11"/>
  <c r="AK488" i="11"/>
  <c r="AK369" i="11"/>
  <c r="AK1007" i="11"/>
  <c r="AK402" i="11"/>
  <c r="AK714" i="11"/>
  <c r="AK1181" i="11"/>
  <c r="AK794" i="11"/>
  <c r="AK730" i="11"/>
  <c r="AK1192" i="11"/>
  <c r="AK1108" i="11"/>
  <c r="AK1077" i="11"/>
  <c r="AK466" i="11"/>
  <c r="AK354" i="11"/>
  <c r="AK879" i="11"/>
  <c r="AK605" i="11"/>
  <c r="AK703" i="11"/>
  <c r="AK507" i="11"/>
  <c r="AK951" i="11"/>
  <c r="AK385" i="11"/>
  <c r="AK452" i="11"/>
  <c r="AK1060" i="11"/>
  <c r="AK364" i="11"/>
  <c r="AK351" i="11"/>
  <c r="AK268" i="11"/>
  <c r="AK1163" i="11"/>
  <c r="AK844" i="11"/>
  <c r="AK1191" i="11"/>
  <c r="AK553" i="11"/>
  <c r="AK271" i="11"/>
  <c r="AK653" i="11"/>
  <c r="AK356" i="11"/>
  <c r="AK886" i="11"/>
  <c r="AK1175" i="11"/>
  <c r="AK486" i="11"/>
  <c r="AK456" i="11"/>
  <c r="AK589" i="11"/>
  <c r="AK866" i="11"/>
  <c r="AK358" i="11"/>
  <c r="AK1234" i="11"/>
  <c r="AK538" i="11"/>
  <c r="AK747" i="11"/>
  <c r="AK888" i="11"/>
  <c r="AK744" i="11"/>
  <c r="AK997" i="11"/>
  <c r="AK1087" i="11"/>
  <c r="AK503" i="11"/>
  <c r="AK1222" i="11"/>
  <c r="AK1171" i="11"/>
  <c r="AK565" i="11"/>
  <c r="AK776" i="11"/>
  <c r="AK967" i="11"/>
  <c r="AK1229" i="11"/>
  <c r="AK615" i="11"/>
  <c r="AK690" i="11"/>
  <c r="AK1135" i="11"/>
  <c r="AK1103" i="11"/>
  <c r="AK793" i="11"/>
  <c r="AK357" i="11"/>
  <c r="AK332" i="11"/>
  <c r="AK317" i="11"/>
  <c r="AK454" i="11"/>
  <c r="AK1008" i="11"/>
  <c r="AK832" i="11"/>
  <c r="AK971" i="11"/>
  <c r="AK330" i="11"/>
  <c r="AK960" i="11"/>
  <c r="AK1064" i="11"/>
  <c r="AK1167" i="11"/>
  <c r="AK431" i="11"/>
  <c r="AK899" i="11"/>
  <c r="AK1085" i="11"/>
  <c r="AK829" i="11"/>
  <c r="AK487" i="11"/>
  <c r="AK1182" i="11"/>
  <c r="AK410" i="11"/>
  <c r="AK1200" i="11"/>
  <c r="AK1157" i="11"/>
  <c r="AK748" i="11"/>
  <c r="AK1232" i="11"/>
  <c r="AK378" i="11"/>
  <c r="AK1258" i="11"/>
  <c r="AK1225" i="11"/>
  <c r="AK1027" i="11"/>
  <c r="AK979" i="11"/>
  <c r="AK478" i="11"/>
  <c r="AK530" i="11"/>
  <c r="AK422" i="11"/>
  <c r="AK524" i="11"/>
  <c r="AK425" i="11"/>
  <c r="AK647" i="11"/>
  <c r="AK1170" i="11"/>
  <c r="AK682" i="11"/>
  <c r="AK906" i="11"/>
  <c r="AK1251" i="11"/>
  <c r="AK1176" i="11"/>
  <c r="AK948" i="11"/>
  <c r="AK517" i="11"/>
  <c r="AK959" i="11"/>
  <c r="AK645" i="11"/>
  <c r="AK736" i="11"/>
  <c r="AK340" i="11"/>
  <c r="AK621" i="11"/>
  <c r="AK467" i="11"/>
  <c r="AK781" i="11"/>
  <c r="AK1056" i="11"/>
  <c r="AK1136" i="11"/>
  <c r="AK493" i="11"/>
  <c r="AK938" i="11"/>
  <c r="AK412" i="11"/>
  <c r="AK956" i="11"/>
  <c r="AK469" i="11"/>
  <c r="AK361" i="11"/>
  <c r="AK375" i="11"/>
  <c r="AK513" i="11"/>
  <c r="AK672" i="11"/>
  <c r="AK376" i="11"/>
  <c r="AK897" i="11"/>
  <c r="AK822" i="11"/>
  <c r="AK856" i="11"/>
  <c r="AK1183" i="11"/>
  <c r="AK1145" i="11"/>
  <c r="AK904" i="11"/>
  <c r="AK725" i="11"/>
  <c r="AK809" i="11"/>
  <c r="AK974" i="11"/>
  <c r="AK721" i="11"/>
  <c r="AK1233" i="11"/>
  <c r="AK855" i="11"/>
  <c r="AK1186" i="11"/>
  <c r="AK559" i="11"/>
  <c r="AK1065" i="11"/>
  <c r="AK771" i="11"/>
  <c r="AK434" i="11"/>
  <c r="AK1011" i="11"/>
  <c r="AK415" i="11"/>
  <c r="AK532" i="11"/>
  <c r="AK557" i="11"/>
  <c r="AK313" i="11"/>
  <c r="AK1203" i="11"/>
  <c r="AK902" i="11"/>
  <c r="AK343" i="11"/>
  <c r="AK773" i="11"/>
  <c r="AK505" i="11"/>
  <c r="AK471" i="11"/>
  <c r="AK1059" i="11"/>
  <c r="AK468" i="11"/>
  <c r="AK1072" i="11"/>
  <c r="AK1179" i="11"/>
  <c r="AK658" i="11"/>
  <c r="AK444" i="11"/>
  <c r="AK439" i="11"/>
  <c r="AK344" i="11"/>
  <c r="AK1177" i="11"/>
  <c r="AK502" i="11"/>
  <c r="AK1178" i="11"/>
  <c r="AK350" i="11"/>
  <c r="AK1095" i="11"/>
  <c r="AK1109" i="11"/>
  <c r="AK704" i="11"/>
  <c r="AK1239" i="11"/>
  <c r="AK1219" i="11"/>
  <c r="AK1190" i="11"/>
  <c r="AK743" i="11"/>
  <c r="AK734" i="11"/>
  <c r="AK1078" i="11"/>
  <c r="AK1111" i="11"/>
  <c r="AK778" i="11"/>
  <c r="AK671" i="11"/>
  <c r="AK278" i="11"/>
  <c r="AK504" i="11"/>
  <c r="AK1243" i="11"/>
  <c r="AK1017" i="11"/>
  <c r="AK629" i="11"/>
  <c r="AK907" i="11"/>
  <c r="AK717" i="11"/>
  <c r="AK847" i="11"/>
  <c r="AK307" i="11"/>
  <c r="AK554" i="11"/>
  <c r="AK451" i="11"/>
  <c r="AK432" i="11"/>
  <c r="AK338" i="11"/>
  <c r="AK1152" i="11"/>
  <c r="AK552" i="11"/>
  <c r="AK430" i="11"/>
  <c r="AK442" i="11"/>
  <c r="AK308" i="11"/>
  <c r="AK498" i="11"/>
  <c r="AK275" i="11"/>
  <c r="AK479" i="11"/>
  <c r="AK509" i="11"/>
  <c r="AK1114" i="11"/>
  <c r="AK1031" i="11"/>
  <c r="AK1013" i="11"/>
  <c r="AK996" i="11"/>
  <c r="AK368" i="11"/>
  <c r="AK550" i="11"/>
  <c r="AK511" i="11"/>
  <c r="AK312" i="11"/>
  <c r="AK499" i="11"/>
  <c r="AK1149" i="11"/>
  <c r="AK500" i="11"/>
  <c r="AK898" i="11"/>
  <c r="AK799" i="11"/>
  <c r="AK597" i="11"/>
  <c r="AK803" i="11"/>
  <c r="AK1089" i="11"/>
  <c r="AK521" i="11"/>
  <c r="AK423" i="11"/>
  <c r="AK1250" i="11"/>
  <c r="AK1101" i="11"/>
  <c r="AK564" i="11"/>
  <c r="AK497" i="11"/>
  <c r="AK1218" i="11"/>
  <c r="AK688" i="11"/>
  <c r="AK988" i="11"/>
  <c r="AK751" i="11"/>
  <c r="AK367" i="11"/>
  <c r="AK1001" i="11"/>
  <c r="AK624" i="11"/>
  <c r="AK325" i="11"/>
  <c r="AK994" i="11"/>
  <c r="AK525" i="11"/>
  <c r="AK627" i="11"/>
  <c r="AK1012" i="11"/>
  <c r="AK584" i="11"/>
  <c r="AK359" i="11"/>
  <c r="AK1120" i="11"/>
  <c r="AK568" i="11"/>
  <c r="AK937" i="11"/>
  <c r="AK1153" i="11"/>
  <c r="AK1116" i="11"/>
  <c r="AK1049" i="11"/>
  <c r="AK560" i="11"/>
  <c r="AK435" i="11"/>
  <c r="AK508" i="11"/>
  <c r="AK1223" i="11"/>
  <c r="AK414" i="11"/>
  <c r="AK437" i="11"/>
  <c r="AK556" i="11"/>
  <c r="AK1016" i="11"/>
  <c r="AK441" i="11"/>
  <c r="AK1156" i="11"/>
  <c r="AK1204" i="11"/>
  <c r="AK754" i="11"/>
  <c r="AK619" i="11"/>
  <c r="AK622" i="11"/>
  <c r="AK586" i="11"/>
  <c r="AK1081" i="11"/>
  <c r="AK440" i="11"/>
  <c r="AK648" i="11"/>
  <c r="AK614" i="11"/>
  <c r="AK659" i="11"/>
  <c r="AK1127" i="11"/>
  <c r="AK936" i="11"/>
  <c r="AK1151" i="11"/>
  <c r="AK1224" i="11"/>
  <c r="AK602" i="11"/>
  <c r="AK1086" i="11"/>
  <c r="AK985" i="11"/>
  <c r="AK1131" i="11"/>
  <c r="AK1211" i="11"/>
  <c r="AK801" i="11"/>
  <c r="AK1063" i="11"/>
  <c r="AK1134" i="11"/>
  <c r="AK700" i="11"/>
  <c r="AK950" i="11"/>
  <c r="AK1097" i="11"/>
  <c r="AK911" i="11"/>
  <c r="AK1039" i="11"/>
  <c r="AK289" i="11"/>
  <c r="AK448" i="11"/>
  <c r="AK1201" i="11"/>
  <c r="AK831" i="11"/>
  <c r="AK1110" i="11"/>
  <c r="AK705" i="11"/>
  <c r="AK790" i="11"/>
  <c r="AK272" i="11"/>
  <c r="AK501" i="11"/>
  <c r="AK920" i="11"/>
  <c r="AK398" i="11"/>
  <c r="AK392" i="11"/>
  <c r="AK547" i="11"/>
  <c r="AK760" i="11"/>
  <c r="AK905" i="11"/>
  <c r="AK372" i="11"/>
  <c r="AK706" i="11"/>
  <c r="AK610" i="11"/>
  <c r="AK657" i="11"/>
  <c r="AK1255" i="11"/>
  <c r="AK733" i="11"/>
  <c r="AK477" i="11"/>
  <c r="AK722" i="11"/>
  <c r="AK522" i="11"/>
  <c r="AK806" i="11"/>
  <c r="AK1020" i="11"/>
  <c r="AK720" i="11"/>
  <c r="AK1048" i="11"/>
  <c r="AK1102" i="11"/>
  <c r="AK635" i="11"/>
  <c r="AK1174" i="11"/>
  <c r="AK836" i="11"/>
  <c r="AK764" i="11"/>
  <c r="AK750" i="11"/>
  <c r="AK1242" i="11"/>
  <c r="AK592" i="11"/>
  <c r="AK649" i="11"/>
  <c r="AK1155" i="11"/>
  <c r="AK1023" i="11"/>
  <c r="AK600" i="11"/>
  <c r="AK417" i="11"/>
  <c r="AK427" i="11"/>
  <c r="AK941" i="11"/>
  <c r="AK947" i="11"/>
  <c r="AK279" i="11"/>
  <c r="AK302" i="11"/>
  <c r="AK925" i="11"/>
  <c r="AK297" i="11"/>
  <c r="AK1240" i="11"/>
  <c r="AK428" i="11"/>
  <c r="AK676" i="11"/>
  <c r="AK1021" i="11"/>
  <c r="AK807" i="11"/>
  <c r="AK821" i="11"/>
  <c r="AK459" i="11"/>
  <c r="AK711" i="11"/>
  <c r="AK811" i="11"/>
  <c r="AK665" i="11"/>
  <c r="AK483" i="11"/>
  <c r="AK1083" i="11"/>
  <c r="AK918" i="11"/>
  <c r="AK1070" i="11"/>
  <c r="AK864" i="11"/>
  <c r="AK1241" i="11"/>
  <c r="AK875" i="11"/>
  <c r="AK1071" i="11"/>
  <c r="AK850" i="11"/>
  <c r="AK494" i="11"/>
  <c r="AK812" i="11"/>
  <c r="AK783" i="11"/>
  <c r="AK549" i="11"/>
  <c r="AK858" i="11"/>
  <c r="AK780" i="11"/>
  <c r="AK782" i="11"/>
  <c r="AK851" i="11"/>
  <c r="AK867" i="11"/>
  <c r="AK853" i="11"/>
  <c r="AK1189" i="11"/>
  <c r="AK762" i="11"/>
  <c r="AK290" i="11"/>
  <c r="AK1212" i="11"/>
  <c r="AK731" i="11"/>
  <c r="AK298" i="11"/>
  <c r="AK304" i="11"/>
  <c r="AK455" i="11"/>
  <c r="AK1161" i="11"/>
  <c r="AK1144" i="11"/>
  <c r="AK535" i="11"/>
  <c r="AK306" i="11"/>
  <c r="AK673" i="11"/>
  <c r="AK808" i="11"/>
  <c r="AK269" i="11"/>
  <c r="AK420" i="11"/>
  <c r="AK390" i="11"/>
  <c r="AK981" i="11"/>
  <c r="AK1042" i="11"/>
  <c r="AK543" i="11"/>
  <c r="AK651" i="11"/>
  <c r="AK382" i="11"/>
  <c r="AK1194" i="11"/>
  <c r="AK883" i="11"/>
  <c r="AK872" i="11"/>
  <c r="AK270" i="11"/>
  <c r="AK282" i="11"/>
  <c r="AK1256" i="11"/>
  <c r="AK523" i="11"/>
  <c r="AK1092" i="11"/>
  <c r="AK1098" i="11"/>
  <c r="AK962" i="11"/>
  <c r="AK577" i="11"/>
  <c r="AK931" i="11"/>
  <c r="AK336" i="11"/>
  <c r="AK732" i="11"/>
  <c r="AK363" i="11"/>
  <c r="AK745" i="11"/>
  <c r="AK519" i="11"/>
  <c r="AK396" i="11"/>
  <c r="AK1034" i="11"/>
  <c r="AK740" i="11"/>
  <c r="AK606" i="11"/>
  <c r="AK1050" i="11"/>
  <c r="AK371" i="11"/>
  <c r="AK1213" i="11"/>
  <c r="AK761" i="11"/>
  <c r="AK669" i="11"/>
  <c r="AK492" i="11"/>
  <c r="AK1246" i="11"/>
  <c r="AK393" i="11"/>
  <c r="AK321" i="11"/>
  <c r="AK544" i="11"/>
  <c r="AK1090" i="11"/>
  <c r="AK526" i="11"/>
  <c r="AK819" i="11"/>
  <c r="AK446" i="11"/>
  <c r="AK462" i="11"/>
  <c r="AK506" i="11"/>
  <c r="AK874" i="11"/>
  <c r="AK545" i="11"/>
  <c r="AK546" i="11"/>
  <c r="AK689" i="11"/>
  <c r="AK311" i="11"/>
  <c r="AK335" i="11"/>
  <c r="AK570" i="11"/>
  <c r="AK480" i="11"/>
  <c r="AK555" i="11"/>
  <c r="AK1005" i="11"/>
  <c r="AK273" i="11"/>
  <c r="AK1126" i="11"/>
  <c r="AK881" i="11"/>
  <c r="AK1164" i="11"/>
  <c r="AK989" i="11"/>
  <c r="AK1207" i="11"/>
  <c r="AK716" i="11"/>
  <c r="AK318" i="11"/>
  <c r="AK694" i="11"/>
  <c r="AK1168" i="11"/>
  <c r="AK1254" i="11"/>
  <c r="AK612" i="11"/>
  <c r="AK1058" i="11"/>
  <c r="AK1057" i="11"/>
  <c r="AK633" i="11"/>
  <c r="AK1047" i="11"/>
  <c r="AK939" i="11"/>
  <c r="AK756" i="11"/>
  <c r="AK681" i="11"/>
  <c r="AK666" i="11"/>
  <c r="AK791" i="11"/>
  <c r="AK840" i="11"/>
  <c r="AK608" i="11"/>
  <c r="AK620" i="11"/>
  <c r="AK588" i="11"/>
  <c r="AK334" i="11"/>
  <c r="AK283" i="11"/>
  <c r="AK813" i="11"/>
  <c r="AK816" i="11"/>
  <c r="AK798" i="11"/>
  <c r="AK1076" i="11"/>
  <c r="AK1030" i="11"/>
  <c r="AK984" i="11"/>
  <c r="AK1033" i="11"/>
  <c r="AK930" i="11"/>
  <c r="AK687" i="11"/>
  <c r="AK366" i="11"/>
  <c r="AK391" i="11"/>
  <c r="AK1209" i="11"/>
  <c r="AK339" i="11"/>
  <c r="AK942" i="11"/>
  <c r="AK961" i="11"/>
  <c r="AK1051" i="11"/>
  <c r="AK1236" i="11"/>
  <c r="AK516" i="11"/>
  <c r="AK528" i="11"/>
  <c r="AK1061" i="11"/>
  <c r="AK646" i="11"/>
  <c r="AK561" i="11"/>
  <c r="AK1006" i="11"/>
  <c r="AK1043" i="11"/>
  <c r="AK895" i="11"/>
  <c r="AK1074" i="11"/>
  <c r="AK661" i="11"/>
  <c r="AK650" i="11"/>
  <c r="AK727" i="11"/>
  <c r="AK349" i="11"/>
  <c r="AK609" i="11"/>
  <c r="AK515" i="11"/>
  <c r="AK314" i="11"/>
  <c r="AK1265" i="11"/>
  <c r="AK294" i="11"/>
  <c r="AK1220" i="11"/>
  <c r="AK379" i="11"/>
  <c r="AK475" i="11"/>
  <c r="AK814" i="11"/>
  <c r="AK457" i="11"/>
  <c r="AK585" i="11"/>
  <c r="AK654" i="11"/>
  <c r="AK598" i="11"/>
  <c r="AK1104" i="11"/>
  <c r="AK1214" i="11"/>
  <c r="AK922" i="11"/>
  <c r="AK876" i="11"/>
  <c r="AK763" i="11"/>
  <c r="AK1054" i="11"/>
  <c r="AK436" i="11"/>
  <c r="AK1146" i="11"/>
  <c r="AK1263" i="11"/>
  <c r="AK447" i="11"/>
  <c r="AK642" i="11"/>
  <c r="AK1062" i="11"/>
  <c r="AK815" i="11"/>
  <c r="AK287" i="11"/>
  <c r="AK737" i="11"/>
  <c r="AK1187" i="11"/>
  <c r="AK1205" i="11"/>
  <c r="AK583" i="11"/>
  <c r="AK848" i="11"/>
  <c r="AK643" i="11"/>
  <c r="AK1142" i="11"/>
  <c r="AK723" i="11"/>
  <c r="AK380" i="11"/>
  <c r="AK472" i="11"/>
  <c r="AK826" i="11"/>
  <c r="AK701" i="11"/>
  <c r="AK1268" i="11"/>
  <c r="AK846" i="11"/>
  <c r="AK679" i="11"/>
  <c r="AK1026" i="11"/>
  <c r="AK685" i="11"/>
  <c r="AK878" i="11"/>
  <c r="AK963" i="11"/>
  <c r="AK389" i="11"/>
  <c r="AK1025" i="11"/>
  <c r="AK702" i="11"/>
  <c r="AK1196" i="11"/>
  <c r="AK901" i="11"/>
  <c r="AK1028" i="11"/>
  <c r="AK426" i="11"/>
  <c r="AK800" i="11"/>
  <c r="AK683" i="11"/>
  <c r="AK1015" i="11"/>
  <c r="AK1000" i="11"/>
  <c r="AK395" i="11"/>
  <c r="AK288" i="11"/>
  <c r="AK407" i="11"/>
  <c r="AK968" i="11"/>
  <c r="AK1249" i="11"/>
  <c r="AK461" i="11"/>
  <c r="AK865" i="11"/>
  <c r="AK1004" i="11"/>
  <c r="AK709" i="11"/>
  <c r="AK955" i="11"/>
  <c r="AK360" i="11"/>
  <c r="AK795" i="11"/>
  <c r="AK1188" i="11"/>
  <c r="AK891" i="11"/>
  <c r="AK388" i="11"/>
  <c r="AK1202" i="11"/>
  <c r="AK496" i="11"/>
  <c r="AK1129" i="11"/>
  <c r="AK1257" i="11"/>
  <c r="AK1140" i="11"/>
  <c r="AK1032" i="11"/>
  <c r="AK680" i="11"/>
  <c r="AK934" i="11"/>
  <c r="AK987" i="11"/>
  <c r="AK859" i="11"/>
  <c r="AK834" i="11"/>
  <c r="AK738" i="11"/>
  <c r="AK970" i="11"/>
  <c r="AK377" i="11"/>
  <c r="AK370" i="11"/>
  <c r="AK966" i="11"/>
  <c r="AK540" i="11"/>
  <c r="AK639" i="11"/>
  <c r="AK715" i="11"/>
  <c r="AK1262" i="11"/>
  <c r="AK1143" i="11"/>
  <c r="AK328" i="11"/>
  <c r="AK927" i="11"/>
  <c r="AK1237" i="11"/>
  <c r="AK576" i="11"/>
  <c r="AK362" i="11"/>
  <c r="AK607" i="11"/>
  <c r="AK1231" i="11"/>
  <c r="AK1115" i="11"/>
  <c r="AK958" i="11"/>
  <c r="AK514" i="11"/>
  <c r="AK1052" i="11"/>
  <c r="AK914" i="11"/>
  <c r="AK424" i="11"/>
  <c r="AK1045" i="11"/>
  <c r="AK1235" i="11"/>
  <c r="AK1158" i="11"/>
  <c r="AK691" i="11"/>
  <c r="AK926" i="11"/>
  <c r="AK355" i="11"/>
  <c r="AK656" i="11"/>
  <c r="AK534" i="11"/>
  <c r="AK320" i="11"/>
  <c r="AK1206" i="11"/>
  <c r="AK698" i="11"/>
  <c r="AK601" i="11"/>
  <c r="AK668" i="11"/>
  <c r="AK924" i="11"/>
  <c r="AK757" i="11"/>
  <c r="AK973" i="11"/>
  <c r="AK929" i="11"/>
  <c r="AK593" i="11"/>
  <c r="AK1221" i="11"/>
  <c r="AK982" i="11"/>
  <c r="AK913" i="11"/>
  <c r="AK1230" i="11"/>
  <c r="AK1150" i="11"/>
  <c r="AK630" i="11"/>
  <c r="AK837" i="11"/>
  <c r="B2666" i="11"/>
  <c r="B1499" i="11"/>
  <c r="B1970" i="11"/>
  <c r="B727" i="11"/>
  <c r="B2002" i="11"/>
  <c r="B650" i="11"/>
  <c r="B1022" i="11"/>
  <c r="B1743" i="11"/>
  <c r="B588" i="11"/>
  <c r="B893" i="11"/>
  <c r="B2596" i="11"/>
  <c r="B1389" i="11"/>
  <c r="B2000" i="11"/>
  <c r="B914" i="11"/>
  <c r="B3173" i="11"/>
  <c r="B1511" i="11"/>
  <c r="B2487" i="11"/>
  <c r="B708" i="11"/>
  <c r="B2491" i="11"/>
  <c r="B568" i="11"/>
  <c r="B1571" i="11"/>
  <c r="B2118" i="11"/>
  <c r="B1065" i="11"/>
  <c r="B346" i="11"/>
  <c r="B2692" i="11"/>
  <c r="B2935" i="11"/>
  <c r="B1659" i="11"/>
  <c r="B1557" i="11"/>
  <c r="B3177" i="11"/>
  <c r="B2819" i="11"/>
  <c r="B2560" i="11"/>
  <c r="B1624" i="11"/>
  <c r="B2220" i="11"/>
  <c r="B1827" i="11"/>
  <c r="B1891" i="11"/>
  <c r="B656" i="11"/>
  <c r="B894" i="11"/>
  <c r="B587" i="11"/>
  <c r="B486" i="11"/>
  <c r="B1542" i="11"/>
  <c r="B919" i="11"/>
  <c r="B2071" i="11"/>
  <c r="B1808" i="11"/>
  <c r="B2940" i="11"/>
  <c r="B1974" i="11"/>
  <c r="B1055" i="11"/>
  <c r="B1852" i="11"/>
  <c r="B1873" i="11"/>
  <c r="B1145" i="11"/>
  <c r="B1164" i="11"/>
  <c r="B1314" i="11"/>
  <c r="B1724" i="11"/>
  <c r="B2574" i="11"/>
  <c r="B887" i="11"/>
  <c r="B601" i="11"/>
  <c r="B2543" i="11"/>
  <c r="B3097" i="11"/>
  <c r="B2686" i="11"/>
  <c r="B2396" i="11"/>
  <c r="B3208" i="11"/>
  <c r="B749" i="11"/>
  <c r="B2862" i="11"/>
  <c r="B1391" i="11"/>
  <c r="B493" i="11"/>
  <c r="B3093" i="11"/>
  <c r="B933" i="11"/>
  <c r="B2089" i="11"/>
  <c r="B3096" i="11"/>
  <c r="B1484" i="11"/>
  <c r="B2936" i="11"/>
  <c r="B687" i="11"/>
  <c r="B2328" i="11"/>
  <c r="B2966" i="11"/>
  <c r="B2602" i="11"/>
  <c r="B1205" i="11"/>
  <c r="B3242" i="11"/>
  <c r="B3167" i="11"/>
  <c r="B1569" i="11"/>
  <c r="B576" i="11"/>
  <c r="B2481" i="11"/>
  <c r="B303" i="11"/>
  <c r="B1696" i="11"/>
  <c r="B1277" i="11"/>
  <c r="B3212" i="11"/>
  <c r="B2898" i="11"/>
  <c r="B2874" i="11"/>
  <c r="B2178" i="11"/>
  <c r="B832" i="11"/>
  <c r="B873" i="11"/>
  <c r="B532" i="11"/>
  <c r="B2471" i="11"/>
  <c r="B1985" i="11"/>
  <c r="B1630" i="11"/>
  <c r="B666" i="11"/>
  <c r="B507" i="11"/>
  <c r="B2754" i="11"/>
  <c r="B2953" i="11"/>
  <c r="B773" i="11"/>
  <c r="B1025" i="11"/>
  <c r="B2305" i="11"/>
  <c r="B1710" i="11"/>
  <c r="B559" i="11"/>
  <c r="B475" i="11"/>
  <c r="B1532" i="11"/>
  <c r="B2677" i="11"/>
  <c r="B2756" i="11"/>
  <c r="B2221" i="11"/>
  <c r="B385" i="11"/>
  <c r="B2173" i="11"/>
  <c r="B1472" i="11"/>
  <c r="B1628" i="11"/>
  <c r="B2938" i="11"/>
  <c r="B3158" i="11"/>
  <c r="B703" i="11"/>
  <c r="B2875" i="11"/>
  <c r="B855" i="11"/>
  <c r="B1449" i="11"/>
  <c r="B296" i="11"/>
  <c r="B1423" i="11"/>
  <c r="B2320" i="11"/>
  <c r="B1173" i="11"/>
  <c r="B2691" i="11"/>
  <c r="B578" i="11"/>
  <c r="B2200" i="11"/>
  <c r="B3201" i="11"/>
  <c r="B1908" i="11"/>
  <c r="B3178" i="11"/>
  <c r="B2742" i="11"/>
  <c r="B1361" i="11"/>
  <c r="B1715" i="11"/>
  <c r="B2405" i="11"/>
  <c r="B449" i="11"/>
  <c r="B2255" i="11"/>
  <c r="B3244" i="11"/>
  <c r="B1061" i="11"/>
  <c r="B1619" i="11"/>
  <c r="B1144" i="11"/>
  <c r="B1214" i="11"/>
  <c r="B1447" i="11"/>
  <c r="B505" i="11"/>
  <c r="B1475" i="11"/>
  <c r="B560" i="11"/>
  <c r="B2095" i="11"/>
  <c r="B1648" i="11"/>
  <c r="B2340" i="11"/>
  <c r="B3263" i="11"/>
  <c r="B2615" i="11"/>
  <c r="B1752" i="11"/>
  <c r="B2951" i="11"/>
  <c r="B1036" i="11"/>
  <c r="B1613" i="11"/>
  <c r="B1538" i="11"/>
  <c r="B1530" i="11"/>
  <c r="B295" i="11"/>
  <c r="B2323" i="11"/>
  <c r="B2113" i="11"/>
  <c r="B1572" i="11"/>
  <c r="B950" i="11"/>
  <c r="B1427" i="11"/>
  <c r="B2334" i="11"/>
  <c r="B546" i="11"/>
  <c r="B1346" i="11"/>
  <c r="B1541" i="11"/>
  <c r="B617" i="11"/>
  <c r="B1176" i="11"/>
  <c r="B1607" i="11"/>
  <c r="B1846" i="11"/>
  <c r="B1562" i="11"/>
  <c r="B2167" i="11"/>
  <c r="B348" i="11"/>
  <c r="B831" i="11"/>
  <c r="B2769" i="11"/>
  <c r="B860" i="11"/>
  <c r="B2480" i="11"/>
  <c r="B1650" i="11"/>
  <c r="B2640" i="11"/>
  <c r="B3073" i="11"/>
  <c r="B2029" i="11"/>
  <c r="B994" i="11"/>
  <c r="B3018" i="11"/>
  <c r="B3250" i="11"/>
  <c r="B755" i="11"/>
  <c r="B2455" i="11"/>
  <c r="B1337" i="11"/>
  <c r="B2700" i="11"/>
  <c r="B1474" i="11"/>
  <c r="B1555" i="11"/>
  <c r="B1620" i="11"/>
  <c r="B541" i="11"/>
  <c r="B552" i="11"/>
  <c r="B918" i="11"/>
  <c r="B2181" i="11"/>
  <c r="B1254" i="11"/>
  <c r="B311" i="11"/>
  <c r="B1885" i="11"/>
  <c r="B1074" i="11"/>
  <c r="B2393" i="11"/>
  <c r="B1010" i="11"/>
  <c r="B2280" i="11"/>
  <c r="B1327" i="11"/>
  <c r="B2352" i="11"/>
  <c r="B1070" i="11"/>
  <c r="B437" i="11"/>
  <c r="B2631" i="11"/>
  <c r="B1213" i="11"/>
  <c r="B2141" i="11"/>
  <c r="B1468" i="11"/>
  <c r="B2703" i="11"/>
  <c r="B2230" i="11"/>
  <c r="B1008" i="11"/>
  <c r="B634" i="11"/>
  <c r="B856" i="11"/>
  <c r="B1408" i="11"/>
  <c r="B1779" i="11"/>
  <c r="B1297" i="11"/>
  <c r="B2327" i="11"/>
  <c r="B2213" i="11"/>
  <c r="B1941" i="11"/>
  <c r="B3035" i="11"/>
  <c r="B2123" i="11"/>
  <c r="B1886" i="11"/>
  <c r="B1729" i="11"/>
  <c r="B2858" i="11"/>
  <c r="B1351" i="11"/>
  <c r="B1836" i="11"/>
  <c r="B1201" i="11"/>
  <c r="B3095" i="11"/>
  <c r="B3190" i="11"/>
  <c r="B512" i="11"/>
  <c r="B1546" i="11"/>
  <c r="B2406" i="11"/>
  <c r="B427" i="11"/>
  <c r="B3038" i="11"/>
  <c r="B421" i="11"/>
  <c r="B757" i="11"/>
  <c r="B713" i="11"/>
  <c r="B2316" i="11"/>
  <c r="B2063" i="11"/>
  <c r="B330" i="11"/>
  <c r="B317" i="11"/>
  <c r="B1635" i="11"/>
  <c r="B700" i="11"/>
  <c r="B2084" i="11"/>
  <c r="B1274" i="11"/>
  <c r="B1412" i="11"/>
  <c r="B2120" i="11"/>
  <c r="B1528" i="11"/>
  <c r="B1947" i="11"/>
  <c r="B2934" i="11"/>
  <c r="B2965" i="11"/>
  <c r="B1563" i="11"/>
  <c r="B1805" i="11"/>
  <c r="B964" i="11"/>
  <c r="B3227" i="11"/>
  <c r="B1381" i="11"/>
  <c r="B1460" i="11"/>
  <c r="B1517" i="11"/>
  <c r="B2800" i="11"/>
  <c r="B1432" i="11"/>
  <c r="B376" i="11"/>
  <c r="B710" i="11"/>
  <c r="B2695" i="11"/>
  <c r="B439" i="11"/>
  <c r="B3157" i="11"/>
  <c r="B2440" i="11"/>
  <c r="B1042" i="11"/>
  <c r="B3153" i="11"/>
  <c r="B496" i="11"/>
  <c r="B1135" i="11"/>
  <c r="B2077" i="11"/>
  <c r="B2710" i="11"/>
  <c r="B3220" i="11"/>
  <c r="B982" i="11"/>
  <c r="B818" i="11"/>
  <c r="B318" i="11"/>
  <c r="B2054" i="11"/>
  <c r="B1597" i="11"/>
  <c r="B1039" i="11"/>
  <c r="B1358" i="11"/>
  <c r="B513" i="11"/>
  <c r="B2371" i="11"/>
  <c r="B2422" i="11"/>
  <c r="B1969" i="11"/>
  <c r="B1302" i="11"/>
  <c r="B464" i="11"/>
  <c r="B1105" i="11"/>
  <c r="B1935" i="11"/>
  <c r="B2401" i="11"/>
  <c r="B1340" i="11"/>
  <c r="B966" i="11"/>
  <c r="B1138" i="11"/>
  <c r="B2331" i="11"/>
  <c r="B1368" i="11"/>
  <c r="B3135" i="11"/>
  <c r="B2608" i="11"/>
  <c r="B2342" i="11"/>
  <c r="B1177" i="11"/>
  <c r="B430" i="11"/>
  <c r="B2272" i="11"/>
  <c r="B792" i="11"/>
  <c r="B1485" i="11"/>
  <c r="B2281" i="11"/>
  <c r="B2915" i="11"/>
  <c r="B1200" i="11"/>
  <c r="B2037" i="11"/>
  <c r="B1636" i="11"/>
  <c r="B2824" i="11"/>
  <c r="B782" i="11"/>
  <c r="B416" i="11"/>
  <c r="B937" i="11"/>
  <c r="B1496" i="11"/>
  <c r="B1129" i="11"/>
  <c r="B2964" i="11"/>
  <c r="B2939" i="11"/>
  <c r="B1755" i="11"/>
  <c r="B1424" i="11"/>
  <c r="B497" i="11"/>
  <c r="B1913" i="11"/>
  <c r="B1893" i="11"/>
  <c r="B946" i="11"/>
  <c r="B485" i="11"/>
  <c r="B1625" i="11"/>
  <c r="B726" i="11"/>
  <c r="B2655" i="11"/>
  <c r="B671" i="11"/>
  <c r="B747" i="11"/>
  <c r="B1992" i="11"/>
  <c r="B1033" i="11"/>
  <c r="B1725" i="11"/>
  <c r="B2384" i="11"/>
  <c r="B2618" i="11"/>
  <c r="B1552" i="11"/>
  <c r="B1938" i="11"/>
  <c r="B572" i="11"/>
  <c r="B2762" i="11"/>
  <c r="B2285" i="11"/>
  <c r="B1476" i="11"/>
  <c r="B1051" i="11"/>
  <c r="B425" i="11"/>
  <c r="B854" i="11"/>
  <c r="B2639" i="11"/>
  <c r="B823" i="11"/>
  <c r="B2243" i="11"/>
  <c r="B2685" i="11"/>
  <c r="B1932" i="11"/>
  <c r="B1131" i="11"/>
  <c r="B1137" i="11"/>
  <c r="B2238" i="11"/>
  <c r="B2189" i="11"/>
  <c r="B3148" i="11"/>
  <c r="B2978" i="11"/>
  <c r="B2019" i="11"/>
  <c r="B2712" i="11"/>
  <c r="B1041" i="11"/>
  <c r="B1990" i="11"/>
  <c r="B2069" i="11"/>
  <c r="B2088" i="11"/>
  <c r="B2399" i="11"/>
  <c r="B846" i="11"/>
  <c r="B1897" i="11"/>
  <c r="B398" i="11"/>
  <c r="B1416" i="11"/>
  <c r="B3110" i="11"/>
  <c r="B2830" i="11"/>
  <c r="B3029" i="11"/>
  <c r="B3046" i="11"/>
  <c r="B3252" i="11"/>
  <c r="B953" i="11"/>
  <c r="B3036" i="11"/>
  <c r="B1855" i="11"/>
  <c r="B2869" i="11"/>
  <c r="B812" i="11"/>
  <c r="B2770" i="11"/>
  <c r="B1919" i="11"/>
  <c r="B2737" i="11"/>
  <c r="B1848" i="11"/>
  <c r="B565" i="11"/>
  <c r="B1653" i="11"/>
  <c r="B2364" i="11"/>
  <c r="B1344" i="11"/>
  <c r="B331" i="11"/>
  <c r="B925" i="11"/>
  <c r="B3047" i="11"/>
  <c r="B2590" i="11"/>
  <c r="B2449" i="11"/>
  <c r="B3239" i="11"/>
  <c r="B1178" i="11"/>
  <c r="B1459" i="11"/>
  <c r="B1971" i="11"/>
  <c r="B2344" i="11"/>
  <c r="B2294" i="11"/>
  <c r="B1719" i="11"/>
  <c r="B888" i="11"/>
  <c r="B401" i="11"/>
  <c r="B2207" i="11"/>
  <c r="B1865" i="11"/>
  <c r="B2988" i="11"/>
  <c r="B3149" i="11"/>
  <c r="B2687" i="11"/>
  <c r="B571" i="11"/>
  <c r="B461" i="11"/>
  <c r="B3236" i="11"/>
  <c r="B2614" i="11"/>
  <c r="B2359" i="11"/>
  <c r="B694" i="11"/>
  <c r="B947" i="11"/>
  <c r="B2367" i="11"/>
  <c r="B1179" i="11"/>
  <c r="B766" i="11"/>
  <c r="B1837" i="11"/>
  <c r="B341" i="11"/>
  <c r="B2206" i="11"/>
  <c r="B714" i="11"/>
  <c r="B282" i="11"/>
  <c r="B1781" i="11"/>
  <c r="B2688" i="11"/>
  <c r="B442" i="11"/>
  <c r="B1097" i="11"/>
  <c r="B521" i="11"/>
  <c r="B1043" i="11"/>
  <c r="B2416" i="11"/>
  <c r="B2192" i="11"/>
  <c r="B2216" i="11"/>
  <c r="B1469" i="11"/>
  <c r="B2628" i="11"/>
  <c r="B2240" i="11"/>
  <c r="B462" i="11"/>
  <c r="B1467" i="11"/>
  <c r="B2059" i="11"/>
  <c r="B1711" i="11"/>
  <c r="B3104" i="11"/>
  <c r="B607" i="11"/>
  <c r="B1882" i="11"/>
  <c r="B2337" i="11"/>
  <c r="B313" i="11"/>
  <c r="B2444" i="11"/>
  <c r="B2271" i="11"/>
  <c r="B905" i="11"/>
  <c r="B2499" i="11"/>
  <c r="B599" i="11"/>
  <c r="B1310" i="11"/>
  <c r="B1502" i="11"/>
  <c r="B3261" i="11"/>
  <c r="B3256" i="11"/>
  <c r="B2097" i="11"/>
  <c r="B1922" i="11"/>
  <c r="B1957" i="11"/>
  <c r="B809" i="11"/>
  <c r="B445" i="11"/>
  <c r="B1772" i="11"/>
  <c r="B457" i="11"/>
  <c r="B2621" i="11"/>
  <c r="B2501" i="11"/>
  <c r="B598" i="11"/>
  <c r="B975" i="11"/>
  <c r="B1415" i="11"/>
  <c r="B1367" i="11"/>
  <c r="B1744" i="11"/>
  <c r="B3189" i="11"/>
  <c r="B2921" i="11"/>
  <c r="B2049" i="11"/>
  <c r="B1951" i="11"/>
  <c r="B3066" i="11"/>
  <c r="B1609" i="11"/>
  <c r="B1980" i="11"/>
  <c r="B2578" i="11"/>
  <c r="B927" i="11"/>
  <c r="B1362" i="11"/>
  <c r="B1663" i="11"/>
  <c r="B3164" i="11"/>
  <c r="B640" i="11"/>
  <c r="B1290" i="11"/>
  <c r="B770" i="11"/>
  <c r="B2336" i="11"/>
  <c r="B555" i="11"/>
  <c r="B3050" i="11"/>
  <c r="B316" i="11"/>
  <c r="B2073" i="11"/>
  <c r="B412" i="11"/>
  <c r="B1291" i="11"/>
  <c r="B1356" i="11"/>
  <c r="B375" i="11"/>
  <c r="B2958" i="11"/>
  <c r="B2439" i="11"/>
  <c r="B1100" i="11"/>
  <c r="B1106" i="11"/>
  <c r="B2157" i="11"/>
  <c r="B774" i="11"/>
  <c r="B1782" i="11"/>
  <c r="B1567" i="11"/>
  <c r="B1084" i="11"/>
  <c r="B2042" i="11"/>
  <c r="B1087" i="11"/>
  <c r="B340" i="11"/>
  <c r="B2403" i="11"/>
  <c r="B2998" i="11"/>
  <c r="B2556" i="11"/>
  <c r="B2603" i="11"/>
  <c r="B2476" i="11"/>
  <c r="B305" i="11"/>
  <c r="B1841" i="11"/>
  <c r="B1076" i="11"/>
  <c r="B1219" i="11"/>
  <c r="B545" i="11"/>
  <c r="B1315" i="11"/>
  <c r="B1783" i="11"/>
  <c r="B2326" i="11"/>
  <c r="B867" i="11"/>
  <c r="B613" i="11"/>
  <c r="B2991" i="11"/>
  <c r="B2783" i="11"/>
  <c r="B2865" i="11"/>
  <c r="B3202" i="11"/>
  <c r="B2592" i="11"/>
  <c r="B1305" i="11"/>
  <c r="B1918" i="11"/>
  <c r="B2539" i="11"/>
  <c r="B2175" i="11"/>
  <c r="B636" i="11"/>
  <c r="B800" i="11"/>
  <c r="B2786" i="11"/>
  <c r="B2711" i="11"/>
  <c r="B807" i="11"/>
  <c r="B2630" i="11"/>
  <c r="B508" i="11"/>
  <c r="B2249" i="11"/>
  <c r="B2163" i="11"/>
  <c r="B478" i="11"/>
  <c r="B1046" i="11"/>
  <c r="B1819" i="11"/>
  <c r="B2982" i="11"/>
  <c r="B480" i="11"/>
  <c r="B1694" i="11"/>
  <c r="B2838" i="11"/>
  <c r="B920" i="11"/>
  <c r="B2413" i="11"/>
  <c r="B2179" i="11"/>
  <c r="B2759" i="11"/>
  <c r="B2877" i="11"/>
  <c r="B730" i="11"/>
  <c r="B2341" i="11"/>
  <c r="B2473" i="11"/>
  <c r="B909" i="11"/>
  <c r="B638" i="11"/>
  <c r="B2866" i="11"/>
  <c r="B1171" i="11"/>
  <c r="B2014" i="11"/>
  <c r="B1021" i="11"/>
  <c r="B1748" i="11"/>
  <c r="B2549" i="11"/>
  <c r="B2805" i="11"/>
  <c r="B1175" i="11"/>
  <c r="B1141" i="11"/>
  <c r="B677" i="11"/>
  <c r="B2723" i="11"/>
  <c r="B1190" i="11"/>
  <c r="B2343" i="11"/>
  <c r="B435" i="11"/>
  <c r="B2385" i="11"/>
  <c r="B1497" i="11"/>
  <c r="B751" i="11"/>
  <c r="B1866" i="11"/>
  <c r="B2616" i="11"/>
  <c r="B2185" i="11"/>
  <c r="B3229" i="11"/>
  <c r="B2100" i="11"/>
  <c r="B1821" i="11"/>
  <c r="B506" i="11"/>
  <c r="B3014" i="11"/>
  <c r="B2638" i="11"/>
  <c r="B2184" i="11"/>
  <c r="B892" i="11"/>
  <c r="B3107" i="11"/>
  <c r="B1320" i="11"/>
  <c r="B1451" i="11"/>
  <c r="B1758" i="11"/>
  <c r="B310" i="11"/>
  <c r="B1251" i="11"/>
  <c r="B1984" i="11"/>
  <c r="B1904" i="11"/>
  <c r="B383" i="11"/>
  <c r="B1961" i="11"/>
  <c r="B3188" i="11"/>
  <c r="B2537" i="11"/>
  <c r="B980" i="11"/>
  <c r="B3058" i="11"/>
  <c r="B1707" i="11"/>
  <c r="B1279" i="11"/>
  <c r="B1456" i="11"/>
  <c r="B1824" i="11"/>
  <c r="B356" i="11"/>
  <c r="B2562" i="11"/>
  <c r="B3103" i="11"/>
  <c r="B443" i="11"/>
  <c r="B2105" i="11"/>
  <c r="B390" i="11"/>
  <c r="B2051" i="11"/>
  <c r="B1099" i="11"/>
  <c r="B342" i="11"/>
  <c r="B2789" i="11"/>
  <c r="B3005" i="11"/>
  <c r="B3114" i="11"/>
  <c r="B1229" i="11"/>
  <c r="B744" i="11"/>
  <c r="B1286" i="11"/>
  <c r="B2293" i="11"/>
  <c r="B2629" i="11"/>
  <c r="B783" i="11"/>
  <c r="B602" i="11"/>
  <c r="B2705" i="11"/>
  <c r="B2180" i="11"/>
  <c r="B1764" i="11"/>
  <c r="B2425" i="11"/>
  <c r="B1658" i="11"/>
  <c r="B2442" i="11"/>
  <c r="B1370" i="11"/>
  <c r="B742" i="11"/>
  <c r="B1652" i="11"/>
  <c r="B1185" i="11"/>
  <c r="B611" i="11"/>
  <c r="B1787" i="11"/>
  <c r="B2836" i="11"/>
  <c r="B2635" i="11"/>
  <c r="B1125" i="11"/>
  <c r="B2522" i="11"/>
  <c r="B1053" i="11"/>
  <c r="B1806" i="11"/>
  <c r="B2959" i="11"/>
  <c r="B3232" i="11"/>
  <c r="B664" i="11"/>
  <c r="B2519" i="11"/>
  <c r="B641" i="11"/>
  <c r="B2314" i="11"/>
  <c r="B1601" i="11"/>
  <c r="B816" i="11"/>
  <c r="B538" i="11"/>
  <c r="B1754" i="11"/>
  <c r="B1160" i="11"/>
  <c r="B3210" i="11"/>
  <c r="B2843" i="11"/>
  <c r="B2815" i="11"/>
  <c r="B2976" i="11"/>
  <c r="B2827" i="11"/>
  <c r="B2351" i="11"/>
  <c r="B944" i="11"/>
  <c r="B2260" i="11"/>
  <c r="B1252" i="11"/>
  <c r="B3007" i="11"/>
  <c r="B1093" i="11"/>
  <c r="B2082" i="11"/>
  <c r="B2117" i="11"/>
  <c r="B3108" i="11"/>
  <c r="B1392" i="11"/>
  <c r="B2565" i="11"/>
  <c r="B935" i="11"/>
  <c r="B1721" i="11"/>
  <c r="B415" i="11"/>
  <c r="B2625" i="11"/>
  <c r="B826" i="11"/>
  <c r="B2065" i="11"/>
  <c r="B1616" i="11"/>
  <c r="B799" i="11"/>
  <c r="B1245" i="11"/>
  <c r="B1671" i="11"/>
  <c r="B2847" i="11"/>
  <c r="B2446" i="11"/>
  <c r="B1817" i="11"/>
  <c r="B2308" i="11"/>
  <c r="B2429" i="11"/>
  <c r="B1612" i="11"/>
  <c r="B828" i="11"/>
  <c r="B2833" i="11"/>
  <c r="B596" i="11"/>
  <c r="B1645" i="11"/>
  <c r="B275" i="11"/>
  <c r="B1401" i="11"/>
  <c r="B1518" i="11"/>
  <c r="B992" i="11"/>
  <c r="B2104" i="11"/>
  <c r="B1403" i="11"/>
  <c r="B1342" i="11"/>
  <c r="B2172" i="11"/>
  <c r="B355" i="11"/>
  <c r="B1410" i="11"/>
  <c r="B2745" i="11"/>
  <c r="B1681" i="11"/>
  <c r="B697" i="11"/>
  <c r="B326" i="11"/>
  <c r="B633" i="11"/>
  <c r="B1296" i="11"/>
  <c r="B2122" i="11"/>
  <c r="B668" i="11"/>
  <c r="B1760" i="11"/>
  <c r="B1854" i="11"/>
  <c r="B801" i="11"/>
  <c r="B870" i="11"/>
  <c r="B1280" i="11"/>
  <c r="B1495" i="11"/>
  <c r="B510" i="11"/>
  <c r="B1503" i="11"/>
  <c r="B2661" i="11"/>
  <c r="B1739" i="11"/>
  <c r="B2566" i="11"/>
  <c r="B768" i="11"/>
  <c r="B1683" i="11"/>
  <c r="B886" i="11"/>
  <c r="B3074" i="11"/>
  <c r="B1665" i="11"/>
  <c r="B804" i="11"/>
  <c r="B2039" i="11"/>
  <c r="B2284" i="11"/>
  <c r="B2306" i="11"/>
  <c r="B520" i="11"/>
  <c r="B1736" i="11"/>
  <c r="B3214" i="11"/>
  <c r="B2569" i="11"/>
  <c r="B2489" i="11"/>
  <c r="B1682" i="11"/>
  <c r="B2321" i="11"/>
  <c r="B1384" i="11"/>
  <c r="B2114" i="11"/>
  <c r="B1702" i="11"/>
  <c r="B347" i="11"/>
  <c r="B2518" i="11"/>
  <c r="B2642" i="11"/>
  <c r="B2510" i="11"/>
  <c r="B1348" i="11"/>
  <c r="B1266" i="11"/>
  <c r="B805" i="11"/>
  <c r="B2150" i="11"/>
  <c r="B2540" i="11"/>
  <c r="B990" i="11"/>
  <c r="B721" i="11"/>
  <c r="B2973" i="11"/>
  <c r="B2535" i="11"/>
  <c r="B1281" i="11"/>
  <c r="B3235" i="11"/>
  <c r="B276" i="11"/>
  <c r="B2980" i="11"/>
  <c r="B2106" i="11"/>
  <c r="B1727" i="11"/>
  <c r="B2010" i="11"/>
  <c r="B1124" i="11"/>
  <c r="B2366" i="11"/>
  <c r="B1267" i="11"/>
  <c r="B2222" i="11"/>
  <c r="B2784" i="11"/>
  <c r="B1577" i="11"/>
  <c r="B387" i="11"/>
  <c r="B1257" i="11"/>
  <c r="B896" i="11"/>
  <c r="B2513" i="11"/>
  <c r="B658" i="11"/>
  <c r="B673" i="11"/>
  <c r="B2026" i="11"/>
  <c r="B2276" i="11"/>
  <c r="B3259" i="11"/>
  <c r="B1104" i="11"/>
  <c r="B2812" i="11"/>
  <c r="B2460" i="11"/>
  <c r="B345" i="11"/>
  <c r="B709" i="11"/>
  <c r="B1915" i="11"/>
  <c r="B1056" i="11"/>
  <c r="B1283" i="11"/>
  <c r="B2078" i="11"/>
  <c r="B988" i="11"/>
  <c r="B1067" i="11"/>
  <c r="B1024" i="11"/>
  <c r="B2798" i="11"/>
  <c r="B993" i="11"/>
  <c r="B1508" i="11"/>
  <c r="B1582" i="11"/>
  <c r="B2315" i="11"/>
  <c r="B1676" i="11"/>
  <c r="B2346" i="11"/>
  <c r="B1090" i="11"/>
  <c r="B2099" i="11"/>
  <c r="B1394" i="11"/>
  <c r="B2421" i="11"/>
  <c r="B869" i="11"/>
  <c r="B1248" i="11"/>
  <c r="B1027" i="11"/>
  <c r="B1734" i="11"/>
  <c r="B408" i="11"/>
  <c r="B729" i="11"/>
  <c r="B2317" i="11"/>
  <c r="B1433" i="11"/>
  <c r="B857" i="11"/>
  <c r="B1072" i="11"/>
  <c r="B3198" i="11"/>
  <c r="B3141" i="11"/>
  <c r="B525" i="11"/>
  <c r="B1063" i="11"/>
  <c r="B1698" i="11"/>
  <c r="B2611" i="11"/>
  <c r="B2764" i="11"/>
  <c r="B1506" i="11"/>
  <c r="B2003" i="11"/>
  <c r="B597" i="11"/>
  <c r="B1939" i="11"/>
  <c r="B2457" i="11"/>
  <c r="B791" i="11"/>
  <c r="B1225" i="11"/>
  <c r="B1773" i="11"/>
  <c r="B1850" i="11"/>
  <c r="B372" i="11"/>
  <c r="B2782" i="11"/>
  <c r="B339" i="11"/>
  <c r="B2234" i="11"/>
  <c r="B514" i="11"/>
  <c r="B1769" i="11"/>
  <c r="B684" i="11"/>
  <c r="B2158" i="11"/>
  <c r="B3112" i="11"/>
  <c r="B519" i="11"/>
  <c r="B2595" i="11"/>
  <c r="B1534" i="11"/>
  <c r="B827" i="11"/>
  <c r="B833" i="11"/>
  <c r="B3016" i="11"/>
  <c r="B2430" i="11"/>
  <c r="B1531" i="11"/>
  <c r="B1195" i="11"/>
  <c r="B2330" i="11"/>
  <c r="B2009" i="11"/>
  <c r="B1429" i="11"/>
  <c r="B2133" i="11"/>
  <c r="B1311" i="11"/>
  <c r="B1489" i="11"/>
  <c r="B716" i="11"/>
  <c r="B654" i="11"/>
  <c r="B1018" i="11"/>
  <c r="B889" i="11"/>
  <c r="B628" i="11"/>
  <c r="B849" i="11"/>
  <c r="B3131" i="11"/>
  <c r="B3133" i="11"/>
  <c r="B3087" i="11"/>
  <c r="B2404" i="11"/>
  <c r="B3042" i="11"/>
  <c r="B1241" i="11"/>
  <c r="B2488" i="11"/>
  <c r="B1647" i="11"/>
  <c r="B2382" i="11"/>
  <c r="B3166" i="11"/>
  <c r="B274" i="11"/>
  <c r="B3116" i="11"/>
  <c r="B1554" i="11"/>
  <c r="B3098" i="11"/>
  <c r="B2166" i="11"/>
  <c r="B851" i="11"/>
  <c r="B2226" i="11"/>
  <c r="B1618" i="11"/>
  <c r="B2081" i="11"/>
  <c r="B758" i="11"/>
  <c r="B2946" i="11"/>
  <c r="B2586" i="11"/>
  <c r="B2796" i="11"/>
  <c r="B2146" i="11"/>
  <c r="B2450" i="11"/>
  <c r="B1079" i="11"/>
  <c r="B2999" i="11"/>
  <c r="B1742" i="11"/>
  <c r="B2760" i="11"/>
  <c r="B2601" i="11"/>
  <c r="B2434" i="11"/>
  <c r="B535" i="11"/>
  <c r="B1649" i="11"/>
  <c r="B1964" i="11"/>
  <c r="B1395" i="11"/>
  <c r="B2926" i="11"/>
  <c r="B3174" i="11"/>
  <c r="B824" i="11"/>
  <c r="B2878" i="11"/>
  <c r="B3254" i="11"/>
  <c r="B2947" i="11"/>
  <c r="B1759" i="11"/>
  <c r="B470" i="11"/>
  <c r="B2582" i="11"/>
  <c r="B3125" i="11"/>
  <c r="B1968" i="11"/>
  <c r="B2256" i="11"/>
  <c r="B1388" i="11"/>
  <c r="B1916" i="11"/>
  <c r="B2415" i="11"/>
  <c r="B839" i="11"/>
  <c r="B2656" i="11"/>
  <c r="B659" i="11"/>
  <c r="B1693" i="11"/>
  <c r="B1920" i="11"/>
  <c r="B1133" i="11"/>
  <c r="B2264" i="11"/>
  <c r="B722" i="11"/>
  <c r="B3151" i="11"/>
  <c r="B1418" i="11"/>
  <c r="B649" i="11"/>
  <c r="B329" i="11"/>
  <c r="B1066" i="11"/>
  <c r="B2867" i="11"/>
  <c r="B2174" i="11"/>
  <c r="B802" i="11"/>
  <c r="B2895" i="11"/>
  <c r="B3209" i="11"/>
  <c r="B1369" i="11"/>
  <c r="B1811" i="11"/>
  <c r="B798" i="11"/>
  <c r="B484" i="11"/>
  <c r="B2790" i="11"/>
  <c r="B397" i="11"/>
  <c r="B1564" i="11"/>
  <c r="B1993" i="11"/>
  <c r="B1464" i="11"/>
  <c r="B2428" i="11"/>
  <c r="B3011" i="11"/>
  <c r="B1162" i="11"/>
  <c r="B2311" i="11"/>
  <c r="B1516" i="11"/>
  <c r="B737" i="11"/>
  <c r="B1673" i="11"/>
  <c r="B1321" i="11"/>
  <c r="B1895" i="11"/>
  <c r="B1675" i="11"/>
  <c r="B2571" i="11"/>
  <c r="B2791" i="11"/>
  <c r="B2288" i="11"/>
  <c r="B1238" i="11"/>
  <c r="B2431" i="11"/>
  <c r="B2837" i="11"/>
  <c r="B2177" i="11"/>
  <c r="B539" i="11"/>
  <c r="B2531" i="11"/>
  <c r="B1504" i="11"/>
  <c r="B3079" i="11"/>
  <c r="B621" i="11"/>
  <c r="B1017" i="11"/>
  <c r="B712" i="11"/>
  <c r="B2472" i="11"/>
  <c r="B608" i="11"/>
  <c r="B308" i="11"/>
  <c r="B951" i="11"/>
  <c r="B2297" i="11"/>
  <c r="B821" i="11"/>
  <c r="B1794" i="11"/>
  <c r="B3264" i="11"/>
  <c r="B1064" i="11"/>
  <c r="B2228" i="11"/>
  <c r="B1478" i="11"/>
  <c r="B1003" i="11"/>
  <c r="B1728" i="11"/>
  <c r="B660" i="11"/>
  <c r="B1579" i="11"/>
  <c r="B1426" i="11"/>
  <c r="B2714" i="11"/>
  <c r="B1221" i="11"/>
  <c r="B1746" i="11"/>
  <c r="B1803" i="11"/>
  <c r="B941" i="11"/>
  <c r="B1080" i="11"/>
  <c r="B327" i="11"/>
  <c r="B2070" i="11"/>
  <c r="B2855" i="11"/>
  <c r="B2375" i="11"/>
  <c r="B1396" i="11"/>
  <c r="B557" i="11"/>
  <c r="B1224" i="11"/>
  <c r="B2372" i="11"/>
  <c r="B2245" i="11"/>
  <c r="B3241" i="11"/>
  <c r="B562" i="11"/>
  <c r="B1158" i="11"/>
  <c r="B2960" i="11"/>
  <c r="B1505" i="11"/>
  <c r="B1265" i="11"/>
  <c r="B2679" i="11"/>
  <c r="B2008" i="11"/>
  <c r="B972" i="11"/>
  <c r="B495" i="11"/>
  <c r="B440" i="11"/>
  <c r="B2794" i="11"/>
  <c r="B1117" i="11"/>
  <c r="B558" i="11"/>
  <c r="B1989" i="11"/>
  <c r="B699" i="11"/>
  <c r="B3084" i="11"/>
  <c r="B2250" i="11"/>
  <c r="B413" i="11"/>
  <c r="B2813" i="11"/>
  <c r="B3211" i="11"/>
  <c r="B2516" i="11"/>
  <c r="B1621" i="11"/>
  <c r="B3245" i="11"/>
  <c r="B2485" i="11"/>
  <c r="B1189" i="11"/>
  <c r="B3207" i="11"/>
  <c r="B2727" i="11"/>
  <c r="B2927" i="11"/>
  <c r="B1780" i="11"/>
  <c r="B2267" i="11"/>
  <c r="B1400" i="11"/>
  <c r="B1818" i="11"/>
  <c r="B544" i="11"/>
  <c r="B2765" i="11"/>
  <c r="B3147" i="11"/>
  <c r="B2626" i="11"/>
  <c r="B1247" i="11"/>
  <c r="B1377" i="11"/>
  <c r="B1379" i="11"/>
  <c r="B1684" i="11"/>
  <c r="B1814" i="11"/>
  <c r="B2622" i="11"/>
  <c r="B1600" i="11"/>
  <c r="B3206" i="11"/>
  <c r="B1958" i="11"/>
  <c r="B841" i="11"/>
  <c r="B471" i="11"/>
  <c r="B391" i="11"/>
  <c r="B3223" i="11"/>
  <c r="B1140" i="11"/>
  <c r="B2515" i="11"/>
  <c r="B1083" i="11"/>
  <c r="B1545" i="11"/>
  <c r="B903" i="11"/>
  <c r="B2379" i="11"/>
  <c r="B1514" i="11"/>
  <c r="B2894" i="11"/>
  <c r="B1109" i="11"/>
  <c r="B2085" i="11"/>
  <c r="B1069" i="11"/>
  <c r="B2456" i="11"/>
  <c r="B1038" i="11"/>
  <c r="B3030" i="11"/>
  <c r="B1363" i="11"/>
  <c r="B1643" i="11"/>
  <c r="B511" i="11"/>
  <c r="B3006" i="11"/>
  <c r="B1829" i="11"/>
  <c r="B1203" i="11"/>
  <c r="B1276" i="11"/>
  <c r="B300" i="11"/>
  <c r="B2319" i="11"/>
  <c r="B1194" i="11"/>
  <c r="B3072" i="11"/>
  <c r="B2975" i="11"/>
  <c r="B1191" i="11"/>
  <c r="B1294" i="11"/>
  <c r="B2715" i="11"/>
  <c r="B3185" i="11"/>
  <c r="B3160" i="11"/>
  <c r="B1143" i="11"/>
  <c r="B1524" i="11"/>
  <c r="B2389" i="11"/>
  <c r="B1847" i="11"/>
  <c r="B916" i="11"/>
  <c r="B3051" i="11"/>
  <c r="B1593" i="11"/>
  <c r="B1284" i="11"/>
  <c r="B921" i="11"/>
  <c r="B3132" i="11"/>
  <c r="B3071" i="11"/>
  <c r="B989" i="11"/>
  <c r="B359" i="11"/>
  <c r="B853" i="11"/>
  <c r="B2454" i="11"/>
  <c r="B2929" i="11"/>
  <c r="B711" i="11"/>
  <c r="B570" i="11"/>
  <c r="B1231" i="11"/>
  <c r="B2945" i="11"/>
  <c r="B2987" i="11"/>
  <c r="B1206" i="11"/>
  <c r="B3265" i="11"/>
  <c r="B3048" i="11"/>
  <c r="B2055" i="11"/>
  <c r="B286" i="11"/>
  <c r="B2376" i="11"/>
  <c r="B1034" i="11"/>
  <c r="B2168" i="11"/>
  <c r="B537" i="11"/>
  <c r="B268" i="11"/>
  <c r="B2541" i="11"/>
  <c r="B2902" i="11"/>
  <c r="B1634" i="11"/>
  <c r="B1353" i="11"/>
  <c r="B2532" i="11"/>
  <c r="B2132" i="11"/>
  <c r="B319" i="11"/>
  <c r="B2905" i="11"/>
  <c r="B2706" i="11"/>
  <c r="B363" i="11"/>
  <c r="B1639" i="11"/>
  <c r="B781" i="11"/>
  <c r="B2112" i="11"/>
  <c r="B1826" i="11"/>
  <c r="B1713" i="11"/>
  <c r="B1856" i="11"/>
  <c r="B2309" i="11"/>
  <c r="B2370" i="11"/>
  <c r="B1068" i="11"/>
  <c r="B325" i="11"/>
  <c r="B1015" i="11"/>
  <c r="B1263" i="11"/>
  <c r="B1354" i="11"/>
  <c r="B2191" i="11"/>
  <c r="B577" i="11"/>
  <c r="B1234" i="11"/>
  <c r="B2138" i="11"/>
  <c r="B1527" i="11"/>
  <c r="B1857" i="11"/>
  <c r="B970" i="11"/>
  <c r="B1295" i="11"/>
  <c r="B685" i="11"/>
  <c r="B681" i="11"/>
  <c r="B1153" i="11"/>
  <c r="B1738" i="11"/>
  <c r="B922" i="11"/>
  <c r="B2974" i="11"/>
  <c r="B2312" i="11"/>
  <c r="B3113" i="11"/>
  <c r="B2360" i="11"/>
  <c r="B1030" i="11"/>
  <c r="B1804" i="11"/>
  <c r="B1325" i="11"/>
  <c r="B2188" i="11"/>
  <c r="B669" i="11"/>
  <c r="B1289" i="11"/>
  <c r="B2854" i="11"/>
  <c r="B623" i="11"/>
  <c r="B1174" i="11"/>
  <c r="B3183" i="11"/>
  <c r="B3237" i="11"/>
  <c r="B2152" i="11"/>
  <c r="B3159" i="11"/>
  <c r="B1242" i="11"/>
  <c r="B1170" i="11"/>
  <c r="B1371" i="11"/>
  <c r="B3077" i="11"/>
  <c r="B2503" i="11"/>
  <c r="B1378" i="11"/>
  <c r="B1098" i="11"/>
  <c r="B1963" i="11"/>
  <c r="B549" i="11"/>
  <c r="B1877" i="11"/>
  <c r="B2876" i="11"/>
  <c r="B271" i="11"/>
  <c r="B2911" i="11"/>
  <c r="B2011" i="11"/>
  <c r="B2763" i="11"/>
  <c r="B2904" i="11"/>
  <c r="B3138" i="11"/>
  <c r="B2795" i="11"/>
  <c r="B1510" i="11"/>
  <c r="B1159" i="11"/>
  <c r="B3182" i="11"/>
  <c r="B2665" i="11"/>
  <c r="B704" i="11"/>
  <c r="B837" i="11"/>
  <c r="B2031" i="11"/>
  <c r="B1282" i="11"/>
  <c r="B1669" i="11"/>
  <c r="B517" i="11"/>
  <c r="B786" i="11"/>
  <c r="B731" i="11"/>
  <c r="B3145" i="11"/>
  <c r="B2900" i="11"/>
  <c r="B1471" i="11"/>
  <c r="B1937" i="11"/>
  <c r="B3162" i="11"/>
  <c r="B1756" i="11"/>
  <c r="B2151" i="11"/>
  <c r="B803" i="11"/>
  <c r="B2229" i="11"/>
  <c r="B2872" i="11"/>
  <c r="B2879" i="11"/>
  <c r="B938" i="11"/>
  <c r="B2649" i="11"/>
  <c r="B3064" i="11"/>
  <c r="B957" i="11"/>
  <c r="B1800" i="11"/>
  <c r="B2962" i="11"/>
  <c r="B3053" i="11"/>
  <c r="B877" i="11"/>
  <c r="B2654" i="11"/>
  <c r="B820" i="11"/>
  <c r="B723" i="11"/>
  <c r="B2694" i="11"/>
  <c r="B735" i="11"/>
  <c r="B624" i="11"/>
  <c r="B1704" i="11"/>
  <c r="B2490" i="11"/>
  <c r="B1016" i="11"/>
  <c r="B906" i="11"/>
  <c r="B788" i="11"/>
  <c r="B2547" i="11"/>
  <c r="B689" i="11"/>
  <c r="B1785" i="11"/>
  <c r="B706" i="11"/>
  <c r="B2261" i="11"/>
  <c r="B3032" i="11"/>
  <c r="B2194" i="11"/>
  <c r="B1730" i="11"/>
  <c r="B3155" i="11"/>
  <c r="B1584" i="11"/>
  <c r="B1927" i="11"/>
  <c r="B1237" i="11"/>
  <c r="B2570" i="11"/>
  <c r="B2645" i="11"/>
  <c r="B2373" i="11"/>
  <c r="B2730" i="11"/>
  <c r="B2231" i="11"/>
  <c r="B2468" i="11"/>
  <c r="B890" i="11"/>
  <c r="B911" i="11"/>
  <c r="B2544" i="11"/>
  <c r="B996" i="11"/>
  <c r="B1868" i="11"/>
  <c r="B2507" i="11"/>
  <c r="B2773" i="11"/>
  <c r="B2195" i="11"/>
  <c r="B705" i="11"/>
  <c r="B1809" i="11"/>
  <c r="B1372" i="11"/>
  <c r="B1507" i="11"/>
  <c r="B2682" i="11"/>
  <c r="B2863" i="11"/>
  <c r="B367" i="11"/>
  <c r="B1198" i="11"/>
  <c r="B3099" i="11"/>
  <c r="B543" i="11"/>
  <c r="B1791" i="11"/>
  <c r="B1561" i="11"/>
  <c r="B1307" i="11"/>
  <c r="B593" i="11"/>
  <c r="B3161" i="11"/>
  <c r="B381" i="11"/>
  <c r="B1487" i="11"/>
  <c r="B343" i="11"/>
  <c r="B388" i="11"/>
  <c r="B647" i="11"/>
  <c r="B1784" i="11"/>
  <c r="B3176" i="11"/>
  <c r="B2804" i="11"/>
  <c r="B646" i="11"/>
  <c r="B2258" i="11"/>
  <c r="B2890" i="11"/>
  <c r="B2823" i="11"/>
  <c r="B3224" i="11"/>
  <c r="B3156" i="11"/>
  <c r="B875" i="11"/>
  <c r="B683" i="11"/>
  <c r="B3100" i="11"/>
  <c r="B536" i="11"/>
  <c r="B2734" i="11"/>
  <c r="B3085" i="11"/>
  <c r="B958" i="11"/>
  <c r="B1902" i="11"/>
  <c r="B1127" i="11"/>
  <c r="B2136" i="11"/>
  <c r="B454" i="11"/>
  <c r="B1120" i="11"/>
  <c r="B769" i="11"/>
  <c r="B838" i="11"/>
  <c r="B453" i="11"/>
  <c r="B349" i="11"/>
  <c r="B273" i="11"/>
  <c r="B662" i="11"/>
  <c r="B2527" i="11"/>
  <c r="B3267" i="11"/>
  <c r="B1875" i="11"/>
  <c r="B3057" i="11"/>
  <c r="B1481" i="11"/>
  <c r="B1463" i="11"/>
  <c r="B2380" i="11"/>
  <c r="B2394" i="11"/>
  <c r="B2554" i="11"/>
  <c r="B1204" i="11"/>
  <c r="B2036" i="11"/>
  <c r="B682" i="11"/>
  <c r="B1520" i="11"/>
  <c r="B2202" i="11"/>
  <c r="B584" i="11"/>
  <c r="B637" i="11"/>
  <c r="B2912" i="11"/>
  <c r="B2252" i="11"/>
  <c r="B2697" i="11"/>
  <c r="B1461" i="11"/>
  <c r="B1161" i="11"/>
  <c r="B1537" i="11"/>
  <c r="B1313" i="11"/>
  <c r="B592" i="11"/>
  <c r="B2015" i="11"/>
  <c r="B3130" i="11"/>
  <c r="B1212" i="11"/>
  <c r="B1417" i="11"/>
  <c r="B1695" i="11"/>
  <c r="B1077" i="11"/>
  <c r="B392" i="11"/>
  <c r="B1317" i="11"/>
  <c r="B1771" i="11"/>
  <c r="B692" i="11"/>
  <c r="B2235" i="11"/>
  <c r="B1981" i="11"/>
  <c r="B2551" i="11"/>
  <c r="B1911" i="11"/>
  <c r="B1878" i="11"/>
  <c r="B719" i="11"/>
  <c r="B3184" i="11"/>
  <c r="B2597" i="11"/>
  <c r="B386" i="11"/>
  <c r="B2492" i="11"/>
  <c r="B1834" i="11"/>
  <c r="B3102" i="11"/>
  <c r="B630" i="11"/>
  <c r="B2533" i="11"/>
  <c r="B2443" i="11"/>
  <c r="B2893" i="11"/>
  <c r="B2801" i="11"/>
  <c r="B1678" i="11"/>
  <c r="B1999" i="11"/>
  <c r="B984" i="11"/>
  <c r="B3179" i="11"/>
  <c r="B1774" i="11"/>
  <c r="B441" i="11"/>
  <c r="B2265" i="11"/>
  <c r="B1583" i="11"/>
  <c r="B1568" i="11"/>
  <c r="B1944" i="11"/>
  <c r="B3023" i="11"/>
  <c r="B1714" i="11"/>
  <c r="B2594" i="11"/>
  <c r="B978" i="11"/>
  <c r="B761" i="11"/>
  <c r="B2232" i="11"/>
  <c r="B366" i="11"/>
  <c r="B899" i="11"/>
  <c r="B1246" i="11"/>
  <c r="B2758" i="11"/>
  <c r="B760" i="11"/>
  <c r="B1900" i="11"/>
  <c r="B2021" i="11"/>
  <c r="B822" i="11"/>
  <c r="B2903" i="11"/>
  <c r="B2354" i="11"/>
  <c r="B1419" i="11"/>
  <c r="B1409" i="11"/>
  <c r="B491" i="11"/>
  <c r="B2576" i="11"/>
  <c r="B2295" i="11"/>
  <c r="B813" i="11"/>
  <c r="B1690" i="11"/>
  <c r="B2001" i="11"/>
  <c r="B1128" i="11"/>
  <c r="B1492" i="11"/>
  <c r="B515" i="11"/>
  <c r="B3063" i="11"/>
  <c r="B2604" i="11"/>
  <c r="B1322" i="11"/>
  <c r="B907" i="11"/>
  <c r="B840" i="11"/>
  <c r="B270" i="11"/>
  <c r="B548" i="11"/>
  <c r="B1130" i="11"/>
  <c r="B631" i="11"/>
  <c r="B1373" i="11"/>
  <c r="B2728" i="11"/>
  <c r="B2826" i="11"/>
  <c r="B872" i="11"/>
  <c r="B1924" i="11"/>
  <c r="B2779" i="11"/>
  <c r="B1148" i="11"/>
  <c r="B2052" i="11"/>
  <c r="B2338" i="11"/>
  <c r="B2750" i="11"/>
  <c r="B315" i="11"/>
  <c r="B2420" i="11"/>
  <c r="B1269" i="11"/>
  <c r="B357" i="11"/>
  <c r="B2883" i="11"/>
  <c r="B1611" i="11"/>
  <c r="B1187" i="11"/>
  <c r="B382" i="11"/>
  <c r="B1637" i="11"/>
  <c r="B2022" i="11"/>
  <c r="B2459" i="11"/>
  <c r="B3144" i="11"/>
  <c r="B1591" i="11"/>
  <c r="B556" i="11"/>
  <c r="B2356" i="11"/>
  <c r="B365" i="11"/>
  <c r="B995" i="11"/>
  <c r="B2726" i="11"/>
  <c r="B1722" i="11"/>
  <c r="B2233" i="11"/>
  <c r="B698" i="11"/>
  <c r="B2716" i="11"/>
  <c r="B2259" i="11"/>
  <c r="B1115" i="11"/>
  <c r="B2159" i="11"/>
  <c r="B1118" i="11"/>
  <c r="B2223" i="11"/>
  <c r="B2053" i="11"/>
  <c r="B817" i="11"/>
  <c r="B1264" i="11"/>
  <c r="B1716" i="11"/>
  <c r="B1869" i="11"/>
  <c r="B1656" i="11"/>
  <c r="B600" i="11"/>
  <c r="B1404" i="11"/>
  <c r="B2868" i="11"/>
  <c r="B2398" i="11"/>
  <c r="B1466" i="11"/>
  <c r="B3008" i="11"/>
  <c r="B2972" i="11"/>
  <c r="B2853" i="11"/>
  <c r="B2599" i="11"/>
  <c r="B2448" i="11"/>
  <c r="B1261" i="11"/>
  <c r="B859" i="11"/>
  <c r="B358" i="11"/>
  <c r="B299" i="11"/>
  <c r="B1558" i="11"/>
  <c r="B1236" i="11"/>
  <c r="B424" i="11"/>
  <c r="B1685" i="11"/>
  <c r="B2835" i="11"/>
  <c r="B1556" i="11"/>
  <c r="B1883" i="11"/>
  <c r="B923" i="11"/>
  <c r="B2534" i="11"/>
  <c r="B2696" i="11"/>
  <c r="B2839" i="11"/>
  <c r="B2555" i="11"/>
  <c r="B1060" i="11"/>
  <c r="B648" i="11"/>
  <c r="B2848" i="11"/>
  <c r="B1048" i="11"/>
  <c r="B2355" i="11"/>
  <c r="B1304" i="11"/>
  <c r="B1273" i="11"/>
  <c r="B334" i="11"/>
  <c r="B2651" i="11"/>
  <c r="B2296" i="11"/>
  <c r="B2736" i="11"/>
  <c r="B1863" i="11"/>
  <c r="B2324" i="11"/>
  <c r="B528" i="11"/>
  <c r="B2778" i="11"/>
  <c r="B2563" i="11"/>
  <c r="B2016" i="11"/>
  <c r="B1142" i="11"/>
  <c r="B775" i="11"/>
  <c r="B2386" i="11"/>
  <c r="B2282" i="11"/>
  <c r="B1209" i="11"/>
  <c r="B344" i="11"/>
  <c r="B1168" i="11"/>
  <c r="B2479" i="11"/>
  <c r="B2731" i="11"/>
  <c r="B337" i="11"/>
  <c r="B794" i="11"/>
  <c r="B891" i="11"/>
  <c r="B573" i="11"/>
  <c r="B2350" i="11"/>
  <c r="B1278" i="11"/>
  <c r="B1812" i="11"/>
  <c r="B2254" i="11"/>
  <c r="B1480" i="11"/>
  <c r="B847" i="11"/>
  <c r="B1411" i="11"/>
  <c r="B862" i="11"/>
  <c r="B1230" i="11"/>
  <c r="B2474" i="11"/>
  <c r="B1210" i="11"/>
  <c r="B1172" i="11"/>
  <c r="B3154" i="11"/>
  <c r="B2952" i="11"/>
  <c r="B502" i="11"/>
  <c r="B3040" i="11"/>
  <c r="B3127" i="11"/>
  <c r="B2889" i="11"/>
  <c r="B1005" i="11"/>
  <c r="B2028" i="11"/>
  <c r="B1576" i="11"/>
  <c r="B952" i="11"/>
  <c r="B3034" i="11"/>
  <c r="B1482" i="11"/>
  <c r="B3092" i="11"/>
  <c r="B2115" i="11"/>
  <c r="B301" i="11"/>
  <c r="B2870" i="11"/>
  <c r="B1860" i="11"/>
  <c r="B1623" i="11"/>
  <c r="B2888" i="11"/>
  <c r="B2414" i="11"/>
  <c r="B1458" i="11"/>
  <c r="B1390" i="11"/>
  <c r="B1976" i="11"/>
  <c r="B2633" i="11"/>
  <c r="B2263" i="11"/>
  <c r="B2585" i="11"/>
  <c r="B2119" i="11"/>
  <c r="B2096" i="11"/>
  <c r="B2775" i="11"/>
  <c r="B2426" i="11"/>
  <c r="B679" i="11"/>
  <c r="B881" i="11"/>
  <c r="B1445" i="11"/>
  <c r="B1795" i="11"/>
  <c r="B3060" i="11"/>
  <c r="B3168" i="11"/>
  <c r="B732" i="11"/>
  <c r="B754" i="11"/>
  <c r="B610" i="11"/>
  <c r="B2821" i="11"/>
  <c r="B1029" i="11"/>
  <c r="B728" i="11"/>
  <c r="B793" i="11"/>
  <c r="B815" i="11"/>
  <c r="B2860" i="11"/>
  <c r="B3136" i="11"/>
  <c r="B2176" i="11"/>
  <c r="B1303" i="11"/>
  <c r="B2067" i="11"/>
  <c r="B1163" i="11"/>
  <c r="B1217" i="11"/>
  <c r="B680" i="11"/>
  <c r="B481" i="11"/>
  <c r="B1490" i="11"/>
  <c r="B1108" i="11"/>
  <c r="B332" i="11"/>
  <c r="B563" i="11"/>
  <c r="B3203" i="11"/>
  <c r="B1870" i="11"/>
  <c r="B2048" i="11"/>
  <c r="B2761" i="11"/>
  <c r="B971" i="11"/>
  <c r="B1086" i="11"/>
  <c r="B1301" i="11"/>
  <c r="B526" i="11"/>
  <c r="B765" i="11"/>
  <c r="B3017" i="11"/>
  <c r="B976" i="11"/>
  <c r="B1905" i="11"/>
  <c r="B1157" i="11"/>
  <c r="B487" i="11"/>
  <c r="B2829" i="11"/>
  <c r="B2780" i="11"/>
  <c r="B477" i="11"/>
  <c r="B2891" i="11"/>
  <c r="B3022" i="11"/>
  <c r="B2704" i="11"/>
  <c r="B2040" i="11"/>
  <c r="B3230" i="11"/>
  <c r="B2093" i="11"/>
  <c r="B973" i="11"/>
  <c r="B2663" i="11"/>
  <c r="B3165" i="11"/>
  <c r="B1040" i="11"/>
  <c r="B2107" i="11"/>
  <c r="B2068" i="11"/>
  <c r="B3101" i="11"/>
  <c r="B1533" i="11"/>
  <c r="B2242" i="11"/>
  <c r="B2897" i="11"/>
  <c r="B2956" i="11"/>
  <c r="B667" i="11"/>
  <c r="B1462" i="11"/>
  <c r="B1318" i="11"/>
  <c r="B1292" i="11"/>
  <c r="B2674" i="11"/>
  <c r="B447" i="11"/>
  <c r="B3262" i="11"/>
  <c r="B1578" i="11"/>
  <c r="B1535" i="11"/>
  <c r="B2568" i="11"/>
  <c r="B739" i="11"/>
  <c r="B1444" i="11"/>
  <c r="B3015" i="11"/>
  <c r="B420" i="11"/>
  <c r="B3039" i="11"/>
  <c r="B1414" i="11"/>
  <c r="B2057" i="11"/>
  <c r="B2913" i="11"/>
  <c r="B1926" i="11"/>
  <c r="B504" i="11"/>
  <c r="B1796" i="11"/>
  <c r="B620" i="11"/>
  <c r="B2402" i="11"/>
  <c r="B2074" i="11"/>
  <c r="B1816" i="11"/>
  <c r="B635" i="11"/>
  <c r="B1493" i="11"/>
  <c r="B678" i="11"/>
  <c r="B675" i="11"/>
  <c r="B279" i="11"/>
  <c r="B1654" i="11"/>
  <c r="B2102" i="11"/>
  <c r="B734" i="11"/>
  <c r="B2885" i="11"/>
  <c r="B2841" i="11"/>
  <c r="B1399" i="11"/>
  <c r="B403" i="11"/>
  <c r="B884" i="11"/>
  <c r="B1452" i="11"/>
  <c r="B2861" i="11"/>
  <c r="B488" i="11"/>
  <c r="B3196" i="11"/>
  <c r="B2418" i="11"/>
  <c r="B3163" i="11"/>
  <c r="B2064" i="11"/>
  <c r="B1629" i="11"/>
  <c r="B2624" i="11"/>
  <c r="B1031" i="11"/>
  <c r="B1718" i="11"/>
  <c r="B2753" i="11"/>
  <c r="B1525" i="11"/>
  <c r="B2787" i="11"/>
  <c r="B1183" i="11"/>
  <c r="B701" i="11"/>
  <c r="B1737" i="11"/>
  <c r="B1047" i="11"/>
  <c r="B1701" i="11"/>
  <c r="B2203" i="11"/>
  <c r="B2502" i="11"/>
  <c r="B2475" i="11"/>
  <c r="B2313" i="11"/>
  <c r="B2589" i="11"/>
  <c r="B1923" i="11"/>
  <c r="B1757" i="11"/>
  <c r="B1114" i="11"/>
  <c r="B2087" i="11"/>
  <c r="B1830" i="11"/>
  <c r="B1844" i="11"/>
  <c r="B1094" i="11"/>
  <c r="B1570" i="11"/>
  <c r="B895" i="11"/>
  <c r="B2724" i="11"/>
  <c r="B2511" i="11"/>
  <c r="B2605" i="11"/>
  <c r="B1049" i="11"/>
  <c r="B2832" i="11"/>
  <c r="B564" i="11"/>
  <c r="B524" i="11"/>
  <c r="B2859" i="11"/>
  <c r="B1717" i="11"/>
  <c r="B1604" i="11"/>
  <c r="B2720" i="11"/>
  <c r="B2470" i="11"/>
  <c r="B302" i="11"/>
  <c r="B759" i="11"/>
  <c r="B448" i="11"/>
  <c r="B2684" i="11"/>
  <c r="B1483" i="11"/>
  <c r="B2299" i="11"/>
  <c r="B2573" i="11"/>
  <c r="B352" i="11"/>
  <c r="B2038" i="11"/>
  <c r="B2521" i="11"/>
  <c r="B1551" i="11"/>
  <c r="B3249" i="11"/>
  <c r="B2822" i="11"/>
  <c r="B651" i="11"/>
  <c r="B2896" i="11"/>
  <c r="B1543" i="11"/>
  <c r="B2567" i="11"/>
  <c r="B2171" i="11"/>
  <c r="B1747" i="11"/>
  <c r="B3248" i="11"/>
  <c r="B1925" i="11"/>
  <c r="B2307" i="11"/>
  <c r="B1864" i="11"/>
  <c r="B379" i="11"/>
  <c r="B885" i="11"/>
  <c r="B3216" i="11"/>
  <c r="B569" i="11"/>
  <c r="B1617" i="11"/>
  <c r="B2880" i="11"/>
  <c r="B622" i="11"/>
  <c r="B1627" i="11"/>
  <c r="B1196" i="11"/>
  <c r="B2493" i="11"/>
  <c r="B1376" i="11"/>
  <c r="B2675" i="11"/>
  <c r="B790" i="11"/>
  <c r="B3186" i="11"/>
  <c r="B371" i="11"/>
  <c r="B1393" i="11"/>
  <c r="B460" i="11"/>
  <c r="B3091" i="11"/>
  <c r="B1298" i="11"/>
  <c r="B2438" i="11"/>
  <c r="B434" i="11"/>
  <c r="B1440" i="11"/>
  <c r="B2884" i="11"/>
  <c r="B2484" i="11"/>
  <c r="B616" i="11"/>
  <c r="B1712" i="11"/>
  <c r="B333" i="11"/>
  <c r="B1405" i="11"/>
  <c r="B1988" i="11"/>
  <c r="B2557" i="11"/>
  <c r="B1425" i="11"/>
  <c r="B483" i="11"/>
  <c r="B2148" i="11"/>
  <c r="B1293" i="11"/>
  <c r="B1272" i="11"/>
  <c r="B2225" i="11"/>
  <c r="B2644" i="11"/>
  <c r="B987" i="11"/>
  <c r="B2464" i="11"/>
  <c r="B1668" i="11"/>
  <c r="B531" i="11"/>
  <c r="B2722" i="11"/>
  <c r="B2627" i="11"/>
  <c r="B1765" i="11"/>
  <c r="B1453" i="11"/>
  <c r="B2924" i="11"/>
  <c r="B2707" i="11"/>
  <c r="B455" i="11"/>
  <c r="B2701" i="11"/>
  <c r="B1942" i="11"/>
  <c r="B1366" i="11"/>
  <c r="B2253" i="11"/>
  <c r="B2143" i="11"/>
  <c r="B785" i="11"/>
  <c r="B1740" i="11"/>
  <c r="B527" i="11"/>
  <c r="B1193" i="11"/>
  <c r="B2793" i="11"/>
  <c r="B850" i="11"/>
  <c r="B1154" i="11"/>
  <c r="B3117" i="11"/>
  <c r="B2662" i="11"/>
  <c r="B2378" i="11"/>
  <c r="B1091" i="11"/>
  <c r="B879" i="11"/>
  <c r="B2076" i="11"/>
  <c r="B1686" i="11"/>
  <c r="B1309" i="11"/>
  <c r="B306" i="11"/>
  <c r="B2205" i="11"/>
  <c r="B2033" i="11"/>
  <c r="B2864" i="11"/>
  <c r="B1954" i="11"/>
  <c r="B1442" i="11"/>
  <c r="B1011" i="11"/>
  <c r="B1751" i="11"/>
  <c r="B1956" i="11"/>
  <c r="B2842" i="11"/>
  <c r="B665" i="11"/>
  <c r="B1521" i="11"/>
  <c r="B1810" i="11"/>
  <c r="B2671" i="11"/>
  <c r="B874" i="11"/>
  <c r="B1455" i="11"/>
  <c r="B2075" i="11"/>
  <c r="B2494" i="11"/>
  <c r="B1706" i="11"/>
  <c r="B2650" i="11"/>
  <c r="B1513" i="11"/>
  <c r="B1723" i="11"/>
  <c r="B1709" i="11"/>
  <c r="B2365" i="11"/>
  <c r="B291" i="11"/>
  <c r="B2500" i="11"/>
  <c r="B2482" i="11"/>
  <c r="B2669" i="11"/>
  <c r="B2032" i="11"/>
  <c r="B2182" i="11"/>
  <c r="B1998" i="11"/>
  <c r="B369" i="11"/>
  <c r="B2523" i="11"/>
  <c r="B594" i="11"/>
  <c r="B2989" i="11"/>
  <c r="B715" i="11"/>
  <c r="B940" i="11"/>
  <c r="B842" i="11"/>
  <c r="B2347" i="11"/>
  <c r="B977" i="11"/>
  <c r="B3122" i="11"/>
  <c r="B1155" i="11"/>
  <c r="B410" i="11"/>
  <c r="B3056" i="11"/>
  <c r="B2718" i="11"/>
  <c r="B1509" i="11"/>
  <c r="B619" i="11"/>
  <c r="B2289" i="11"/>
  <c r="B1790" i="11"/>
  <c r="B553" i="11"/>
  <c r="B2508" i="11"/>
  <c r="B2992" i="11"/>
  <c r="B1470" i="11"/>
  <c r="B2020" i="11"/>
  <c r="B1610" i="11"/>
  <c r="B1887" i="11"/>
  <c r="B1996" i="11"/>
  <c r="B2619" i="11"/>
  <c r="B561" i="11"/>
  <c r="B1603" i="11"/>
  <c r="B644" i="11"/>
  <c r="B422" i="11"/>
  <c r="B1657" i="11"/>
  <c r="B756" i="11"/>
  <c r="B1336" i="11"/>
  <c r="B736" i="11"/>
  <c r="B297" i="11"/>
  <c r="B2816" i="11"/>
  <c r="B1364" i="11"/>
  <c r="B2017" i="11"/>
  <c r="B2739" i="11"/>
  <c r="B1501" i="11"/>
  <c r="B2781" i="11"/>
  <c r="B405" i="11"/>
  <c r="B876" i="11"/>
  <c r="B2348" i="11"/>
  <c r="B1789" i="11"/>
  <c r="B2653" i="11"/>
  <c r="B2266" i="11"/>
  <c r="B1815" i="11"/>
  <c r="B1448" i="11"/>
  <c r="B2160" i="11"/>
  <c r="B3193" i="11"/>
  <c r="B1110" i="11"/>
  <c r="B2162" i="11"/>
  <c r="B913" i="11"/>
  <c r="B328" i="11"/>
  <c r="B1512" i="11"/>
  <c r="B373" i="11"/>
  <c r="B370" i="11"/>
  <c r="B843" i="11"/>
  <c r="B672" i="11"/>
  <c r="B1580" i="11"/>
  <c r="B2358" i="11"/>
  <c r="B1667" i="11"/>
  <c r="B2942" i="11"/>
  <c r="B2129" i="11"/>
  <c r="B1876" i="11"/>
  <c r="B897" i="11"/>
  <c r="B2806" i="11"/>
  <c r="B871" i="11"/>
  <c r="B307" i="11"/>
  <c r="B738" i="11"/>
  <c r="B2044" i="11"/>
  <c r="B1208" i="11"/>
  <c r="B1959" i="11"/>
  <c r="B2825" i="11"/>
  <c r="B2218" i="11"/>
  <c r="B2536" i="11"/>
  <c r="B1121" i="11"/>
  <c r="B582" i="11"/>
  <c r="B1553" i="11"/>
  <c r="B1912" i="11"/>
  <c r="B3150" i="11"/>
  <c r="B1192" i="11"/>
  <c r="B2388" i="11"/>
  <c r="B2606" i="11"/>
  <c r="B866" i="11"/>
  <c r="B2525" i="11"/>
  <c r="B949" i="11"/>
  <c r="B281" i="11"/>
  <c r="B1933" i="11"/>
  <c r="B707" i="11"/>
  <c r="B1275" i="11"/>
  <c r="B868" i="11"/>
  <c r="B2529" i="11"/>
  <c r="B1614" i="11"/>
  <c r="B2748" i="11"/>
  <c r="B787" i="11"/>
  <c r="B806" i="11"/>
  <c r="B2981" i="11"/>
  <c r="B1498" i="11"/>
  <c r="B3222" i="11"/>
  <c r="B3140" i="11"/>
  <c r="B762" i="11"/>
  <c r="B752" i="11"/>
  <c r="B2941" i="11"/>
  <c r="B1306" i="11"/>
  <c r="B1831" i="11"/>
  <c r="B2433" i="11"/>
  <c r="B2678" i="11"/>
  <c r="B2971" i="11"/>
  <c r="B797" i="11"/>
  <c r="B695" i="11"/>
  <c r="B1431" i="11"/>
  <c r="B2125" i="11"/>
  <c r="B3019" i="11"/>
  <c r="B1664" i="11"/>
  <c r="B2817" i="11"/>
  <c r="B389" i="11"/>
  <c r="B1940" i="11"/>
  <c r="B2641" i="11"/>
  <c r="B399" i="11"/>
  <c r="B2623" i="11"/>
  <c r="B2709" i="11"/>
  <c r="B2153" i="11"/>
  <c r="B2047" i="11"/>
  <c r="B575" i="11"/>
  <c r="B1437" i="11"/>
  <c r="B378" i="11"/>
  <c r="B639" i="11"/>
  <c r="B1149" i="11"/>
  <c r="B632" i="11"/>
  <c r="B394" i="11"/>
  <c r="B717" i="11"/>
  <c r="B1680" i="11"/>
  <c r="B3243" i="11"/>
  <c r="B2116" i="11"/>
  <c r="B2277" i="11"/>
  <c r="B3041" i="11"/>
  <c r="B2609" i="11"/>
  <c r="B1688" i="11"/>
  <c r="B292" i="11"/>
  <c r="B1465" i="11"/>
  <c r="B1823" i="11"/>
  <c r="B1646" i="11"/>
  <c r="B2588" i="11"/>
  <c r="B2919" i="11"/>
  <c r="B294" i="11"/>
  <c r="B3255" i="11"/>
  <c r="B2504" i="11"/>
  <c r="B1731" i="11"/>
  <c r="B2658" i="11"/>
  <c r="B1909" i="11"/>
  <c r="B1092" i="11"/>
  <c r="B1799" i="11"/>
  <c r="B2985" i="11"/>
  <c r="B1037" i="11"/>
  <c r="B2932" i="11"/>
  <c r="B1859" i="11"/>
  <c r="B1943" i="11"/>
  <c r="B1975" i="11"/>
  <c r="B1132" i="11"/>
  <c r="B1330" i="11"/>
  <c r="B1199" i="11"/>
  <c r="B3090" i="11"/>
  <c r="B2950" i="11"/>
  <c r="B2546" i="11"/>
  <c r="B474" i="11"/>
  <c r="B2361" i="11"/>
  <c r="B2717" i="11"/>
  <c r="B1071" i="11"/>
  <c r="B269" i="11"/>
  <c r="B2329" i="11"/>
  <c r="B1167" i="11"/>
  <c r="B2187" i="11"/>
  <c r="B2505" i="11"/>
  <c r="B1973" i="11"/>
  <c r="B2857" i="11"/>
  <c r="B1967" i="11"/>
  <c r="B1775" i="11"/>
  <c r="B962" i="11"/>
  <c r="B657" i="11"/>
  <c r="B509" i="11"/>
  <c r="B277" i="11"/>
  <c r="B1792" i="11"/>
  <c r="B2676" i="11"/>
  <c r="B2283" i="11"/>
  <c r="B2647" i="11"/>
  <c r="B2318" i="11"/>
  <c r="B1931" i="11"/>
  <c r="B643" i="11"/>
  <c r="B2197" i="11"/>
  <c r="B1884" i="11"/>
  <c r="B603" i="11"/>
  <c r="B362" i="11"/>
  <c r="B1271" i="11"/>
  <c r="B1494" i="11"/>
  <c r="B1152" i="11"/>
  <c r="B290" i="11"/>
  <c r="B3246" i="11"/>
  <c r="B880" i="11"/>
  <c r="B1950" i="11"/>
  <c r="B1515" i="11"/>
  <c r="B2901" i="11"/>
  <c r="B2154" i="11"/>
  <c r="B3187" i="11"/>
  <c r="B278" i="11"/>
  <c r="B2190" i="11"/>
  <c r="B1566" i="11"/>
  <c r="B2673" i="11"/>
  <c r="B2286" i="11"/>
  <c r="B2610" i="11"/>
  <c r="B691" i="11"/>
  <c r="B1592" i="11"/>
  <c r="B2137" i="11"/>
  <c r="B2498" i="11"/>
  <c r="B2799" i="11"/>
  <c r="B1615" i="11"/>
  <c r="B324" i="11"/>
  <c r="B767" i="11"/>
  <c r="B1965" i="11"/>
  <c r="B1026" i="11"/>
  <c r="B825" i="11"/>
  <c r="B2363" i="11"/>
  <c r="B2768" i="11"/>
  <c r="B1111" i="11"/>
  <c r="B3043" i="11"/>
  <c r="B2279" i="11"/>
  <c r="B2811" i="11"/>
  <c r="B2155" i="11"/>
  <c r="B1662" i="11"/>
  <c r="B985" i="11"/>
  <c r="B1761" i="11"/>
  <c r="B2217" i="11"/>
  <c r="B529" i="11"/>
  <c r="B2165" i="11"/>
  <c r="B456" i="11"/>
  <c r="B811" i="11"/>
  <c r="B1697" i="11"/>
  <c r="B2814" i="11"/>
  <c r="B2201" i="11"/>
  <c r="B2383" i="11"/>
  <c r="B1801" i="11"/>
  <c r="B2996" i="11"/>
  <c r="B472" i="11"/>
  <c r="B1288" i="11"/>
  <c r="B1446" i="11"/>
  <c r="B2018" i="11"/>
  <c r="B2593" i="11"/>
  <c r="B2849" i="11"/>
  <c r="B2777" i="11"/>
  <c r="B1977" i="11"/>
  <c r="B1776" i="11"/>
  <c r="B501" i="11"/>
  <c r="B2916" i="11"/>
  <c r="B2462" i="11"/>
  <c r="B499" i="11"/>
  <c r="B2659" i="11"/>
  <c r="B2943" i="11"/>
  <c r="B1642" i="11"/>
  <c r="B1323" i="11"/>
  <c r="B981" i="11"/>
  <c r="B458" i="11"/>
  <c r="B1573" i="11"/>
  <c r="B3062" i="11"/>
  <c r="B1398" i="11"/>
  <c r="B494" i="11"/>
  <c r="B898" i="11"/>
  <c r="B2831" i="11"/>
  <c r="B1329" i="11"/>
  <c r="B926" i="11"/>
  <c r="B2528" i="11"/>
  <c r="B1946" i="11"/>
  <c r="B414" i="11"/>
  <c r="B2301" i="11"/>
  <c r="B2617" i="11"/>
  <c r="B746" i="11"/>
  <c r="B1253" i="11"/>
  <c r="B2381" i="11"/>
  <c r="B939" i="11"/>
  <c r="B1244" i="11"/>
  <c r="B1350" i="11"/>
  <c r="B3194" i="11"/>
  <c r="B2873" i="11"/>
  <c r="B1874" i="11"/>
  <c r="B1207" i="11"/>
  <c r="B2968" i="11"/>
  <c r="B554" i="11"/>
  <c r="B2335" i="11"/>
  <c r="B530" i="11"/>
  <c r="B1134" i="11"/>
  <c r="B2660" i="11"/>
  <c r="B1479" i="11"/>
  <c r="B901" i="11"/>
  <c r="B2239" i="11"/>
  <c r="B1822" i="11"/>
  <c r="B1365" i="11"/>
  <c r="B3129" i="11"/>
  <c r="B406" i="11"/>
  <c r="B1892" i="11"/>
  <c r="B1239" i="11"/>
  <c r="B1544" i="11"/>
  <c r="B956" i="11"/>
  <c r="B2092" i="11"/>
  <c r="B2887" i="11"/>
  <c r="B1319" i="11"/>
  <c r="B1820" i="11"/>
  <c r="B1825" i="11"/>
  <c r="B2719" i="11"/>
  <c r="B3181" i="11"/>
  <c r="B2368" i="11"/>
  <c r="B2933" i="11"/>
  <c r="B574" i="11"/>
  <c r="B1402" i="11"/>
  <c r="B2923" i="11"/>
  <c r="B3197" i="11"/>
  <c r="B2664" i="11"/>
  <c r="B312" i="11"/>
  <c r="B2292" i="11"/>
  <c r="B3109" i="11"/>
  <c r="B2668" i="11"/>
  <c r="B2209" i="11"/>
  <c r="B2183" i="11"/>
  <c r="B2004" i="11"/>
  <c r="B293" i="11"/>
  <c r="B2517" i="11"/>
  <c r="B1001" i="11"/>
  <c r="B1788" i="11"/>
  <c r="B364" i="11"/>
  <c r="B1202" i="11"/>
  <c r="B1359" i="11"/>
  <c r="B2007" i="11"/>
  <c r="B743" i="11"/>
  <c r="B2803" i="11"/>
  <c r="B2930" i="11"/>
  <c r="B1052" i="11"/>
  <c r="B1473" i="11"/>
  <c r="B3134" i="11"/>
  <c r="B2740" i="11"/>
  <c r="B2035" i="11"/>
  <c r="B2828" i="11"/>
  <c r="B3257" i="11"/>
  <c r="B1227" i="11"/>
  <c r="B2994" i="11"/>
  <c r="B516" i="11"/>
  <c r="B1880" i="11"/>
  <c r="B1081" i="11"/>
  <c r="B924" i="11"/>
  <c r="B696" i="11"/>
  <c r="B917" i="11"/>
  <c r="B450" i="11"/>
  <c r="B2937" i="11"/>
  <c r="B1397" i="11"/>
  <c r="B321" i="11"/>
  <c r="B1345" i="11"/>
  <c r="B304" i="11"/>
  <c r="B3228" i="11"/>
  <c r="B1770" i="11"/>
  <c r="B1044" i="11"/>
  <c r="B272" i="11"/>
  <c r="B3200" i="11"/>
  <c r="B3218" i="11"/>
  <c r="B1073" i="11"/>
  <c r="B2056" i="11"/>
  <c r="B1232" i="11"/>
  <c r="B2572" i="11"/>
  <c r="B912" i="11"/>
  <c r="B2749" i="11"/>
  <c r="B2126" i="11"/>
  <c r="B2079" i="11"/>
  <c r="B2995" i="11"/>
  <c r="B1921" i="11"/>
  <c r="B908" i="11"/>
  <c r="B2134" i="11"/>
  <c r="B1233" i="11"/>
  <c r="B2411" i="11"/>
  <c r="B1843" i="11"/>
  <c r="B1699" i="11"/>
  <c r="B2161" i="11"/>
  <c r="B2681" i="11"/>
  <c r="B2357" i="11"/>
  <c r="B883" i="11"/>
  <c r="B2269" i="11"/>
  <c r="B2584" i="11"/>
  <c r="B2648" i="11"/>
  <c r="B3069" i="11"/>
  <c r="B2369" i="11"/>
  <c r="B1407" i="11"/>
  <c r="B3119" i="11"/>
  <c r="B490" i="11"/>
  <c r="B1300" i="11"/>
  <c r="B1123" i="11"/>
  <c r="B2339" i="11"/>
  <c r="B1596" i="11"/>
  <c r="B904" i="11"/>
  <c r="B3001" i="11"/>
  <c r="B1858" i="11"/>
  <c r="B1549" i="11"/>
  <c r="B1062" i="11"/>
  <c r="B2034" i="11"/>
  <c r="B3070" i="11"/>
  <c r="B2427" i="11"/>
  <c r="B861" i="11"/>
  <c r="B426" i="11"/>
  <c r="B2785" i="11"/>
  <c r="B3055" i="11"/>
  <c r="B663" i="11"/>
  <c r="B1934" i="11"/>
  <c r="B1802" i="11"/>
  <c r="B2495" i="11"/>
  <c r="B1443" i="11"/>
  <c r="B1626" i="11"/>
  <c r="B1360" i="11"/>
  <c r="B2043" i="11"/>
  <c r="B533" i="11"/>
  <c r="B1262" i="11"/>
  <c r="B1387" i="11"/>
  <c r="B2199" i="11"/>
  <c r="B1050" i="11"/>
  <c r="B2925" i="11"/>
  <c r="B534" i="11"/>
  <c r="B2027" i="11"/>
  <c r="B2810" i="11"/>
  <c r="B2766" i="11"/>
  <c r="B3088" i="11"/>
  <c r="B627" i="11"/>
  <c r="B771" i="11"/>
  <c r="B2559" i="11"/>
  <c r="B1588" i="11"/>
  <c r="B285" i="11"/>
  <c r="B2802" i="11"/>
  <c r="B830" i="11"/>
  <c r="B1014" i="11"/>
  <c r="B1741" i="11"/>
  <c r="B1599" i="11"/>
  <c r="B2851" i="11"/>
  <c r="B2298" i="11"/>
  <c r="B1726" i="11"/>
  <c r="B2708" i="11"/>
  <c r="B2899" i="11"/>
  <c r="B2743" i="11"/>
  <c r="B741" i="11"/>
  <c r="B999" i="11"/>
  <c r="B779" i="11"/>
  <c r="B1023" i="11"/>
  <c r="B380" i="11"/>
  <c r="B2139" i="11"/>
  <c r="B2732" i="11"/>
  <c r="B2670" i="11"/>
  <c r="B2928" i="11"/>
  <c r="B3052" i="11"/>
  <c r="B368" i="11"/>
  <c r="B3233" i="11"/>
  <c r="B2882" i="11"/>
  <c r="B289" i="11"/>
  <c r="B2083" i="11"/>
  <c r="B1894" i="11"/>
  <c r="B2101" i="11"/>
  <c r="B1335" i="11"/>
  <c r="B2818" i="11"/>
  <c r="B688" i="11"/>
  <c r="B1949" i="11"/>
  <c r="B3003" i="11"/>
  <c r="B718" i="11"/>
  <c r="B2637" i="11"/>
  <c r="B3139" i="11"/>
  <c r="B2550" i="11"/>
  <c r="B2196" i="11"/>
  <c r="B1522" i="11"/>
  <c r="B3258" i="11"/>
  <c r="B2931" i="11"/>
  <c r="B2990" i="11"/>
  <c r="B463" i="11"/>
  <c r="B1655" i="11"/>
  <c r="B2871" i="11"/>
  <c r="B2477" i="11"/>
  <c r="B2808" i="11"/>
  <c r="B1435" i="11"/>
  <c r="B1420" i="11"/>
  <c r="B1334" i="11"/>
  <c r="B1226" i="11"/>
  <c r="B2496" i="11"/>
  <c r="B2613" i="11"/>
  <c r="B943" i="11"/>
  <c r="B2852" i="11"/>
  <c r="B3217" i="11"/>
  <c r="B2579" i="11"/>
  <c r="B361" i="11"/>
  <c r="B2452" i="11"/>
  <c r="B936" i="11"/>
  <c r="B2061" i="11"/>
  <c r="B1088" i="11"/>
  <c r="B2390" i="11"/>
  <c r="B1692" i="11"/>
  <c r="B468" i="11"/>
  <c r="B764" i="11"/>
  <c r="B444" i="11"/>
  <c r="B498" i="11"/>
  <c r="B2526" i="11"/>
  <c r="B2807" i="11"/>
  <c r="B1997" i="11"/>
  <c r="B1421" i="11"/>
  <c r="B2997" i="11"/>
  <c r="B1622" i="11"/>
  <c r="B2643" i="11"/>
  <c r="B3225" i="11"/>
  <c r="B1103" i="11"/>
  <c r="B2809" i="11"/>
  <c r="B626" i="11"/>
  <c r="B1184" i="11"/>
  <c r="B1798" i="11"/>
  <c r="B2274" i="11"/>
  <c r="B1674" i="11"/>
  <c r="B473" i="11"/>
  <c r="B1587" i="11"/>
  <c r="B606" i="11"/>
  <c r="B1181" i="11"/>
  <c r="B2409" i="11"/>
  <c r="B3031" i="11"/>
  <c r="B979" i="11"/>
  <c r="B1386" i="11"/>
  <c r="B1270" i="11"/>
  <c r="B1220" i="11"/>
  <c r="B1767" i="11"/>
  <c r="B2441" i="11"/>
  <c r="B2374" i="11"/>
  <c r="B2170" i="11"/>
  <c r="B547" i="11"/>
  <c r="B2025" i="11"/>
  <c r="B3049" i="11"/>
  <c r="B1316" i="11"/>
  <c r="B2287" i="11"/>
  <c r="B591" i="11"/>
  <c r="B2465" i="11"/>
  <c r="B354" i="11"/>
  <c r="B2325" i="11"/>
  <c r="B482" i="11"/>
  <c r="B479" i="11"/>
  <c r="B1058" i="11"/>
  <c r="B609" i="11"/>
  <c r="B3175" i="11"/>
  <c r="B566" i="11"/>
  <c r="B438" i="11"/>
  <c r="B2948" i="11"/>
  <c r="B674" i="11"/>
  <c r="B1945" i="11"/>
  <c r="B1762" i="11"/>
  <c r="B808" i="11"/>
  <c r="B323" i="11"/>
  <c r="B3231" i="11"/>
  <c r="B2524" i="11"/>
  <c r="B1547" i="11"/>
  <c r="B1631" i="11"/>
  <c r="B2080" i="11"/>
  <c r="B2509" i="11"/>
  <c r="B1428" i="11"/>
  <c r="B2453" i="11"/>
  <c r="B1488" i="11"/>
  <c r="B2545" i="11"/>
  <c r="B604" i="11"/>
  <c r="B1888" i="11"/>
  <c r="B2275" i="11"/>
  <c r="B969" i="11"/>
  <c r="B395" i="11"/>
  <c r="B2583" i="11"/>
  <c r="B400" i="11"/>
  <c r="B1312" i="11"/>
  <c r="B2121" i="11"/>
  <c r="B3143" i="11"/>
  <c r="B3010" i="11"/>
  <c r="B2689" i="11"/>
  <c r="B1833" i="11"/>
  <c r="B2124" i="11"/>
  <c r="B1842" i="11"/>
  <c r="B523" i="11"/>
  <c r="B2834" i="11"/>
  <c r="B1972" i="11"/>
  <c r="B1793" i="11"/>
  <c r="B784" i="11"/>
  <c r="B2423" i="11"/>
  <c r="B3213" i="11"/>
  <c r="B2135" i="11"/>
  <c r="B2400" i="11"/>
  <c r="B419" i="11"/>
  <c r="B3137" i="11"/>
  <c r="B1332" i="11"/>
  <c r="B2050" i="11"/>
  <c r="B772" i="11"/>
  <c r="B3204" i="11"/>
  <c r="B284" i="11"/>
  <c r="B915" i="11"/>
  <c r="B2538" i="11"/>
  <c r="B1096" i="11"/>
  <c r="B1720" i="11"/>
  <c r="B1700" i="11"/>
  <c r="B1380" i="11"/>
  <c r="B2445" i="11"/>
  <c r="B2744" i="11"/>
  <c r="B2211" i="11"/>
  <c r="B2437" i="11"/>
  <c r="B1519" i="11"/>
  <c r="B2986" i="11"/>
  <c r="B1215" i="11"/>
  <c r="B3234" i="11"/>
  <c r="B287" i="11"/>
  <c r="B1165" i="11"/>
  <c r="B2377" i="11"/>
  <c r="B2432" i="11"/>
  <c r="B2012" i="11"/>
  <c r="B581" i="11"/>
  <c r="B724" i="11"/>
  <c r="B777" i="11"/>
  <c r="B844" i="11"/>
  <c r="B1786" i="11"/>
  <c r="B1732" i="11"/>
  <c r="B2458" i="11"/>
  <c r="B1102" i="11"/>
  <c r="B2693" i="11"/>
  <c r="B1670" i="11"/>
  <c r="B1012" i="11"/>
  <c r="B2598" i="11"/>
  <c r="B2954" i="11"/>
  <c r="B1930" i="11"/>
  <c r="B3118" i="11"/>
  <c r="B1677" i="11"/>
  <c r="B586" i="11"/>
  <c r="B288" i="11"/>
  <c r="B3172" i="11"/>
  <c r="B2667" i="11"/>
  <c r="B393" i="11"/>
  <c r="B974" i="11"/>
  <c r="B1375" i="11"/>
  <c r="B3226" i="11"/>
  <c r="B2581" i="11"/>
  <c r="B1147" i="11"/>
  <c r="B2690" i="11"/>
  <c r="B320" i="11"/>
  <c r="B629" i="11"/>
  <c r="B3215" i="11"/>
  <c r="B1211" i="11"/>
  <c r="B2918" i="11"/>
  <c r="B3240" i="11"/>
  <c r="B1182" i="11"/>
  <c r="B3219" i="11"/>
  <c r="B2771" i="11"/>
  <c r="B3247" i="11"/>
  <c r="B2680" i="11"/>
  <c r="B3115" i="11"/>
  <c r="B1910" i="11"/>
  <c r="B2486" i="11"/>
  <c r="B3028" i="11"/>
  <c r="B2108" i="11"/>
  <c r="B693" i="11"/>
  <c r="B1994" i="11"/>
  <c r="B3111" i="11"/>
  <c r="B1703" i="11"/>
  <c r="B540" i="11"/>
  <c r="B1188" i="11"/>
  <c r="B1594" i="11"/>
  <c r="B932" i="11"/>
  <c r="B2774" i="11"/>
  <c r="B2144" i="11"/>
  <c r="B2792" i="11"/>
  <c r="B882" i="11"/>
  <c r="B670" i="11"/>
  <c r="B2005" i="11"/>
  <c r="B384" i="11"/>
  <c r="B2914" i="11"/>
  <c r="B655" i="11"/>
  <c r="B1606" i="11"/>
  <c r="B653" i="11"/>
  <c r="B429" i="11"/>
  <c r="B585" i="11"/>
  <c r="B2636" i="11"/>
  <c r="B1929" i="11"/>
  <c r="B2419" i="11"/>
  <c r="B1019" i="11"/>
  <c r="B3169" i="11"/>
  <c r="B1638" i="11"/>
  <c r="B3012" i="11"/>
  <c r="B959" i="11"/>
  <c r="B2353" i="11"/>
  <c r="B789" i="11"/>
  <c r="B1054" i="11"/>
  <c r="B2949" i="11"/>
  <c r="B2646" i="11"/>
  <c r="B1896" i="11"/>
  <c r="B2103" i="11"/>
  <c r="B409" i="11"/>
  <c r="B1357" i="11"/>
  <c r="B1223" i="11"/>
  <c r="B2186" i="11"/>
  <c r="B930" i="11"/>
  <c r="B2214" i="11"/>
  <c r="B1962" i="11"/>
  <c r="B1835" i="11"/>
  <c r="B2109" i="11"/>
  <c r="B3251" i="11"/>
  <c r="B1347" i="11"/>
  <c r="B2577" i="11"/>
  <c r="B2558" i="11"/>
  <c r="B2391" i="11"/>
  <c r="B625" i="11"/>
  <c r="B1851" i="11"/>
  <c r="B910" i="11"/>
  <c r="B740" i="11"/>
  <c r="B1075" i="11"/>
  <c r="B1374" i="11"/>
  <c r="B2072" i="11"/>
  <c r="B2497" i="11"/>
  <c r="B998" i="11"/>
  <c r="B2850" i="11"/>
  <c r="B2397" i="11"/>
  <c r="B1807" i="11"/>
  <c r="B1691" i="11"/>
  <c r="B1438" i="11"/>
  <c r="B1285" i="11"/>
  <c r="B3121" i="11"/>
  <c r="B1768" i="11"/>
  <c r="B2755" i="11"/>
  <c r="B928" i="11"/>
  <c r="B1797" i="11"/>
  <c r="B1441" i="11"/>
  <c r="B1559" i="11"/>
  <c r="B3128" i="11"/>
  <c r="B2062" i="11"/>
  <c r="B3094" i="11"/>
  <c r="B2657" i="11"/>
  <c r="B2435" i="11"/>
  <c r="B503" i="11"/>
  <c r="B1853" i="11"/>
  <c r="B452" i="11"/>
  <c r="B314" i="11"/>
  <c r="B2738" i="11"/>
  <c r="B2856" i="11"/>
  <c r="B1009" i="11"/>
  <c r="B2587" i="11"/>
  <c r="B1660" i="11"/>
  <c r="B1753" i="11"/>
  <c r="B2561" i="11"/>
  <c r="B2970" i="11"/>
  <c r="B2961" i="11"/>
  <c r="B733" i="11"/>
  <c r="B1218" i="11"/>
  <c r="B2303" i="11"/>
  <c r="B465" i="11"/>
  <c r="B2908" i="11"/>
  <c r="B3054" i="11"/>
  <c r="B1828" i="11"/>
  <c r="B745" i="11"/>
  <c r="B1890" i="11"/>
  <c r="B3080" i="11"/>
  <c r="B1750" i="11"/>
  <c r="B2820" i="11"/>
  <c r="B3061" i="11"/>
  <c r="B836" i="11"/>
  <c r="B852" i="11"/>
  <c r="B3105" i="11"/>
  <c r="B2247" i="11"/>
  <c r="B645" i="11"/>
  <c r="B2620" i="11"/>
  <c r="B1243" i="11"/>
  <c r="B3180" i="11"/>
  <c r="B1454" i="11"/>
  <c r="B3124" i="11"/>
  <c r="B2520" i="11"/>
  <c r="B1590" i="11"/>
  <c r="B1978" i="11"/>
  <c r="B2262" i="11"/>
  <c r="B1872" i="11"/>
  <c r="B431" i="11"/>
  <c r="B2575" i="11"/>
  <c r="B1585" i="11"/>
  <c r="B2268" i="11"/>
  <c r="B819" i="11"/>
  <c r="B451" i="11"/>
  <c r="B1536" i="11"/>
  <c r="B2041" i="11"/>
  <c r="B280" i="11"/>
  <c r="B1832" i="11"/>
  <c r="B2746" i="11"/>
  <c r="B583" i="11"/>
  <c r="B396" i="11"/>
  <c r="B335" i="11"/>
  <c r="B2436" i="11"/>
  <c r="B2362" i="11"/>
  <c r="B954" i="11"/>
  <c r="B1268" i="11"/>
  <c r="B1113" i="11"/>
  <c r="B1733" i="11"/>
  <c r="B1899" i="11"/>
  <c r="B2607" i="11"/>
  <c r="B353" i="11"/>
  <c r="B605" i="11"/>
  <c r="B2920" i="11"/>
  <c r="B1228" i="11"/>
  <c r="B2164" i="11"/>
  <c r="B492" i="11"/>
  <c r="B500" i="11"/>
  <c r="B3126" i="11"/>
  <c r="B1477" i="11"/>
  <c r="B1608" i="11"/>
  <c r="B1156" i="11"/>
  <c r="B2410" i="11"/>
  <c r="B1486" i="11"/>
  <c r="B2977" i="11"/>
  <c r="B2198" i="11"/>
  <c r="B3044" i="11"/>
  <c r="B986" i="11"/>
  <c r="B2251" i="11"/>
  <c r="B948" i="11"/>
  <c r="B3009" i="11"/>
  <c r="B1045" i="11"/>
  <c r="B763" i="11"/>
  <c r="B2846" i="11"/>
  <c r="B2506" i="11"/>
  <c r="B3260" i="11"/>
  <c r="B725" i="11"/>
  <c r="B615" i="11"/>
  <c r="B1523" i="11"/>
  <c r="B1119" i="11"/>
  <c r="B1122" i="11"/>
  <c r="B2291" i="11"/>
  <c r="B810" i="11"/>
  <c r="B360" i="11"/>
  <c r="B350" i="11"/>
  <c r="B1889" i="11"/>
  <c r="B1004" i="11"/>
  <c r="B2729" i="11"/>
  <c r="B2417" i="11"/>
  <c r="B2304" i="11"/>
  <c r="B3106" i="11"/>
  <c r="B2461" i="11"/>
  <c r="B2542" i="11"/>
  <c r="B2257" i="11"/>
  <c r="B1259" i="11"/>
  <c r="B1651" i="11"/>
  <c r="B2130" i="11"/>
  <c r="B3195" i="11"/>
  <c r="B2387" i="11"/>
  <c r="B580" i="11"/>
  <c r="B1903" i="11"/>
  <c r="B2332" i="11"/>
  <c r="B2600" i="11"/>
  <c r="B2227" i="11"/>
  <c r="B590" i="11"/>
  <c r="B1308" i="11"/>
  <c r="B748" i="11"/>
  <c r="B1595" i="11"/>
  <c r="B1186" i="11"/>
  <c r="B835" i="11"/>
  <c r="B2241" i="11"/>
  <c r="B1581" i="11"/>
  <c r="B1324" i="11"/>
  <c r="B750" i="11"/>
  <c r="B955" i="11"/>
  <c r="B2548" i="11"/>
  <c r="B3065" i="11"/>
  <c r="B2735" i="11"/>
  <c r="B1343" i="11"/>
  <c r="B3152" i="11"/>
  <c r="B1529" i="11"/>
  <c r="B1028" i="11"/>
  <c r="B2845" i="11"/>
  <c r="B1020" i="11"/>
  <c r="B1777" i="11"/>
  <c r="B1255" i="11"/>
  <c r="B2407" i="11"/>
  <c r="B2147" i="11"/>
  <c r="B3199" i="11"/>
  <c r="B2580" i="11"/>
  <c r="B1991" i="11"/>
  <c r="B1898" i="11"/>
  <c r="B2110" i="11"/>
  <c r="B795" i="11"/>
  <c r="B3171" i="11"/>
  <c r="B1146" i="11"/>
  <c r="B983" i="11"/>
  <c r="B1436" i="11"/>
  <c r="B3192" i="11"/>
  <c r="B1035" i="11"/>
  <c r="B2098" i="11"/>
  <c r="B1979" i="11"/>
  <c r="B1838" i="11"/>
  <c r="B1216" i="11"/>
  <c r="B2090" i="11"/>
  <c r="B1287" i="11"/>
  <c r="B1006" i="11"/>
  <c r="B1352" i="11"/>
  <c r="B338" i="11"/>
  <c r="B1966" i="11"/>
  <c r="B1326" i="11"/>
  <c r="B1881" i="11"/>
  <c r="B1745" i="11"/>
  <c r="B1434" i="11"/>
  <c r="B776" i="11"/>
  <c r="B1406" i="11"/>
  <c r="B1240" i="11"/>
  <c r="B1150" i="11"/>
  <c r="B814" i="11"/>
  <c r="B900" i="11"/>
  <c r="B878" i="11"/>
  <c r="B3059" i="11"/>
  <c r="B2552" i="11"/>
  <c r="B2634" i="11"/>
  <c r="B3000" i="11"/>
  <c r="B1180" i="11"/>
  <c r="B2747" i="11"/>
  <c r="B2246" i="11"/>
  <c r="B686" i="11"/>
  <c r="B2270" i="11"/>
  <c r="B2412" i="11"/>
  <c r="B702" i="11"/>
  <c r="B1982" i="11"/>
  <c r="B1450" i="11"/>
  <c r="B1778" i="11"/>
  <c r="B1589" i="11"/>
  <c r="B778" i="11"/>
  <c r="B1928" i="11"/>
  <c r="B845" i="11"/>
  <c r="B1586" i="11"/>
  <c r="B2066" i="11"/>
  <c r="B1861" i="11"/>
  <c r="B3004" i="11"/>
  <c r="B2111" i="11"/>
  <c r="B489" i="11"/>
  <c r="B3123" i="11"/>
  <c r="B1914" i="11"/>
  <c r="B931" i="11"/>
  <c r="B1907" i="11"/>
  <c r="B2840" i="11"/>
  <c r="B2910" i="11"/>
  <c r="B2892" i="11"/>
  <c r="B968" i="11"/>
  <c r="B1839" i="11"/>
  <c r="B3037" i="11"/>
  <c r="B1439" i="11"/>
  <c r="B298" i="11"/>
  <c r="B322" i="11"/>
  <c r="B1095" i="11"/>
  <c r="B1341" i="11"/>
  <c r="B446" i="11"/>
  <c r="B2128" i="11"/>
  <c r="B2776" i="11"/>
  <c r="B960" i="11"/>
  <c r="B2145" i="11"/>
  <c r="B1249" i="11"/>
  <c r="B309" i="11"/>
  <c r="B618" i="11"/>
  <c r="B2210" i="11"/>
  <c r="B2466" i="11"/>
  <c r="B1002" i="11"/>
  <c r="B929" i="11"/>
  <c r="B3238" i="11"/>
  <c r="B551" i="11"/>
  <c r="B3025" i="11"/>
  <c r="B404" i="11"/>
  <c r="B3146" i="11"/>
  <c r="B467" i="11"/>
  <c r="B2045" i="11"/>
  <c r="B2886" i="11"/>
  <c r="B2451" i="11"/>
  <c r="B3013" i="11"/>
  <c r="B433" i="11"/>
  <c r="B469" i="11"/>
  <c r="B1085" i="11"/>
  <c r="B2447" i="11"/>
  <c r="B2060" i="11"/>
  <c r="B1349" i="11"/>
  <c r="B2767" i="11"/>
  <c r="B863" i="11"/>
  <c r="B1112" i="11"/>
  <c r="B428" i="11"/>
  <c r="B1491" i="11"/>
  <c r="B1169" i="11"/>
  <c r="B2224" i="11"/>
  <c r="B1960" i="11"/>
  <c r="B1382" i="11"/>
  <c r="B1383" i="11"/>
  <c r="B780" i="11"/>
  <c r="B2127" i="11"/>
  <c r="B374" i="11"/>
  <c r="B1126" i="11"/>
  <c r="B2907" i="11"/>
  <c r="B1222" i="11"/>
  <c r="B2094" i="11"/>
  <c r="B1687" i="11"/>
  <c r="B2046" i="11"/>
  <c r="B2467" i="11"/>
  <c r="B2131" i="11"/>
  <c r="B377" i="11"/>
  <c r="B1333" i="11"/>
  <c r="B1166" i="11"/>
  <c r="B3120" i="11"/>
  <c r="B1355" i="11"/>
  <c r="B1331" i="11"/>
  <c r="B3253" i="11"/>
  <c r="B3075" i="11"/>
  <c r="B967" i="11"/>
  <c r="B3021" i="11"/>
  <c r="B1299" i="11"/>
  <c r="B942" i="11"/>
  <c r="B3083" i="11"/>
  <c r="B865" i="11"/>
  <c r="B3076" i="11"/>
  <c r="B652" i="11"/>
  <c r="B1936" i="11"/>
  <c r="B2906" i="11"/>
  <c r="B2142" i="11"/>
  <c r="B1457" i="11"/>
  <c r="B2993" i="11"/>
  <c r="B2169" i="11"/>
  <c r="B676" i="11"/>
  <c r="B753" i="11"/>
  <c r="B522" i="11"/>
  <c r="B1987" i="11"/>
  <c r="B2408" i="11"/>
  <c r="B2086" i="11"/>
  <c r="B1078" i="11"/>
  <c r="B1250" i="11"/>
  <c r="B2193" i="11"/>
  <c r="B2721" i="11"/>
  <c r="B579" i="11"/>
  <c r="B1749" i="11"/>
  <c r="B2652" i="11"/>
  <c r="B1661" i="11"/>
  <c r="B2969" i="11"/>
  <c r="B612" i="11"/>
  <c r="B2983" i="11"/>
  <c r="B796" i="11"/>
  <c r="B3033" i="11"/>
  <c r="B1644" i="11"/>
  <c r="B1632" i="11"/>
  <c r="B661" i="11"/>
  <c r="B1260" i="11"/>
  <c r="B1500" i="11"/>
  <c r="B2984" i="11"/>
  <c r="B2333" i="11"/>
  <c r="B1430" i="11"/>
  <c r="B1548" i="11"/>
  <c r="B2248" i="11"/>
  <c r="B476" i="11"/>
  <c r="B1705" i="11"/>
  <c r="B2922" i="11"/>
  <c r="B3191" i="11"/>
  <c r="B1560" i="11"/>
  <c r="B2752" i="11"/>
  <c r="B3067" i="11"/>
  <c r="B934" i="11"/>
  <c r="B2955" i="11"/>
  <c r="B864" i="11"/>
  <c r="B2741" i="11"/>
  <c r="B1840" i="11"/>
  <c r="B1116" i="11"/>
  <c r="B542" i="11"/>
  <c r="B1813" i="11"/>
  <c r="B423" i="11"/>
  <c r="B2204" i="11"/>
  <c r="B418" i="11"/>
  <c r="B1059" i="11"/>
  <c r="B1032" i="11"/>
  <c r="B1258" i="11"/>
  <c r="B1641" i="11"/>
  <c r="B436" i="11"/>
  <c r="B3142" i="11"/>
  <c r="B2091" i="11"/>
  <c r="B2530" i="11"/>
  <c r="B1197" i="11"/>
  <c r="B1871" i="11"/>
  <c r="B2553" i="11"/>
  <c r="B3089" i="11"/>
  <c r="B2290" i="11"/>
  <c r="B1089" i="11"/>
  <c r="B1602" i="11"/>
  <c r="B1845" i="11"/>
  <c r="B2244" i="11"/>
  <c r="B3068" i="11"/>
  <c r="B3205" i="11"/>
  <c r="B1640" i="11"/>
  <c r="B1550" i="11"/>
  <c r="B3086" i="11"/>
  <c r="B1766" i="11"/>
  <c r="B3020" i="11"/>
  <c r="B1901" i="11"/>
  <c r="B1906" i="11"/>
  <c r="B2278" i="11"/>
  <c r="B1867" i="11"/>
  <c r="B2392" i="11"/>
  <c r="B1862" i="11"/>
  <c r="B2797" i="11"/>
  <c r="B1952" i="11"/>
  <c r="B2140" i="11"/>
  <c r="B3081" i="11"/>
  <c r="B1013" i="11"/>
  <c r="B1338" i="11"/>
  <c r="B1385" i="11"/>
  <c r="B3027" i="11"/>
  <c r="B2023" i="11"/>
  <c r="B1413" i="11"/>
  <c r="B963" i="11"/>
  <c r="B2713" i="11"/>
  <c r="B945" i="11"/>
  <c r="B1679" i="11"/>
  <c r="B997" i="11"/>
  <c r="B518" i="11"/>
  <c r="B2030" i="11"/>
  <c r="B2236" i="11"/>
  <c r="B2310" i="11"/>
  <c r="B3024" i="11"/>
  <c r="B858" i="11"/>
  <c r="B690" i="11"/>
  <c r="B642" i="11"/>
  <c r="B432" i="11"/>
  <c r="B720" i="11"/>
  <c r="B2469" i="11"/>
  <c r="B1955" i="11"/>
  <c r="B550" i="11"/>
  <c r="B1151" i="11"/>
  <c r="B2702" i="11"/>
  <c r="B614" i="11"/>
  <c r="B1763" i="11"/>
  <c r="B2208" i="11"/>
  <c r="B2273" i="11"/>
  <c r="B567" i="11"/>
  <c r="B283" i="11"/>
  <c r="B2683" i="11"/>
  <c r="B834" i="11"/>
  <c r="B1983" i="11"/>
  <c r="B2058" i="11"/>
  <c r="B965" i="11"/>
  <c r="B2698" i="11"/>
  <c r="B2149" i="11"/>
  <c r="B2632" i="11"/>
  <c r="B2699" i="11"/>
  <c r="B2672" i="11"/>
  <c r="B459" i="11"/>
  <c r="B466" i="11"/>
  <c r="B1953" i="11"/>
  <c r="B2300" i="11"/>
  <c r="B595" i="11"/>
  <c r="B402" i="11"/>
  <c r="B2591" i="11"/>
  <c r="B2219" i="11"/>
  <c r="B2788" i="11"/>
  <c r="B1879" i="11"/>
  <c r="B3002" i="11"/>
  <c r="B1598" i="11"/>
  <c r="B1136" i="11"/>
  <c r="B2006" i="11"/>
  <c r="B417" i="11"/>
  <c r="B2345" i="11"/>
  <c r="B1540" i="11"/>
  <c r="B2944" i="11"/>
  <c r="B1708" i="11"/>
  <c r="B1339" i="11"/>
  <c r="B829" i="11"/>
  <c r="B2979" i="11"/>
  <c r="B1057" i="11"/>
  <c r="B3221" i="11"/>
  <c r="B1328" i="11"/>
  <c r="B2751" i="11"/>
  <c r="B848" i="11"/>
  <c r="B1000" i="11"/>
  <c r="B2478" i="11"/>
  <c r="B3170" i="11"/>
  <c r="B1689" i="11"/>
  <c r="B2881" i="11"/>
  <c r="B1605" i="11"/>
  <c r="B2725" i="11"/>
  <c r="B1948" i="11"/>
  <c r="B2963" i="11"/>
  <c r="B351" i="11"/>
  <c r="B2237" i="11"/>
  <c r="B1107" i="11"/>
  <c r="B1235" i="11"/>
  <c r="B1082" i="11"/>
  <c r="K131" i="11"/>
  <c r="B1666" i="11"/>
  <c r="B3026" i="11"/>
  <c r="B411" i="11"/>
  <c r="B2395" i="11"/>
  <c r="B902" i="11"/>
  <c r="B2349" i="11"/>
  <c r="B2302" i="11"/>
  <c r="B1565" i="11"/>
  <c r="B2957" i="11"/>
  <c r="B336" i="11"/>
  <c r="B1101" i="11"/>
  <c r="B2512" i="11"/>
  <c r="B589" i="11"/>
  <c r="B3078" i="11"/>
  <c r="B1633" i="11"/>
  <c r="B2483" i="11"/>
  <c r="B1539" i="11"/>
  <c r="B991" i="11"/>
  <c r="B2844" i="11"/>
  <c r="B1575" i="11"/>
  <c r="B1422" i="11"/>
  <c r="B3045" i="11"/>
  <c r="B1526" i="11"/>
  <c r="B2612" i="11"/>
  <c r="B1986" i="11"/>
  <c r="B2156" i="11"/>
  <c r="B2757" i="11"/>
  <c r="B3082" i="11"/>
  <c r="B2463" i="11"/>
  <c r="B2733" i="11"/>
  <c r="B2772" i="11"/>
  <c r="B1995" i="11"/>
  <c r="B2212" i="11"/>
  <c r="B2967" i="11"/>
  <c r="B2024" i="11"/>
  <c r="B3266" i="11"/>
  <c r="B407" i="11"/>
  <c r="B2909" i="11"/>
  <c r="B1849" i="11"/>
  <c r="B1917" i="11"/>
  <c r="B2917" i="11"/>
  <c r="B2564" i="11"/>
  <c r="B1672" i="11"/>
  <c r="B2215" i="11"/>
  <c r="B961" i="11"/>
  <c r="B2424" i="11"/>
  <c r="B1139" i="11"/>
  <c r="B1735" i="11"/>
  <c r="B1256" i="11"/>
  <c r="B2013" i="11"/>
  <c r="B1007" i="11"/>
  <c r="B2322" i="11"/>
  <c r="B1574" i="11"/>
  <c r="B2514" i="11"/>
  <c r="AB270" i="7"/>
  <c r="AC270" i="7" s="1"/>
  <c r="W270" i="7"/>
  <c r="X270" i="7" s="1"/>
  <c r="V270" i="7"/>
  <c r="U271" i="7"/>
  <c r="Y273" i="11"/>
  <c r="Z273" i="11"/>
  <c r="AA273" i="11" s="1"/>
  <c r="AC273" i="11"/>
  <c r="AD273" i="11" s="1"/>
  <c r="AF273" i="11"/>
  <c r="AG273" i="11" s="1"/>
  <c r="X274" i="11"/>
  <c r="AH269" i="7"/>
  <c r="AI269" i="7" s="1"/>
  <c r="AN269" i="7"/>
  <c r="AO269" i="7" s="1"/>
  <c r="AG270" i="7"/>
  <c r="AS270" i="7"/>
  <c r="AU269" i="7"/>
  <c r="AV269" i="7" s="1"/>
  <c r="AZ269" i="7"/>
  <c r="BA269" i="7" s="1"/>
  <c r="G261" i="7"/>
  <c r="H261" i="7" s="1"/>
  <c r="F261" i="7"/>
  <c r="E262" i="7"/>
  <c r="C230" i="11" l="1"/>
  <c r="C228" i="11"/>
  <c r="C229" i="11"/>
  <c r="C232" i="11"/>
  <c r="C231" i="11"/>
  <c r="C233" i="11"/>
  <c r="U272" i="7"/>
  <c r="V271" i="7"/>
  <c r="W271" i="7"/>
  <c r="X271" i="7" s="1"/>
  <c r="AB271" i="7"/>
  <c r="AC271" i="7" s="1"/>
  <c r="B134" i="11"/>
  <c r="Z139" i="11"/>
  <c r="Z140" i="11"/>
  <c r="Z142" i="11"/>
  <c r="Z145" i="11"/>
  <c r="Z141" i="11"/>
  <c r="Z143" i="11"/>
  <c r="Z144" i="11"/>
  <c r="B231" i="11"/>
  <c r="B228" i="11"/>
  <c r="D259" i="11" s="1"/>
  <c r="B233" i="11"/>
  <c r="L31" i="8" s="1"/>
  <c r="D114" i="4" s="1"/>
  <c r="B232" i="11"/>
  <c r="E259" i="11" s="1"/>
  <c r="D268" i="11" s="1"/>
  <c r="B230" i="11"/>
  <c r="B229" i="11"/>
  <c r="Z274" i="11"/>
  <c r="AA274" i="11" s="1"/>
  <c r="X275" i="11"/>
  <c r="AC274" i="11"/>
  <c r="AD274" i="11" s="1"/>
  <c r="Y274" i="11"/>
  <c r="AF274" i="11"/>
  <c r="AG274" i="11" s="1"/>
  <c r="Y140" i="11"/>
  <c r="Y144" i="11"/>
  <c r="Y141" i="11"/>
  <c r="Y139" i="11"/>
  <c r="Y143" i="11"/>
  <c r="Y145" i="11"/>
  <c r="Y142" i="11"/>
  <c r="B136" i="11"/>
  <c r="L20" i="8" s="1"/>
  <c r="N20" i="8" s="1"/>
  <c r="AZ270" i="7"/>
  <c r="BA270" i="7" s="1"/>
  <c r="AS271" i="7"/>
  <c r="AU270" i="7"/>
  <c r="AV270" i="7" s="1"/>
  <c r="AN270" i="7"/>
  <c r="AO270" i="7" s="1"/>
  <c r="AG271" i="7"/>
  <c r="AH270" i="7"/>
  <c r="AI270" i="7" s="1"/>
  <c r="E263" i="7"/>
  <c r="F262" i="7"/>
  <c r="G262" i="7"/>
  <c r="H262" i="7" s="1"/>
  <c r="G143" i="11" l="1"/>
  <c r="E143" i="11"/>
  <c r="F143" i="11"/>
  <c r="F124" i="4" s="1"/>
  <c r="H143" i="11"/>
  <c r="D143" i="11"/>
  <c r="D124" i="4" s="1"/>
  <c r="B143" i="11"/>
  <c r="C143" i="11"/>
  <c r="G144" i="11"/>
  <c r="E268" i="11"/>
  <c r="D269" i="11"/>
  <c r="F144" i="11"/>
  <c r="F125" i="4" s="1"/>
  <c r="C144" i="11"/>
  <c r="E144" i="11"/>
  <c r="D144" i="11"/>
  <c r="D125" i="4" s="1"/>
  <c r="B144" i="11"/>
  <c r="Y275" i="11"/>
  <c r="Z275" i="11"/>
  <c r="AA275" i="11" s="1"/>
  <c r="AF275" i="11"/>
  <c r="AG275" i="11" s="1"/>
  <c r="AC275" i="11"/>
  <c r="AD275" i="11" s="1"/>
  <c r="X276" i="11"/>
  <c r="H144" i="11"/>
  <c r="B135" i="11"/>
  <c r="U273" i="7"/>
  <c r="V272" i="7"/>
  <c r="W272" i="7"/>
  <c r="X272" i="7" s="1"/>
  <c r="AB272" i="7"/>
  <c r="AC272" i="7" s="1"/>
  <c r="F263" i="7"/>
  <c r="G263" i="7"/>
  <c r="H263" i="7" s="1"/>
  <c r="E264" i="7"/>
  <c r="AU271" i="7"/>
  <c r="AV271" i="7" s="1"/>
  <c r="AZ271" i="7"/>
  <c r="BA271" i="7" s="1"/>
  <c r="AS272" i="7"/>
  <c r="AH271" i="7"/>
  <c r="AI271" i="7" s="1"/>
  <c r="AN271" i="7"/>
  <c r="AO271" i="7" s="1"/>
  <c r="AG272" i="7"/>
  <c r="B125" i="4" l="1"/>
  <c r="H38" i="8"/>
  <c r="J38" i="8"/>
  <c r="C125" i="4"/>
  <c r="N38" i="8"/>
  <c r="G125" i="4"/>
  <c r="H124" i="4"/>
  <c r="P37" i="8"/>
  <c r="C124" i="4"/>
  <c r="J37" i="8"/>
  <c r="H125" i="4"/>
  <c r="P38" i="8"/>
  <c r="B124" i="4"/>
  <c r="H37" i="8"/>
  <c r="L37" i="8"/>
  <c r="E124" i="4"/>
  <c r="E125" i="4"/>
  <c r="L38" i="8"/>
  <c r="G124" i="4"/>
  <c r="N37" i="8"/>
  <c r="L19" i="8"/>
  <c r="N19" i="8" s="1"/>
  <c r="D100" i="4"/>
  <c r="N41" i="12"/>
  <c r="N40" i="12"/>
  <c r="I40" i="12"/>
  <c r="O41" i="12"/>
  <c r="O40" i="12"/>
  <c r="K40" i="12"/>
  <c r="X277" i="11"/>
  <c r="AF276" i="11"/>
  <c r="AG276" i="11" s="1"/>
  <c r="Y276" i="11"/>
  <c r="AC276" i="11"/>
  <c r="AD276" i="11" s="1"/>
  <c r="Z276" i="11"/>
  <c r="AA276" i="11" s="1"/>
  <c r="L41" i="12"/>
  <c r="J40" i="12"/>
  <c r="I41" i="12"/>
  <c r="J41" i="12"/>
  <c r="I269" i="11"/>
  <c r="J269" i="11" s="1"/>
  <c r="D270" i="11"/>
  <c r="E269" i="11"/>
  <c r="F269" i="11"/>
  <c r="G269" i="11" s="1"/>
  <c r="L269" i="11"/>
  <c r="M269" i="11" s="1"/>
  <c r="U274" i="7"/>
  <c r="W273" i="7"/>
  <c r="X273" i="7" s="1"/>
  <c r="V273" i="7"/>
  <c r="AB273" i="7"/>
  <c r="AC273" i="7" s="1"/>
  <c r="L40" i="12"/>
  <c r="M40" i="12"/>
  <c r="K41" i="12"/>
  <c r="M41" i="12"/>
  <c r="G264" i="7"/>
  <c r="H264" i="7" s="1"/>
  <c r="E265" i="7"/>
  <c r="F264" i="7"/>
  <c r="AU272" i="7"/>
  <c r="AV272" i="7" s="1"/>
  <c r="AZ272" i="7"/>
  <c r="BA272" i="7" s="1"/>
  <c r="AS273" i="7"/>
  <c r="AG273" i="7"/>
  <c r="AH272" i="7"/>
  <c r="AI272" i="7" s="1"/>
  <c r="AN272" i="7"/>
  <c r="AO272" i="7" s="1"/>
  <c r="D99" i="4" l="1"/>
  <c r="Y277" i="11"/>
  <c r="Z277" i="11"/>
  <c r="AA277" i="11" s="1"/>
  <c r="AF277" i="11"/>
  <c r="AG277" i="11" s="1"/>
  <c r="AC277" i="11"/>
  <c r="AD277" i="11" s="1"/>
  <c r="X278" i="11"/>
  <c r="W274" i="7"/>
  <c r="X274" i="7" s="1"/>
  <c r="AB274" i="7"/>
  <c r="AC274" i="7" s="1"/>
  <c r="U275" i="7"/>
  <c r="V274" i="7"/>
  <c r="L270" i="11"/>
  <c r="M270" i="11" s="1"/>
  <c r="E270" i="11"/>
  <c r="F270" i="11"/>
  <c r="G270" i="11" s="1"/>
  <c r="D271" i="11"/>
  <c r="I270" i="11"/>
  <c r="J270" i="11" s="1"/>
  <c r="AG274" i="7"/>
  <c r="AN273" i="7"/>
  <c r="AO273" i="7" s="1"/>
  <c r="AH273" i="7"/>
  <c r="AI273" i="7" s="1"/>
  <c r="AZ273" i="7"/>
  <c r="BA273" i="7" s="1"/>
  <c r="AS274" i="7"/>
  <c r="AU273" i="7"/>
  <c r="AV273" i="7" s="1"/>
  <c r="G265" i="7"/>
  <c r="H265" i="7" s="1"/>
  <c r="F265" i="7"/>
  <c r="E266" i="7"/>
  <c r="V275" i="7" l="1"/>
  <c r="AB275" i="7"/>
  <c r="AC275" i="7" s="1"/>
  <c r="W275" i="7"/>
  <c r="X275" i="7" s="1"/>
  <c r="U276" i="7"/>
  <c r="F271" i="11"/>
  <c r="G271" i="11" s="1"/>
  <c r="E271" i="11"/>
  <c r="D272" i="11"/>
  <c r="I271" i="11"/>
  <c r="J271" i="11" s="1"/>
  <c r="L271" i="11"/>
  <c r="M271" i="11" s="1"/>
  <c r="AF278" i="11"/>
  <c r="AG278" i="11" s="1"/>
  <c r="AC278" i="11"/>
  <c r="AD278" i="11" s="1"/>
  <c r="Y278" i="11"/>
  <c r="X279" i="11"/>
  <c r="Z278" i="11"/>
  <c r="AA278" i="11" s="1"/>
  <c r="G266" i="7"/>
  <c r="H266" i="7" s="1"/>
  <c r="F266" i="7"/>
  <c r="E267" i="7"/>
  <c r="AS275" i="7"/>
  <c r="AU274" i="7"/>
  <c r="AV274" i="7" s="1"/>
  <c r="AZ274" i="7"/>
  <c r="BA274" i="7" s="1"/>
  <c r="AG275" i="7"/>
  <c r="AN274" i="7"/>
  <c r="AO274" i="7" s="1"/>
  <c r="AH274" i="7"/>
  <c r="AI274" i="7" s="1"/>
  <c r="AB276" i="7" l="1"/>
  <c r="AC276" i="7" s="1"/>
  <c r="U277" i="7"/>
  <c r="V276" i="7"/>
  <c r="W276" i="7"/>
  <c r="X276" i="7" s="1"/>
  <c r="L272" i="11"/>
  <c r="M272" i="11" s="1"/>
  <c r="D273" i="11"/>
  <c r="E272" i="11"/>
  <c r="F272" i="11"/>
  <c r="G272" i="11" s="1"/>
  <c r="I272" i="11"/>
  <c r="J272" i="11" s="1"/>
  <c r="Z279" i="11"/>
  <c r="AA279" i="11" s="1"/>
  <c r="AC279" i="11"/>
  <c r="AD279" i="11" s="1"/>
  <c r="Y279" i="11"/>
  <c r="AF279" i="11"/>
  <c r="AG279" i="11" s="1"/>
  <c r="X280" i="11"/>
  <c r="AU275" i="7"/>
  <c r="AV275" i="7" s="1"/>
  <c r="AS276" i="7"/>
  <c r="AZ275" i="7"/>
  <c r="BA275" i="7" s="1"/>
  <c r="AN275" i="7"/>
  <c r="AO275" i="7" s="1"/>
  <c r="AG276" i="7"/>
  <c r="AH275" i="7"/>
  <c r="AI275" i="7" s="1"/>
  <c r="F267" i="7"/>
  <c r="G267" i="7"/>
  <c r="H267" i="7" s="1"/>
  <c r="E268" i="7"/>
  <c r="AF280" i="11" l="1"/>
  <c r="AG280" i="11" s="1"/>
  <c r="X281" i="11"/>
  <c r="Z280" i="11"/>
  <c r="AA280" i="11" s="1"/>
  <c r="Y280" i="11"/>
  <c r="AC280" i="11"/>
  <c r="AD280" i="11" s="1"/>
  <c r="I273" i="11"/>
  <c r="J273" i="11" s="1"/>
  <c r="E273" i="11"/>
  <c r="F273" i="11"/>
  <c r="G273" i="11" s="1"/>
  <c r="L273" i="11"/>
  <c r="M273" i="11" s="1"/>
  <c r="D274" i="11"/>
  <c r="W277" i="7"/>
  <c r="X277" i="7" s="1"/>
  <c r="U278" i="7"/>
  <c r="AB277" i="7"/>
  <c r="AC277" i="7" s="1"/>
  <c r="V277" i="7"/>
  <c r="AU276" i="7"/>
  <c r="AV276" i="7" s="1"/>
  <c r="AS277" i="7"/>
  <c r="AZ276" i="7"/>
  <c r="BA276" i="7" s="1"/>
  <c r="G268" i="7"/>
  <c r="H268" i="7" s="1"/>
  <c r="F268" i="7"/>
  <c r="E269" i="7"/>
  <c r="AH276" i="7"/>
  <c r="AI276" i="7" s="1"/>
  <c r="AN276" i="7"/>
  <c r="AO276" i="7" s="1"/>
  <c r="AG277" i="7"/>
  <c r="AB278" i="7" l="1"/>
  <c r="AC278" i="7" s="1"/>
  <c r="U279" i="7"/>
  <c r="V278" i="7"/>
  <c r="W278" i="7"/>
  <c r="X278" i="7" s="1"/>
  <c r="I274" i="11"/>
  <c r="J274" i="11" s="1"/>
  <c r="F274" i="11"/>
  <c r="G274" i="11" s="1"/>
  <c r="L274" i="11"/>
  <c r="M274" i="11" s="1"/>
  <c r="E274" i="11"/>
  <c r="D275" i="11"/>
  <c r="AC281" i="11"/>
  <c r="AD281" i="11" s="1"/>
  <c r="Z281" i="11"/>
  <c r="AA281" i="11" s="1"/>
  <c r="Y281" i="11"/>
  <c r="X282" i="11"/>
  <c r="AF281" i="11"/>
  <c r="AG281" i="11" s="1"/>
  <c r="G269" i="7"/>
  <c r="H269" i="7" s="1"/>
  <c r="F269" i="7"/>
  <c r="E270" i="7"/>
  <c r="AU277" i="7"/>
  <c r="AV277" i="7" s="1"/>
  <c r="AZ277" i="7"/>
  <c r="BA277" i="7" s="1"/>
  <c r="AS278" i="7"/>
  <c r="AN277" i="7"/>
  <c r="AO277" i="7" s="1"/>
  <c r="AH277" i="7"/>
  <c r="AI277" i="7" s="1"/>
  <c r="AG278" i="7"/>
  <c r="AB279" i="7" l="1"/>
  <c r="AC279" i="7" s="1"/>
  <c r="V279" i="7"/>
  <c r="W279" i="7"/>
  <c r="X279" i="7" s="1"/>
  <c r="U280" i="7"/>
  <c r="Y282" i="11"/>
  <c r="Z282" i="11"/>
  <c r="AA282" i="11" s="1"/>
  <c r="AC282" i="11"/>
  <c r="AD282" i="11" s="1"/>
  <c r="AF282" i="11"/>
  <c r="AG282" i="11" s="1"/>
  <c r="X283" i="11"/>
  <c r="E275" i="11"/>
  <c r="D276" i="11"/>
  <c r="L275" i="11"/>
  <c r="M275" i="11" s="1"/>
  <c r="F275" i="11"/>
  <c r="G275" i="11" s="1"/>
  <c r="I275" i="11"/>
  <c r="J275" i="11" s="1"/>
  <c r="F270" i="7"/>
  <c r="E271" i="7"/>
  <c r="G270" i="7"/>
  <c r="H270" i="7" s="1"/>
  <c r="AZ278" i="7"/>
  <c r="BA278" i="7" s="1"/>
  <c r="AU278" i="7"/>
  <c r="AV278" i="7" s="1"/>
  <c r="AS279" i="7"/>
  <c r="AG279" i="7"/>
  <c r="AN278" i="7"/>
  <c r="AO278" i="7" s="1"/>
  <c r="AH278" i="7"/>
  <c r="AI278" i="7" s="1"/>
  <c r="V280" i="7" l="1"/>
  <c r="W280" i="7"/>
  <c r="X280" i="7" s="1"/>
  <c r="AB280" i="7"/>
  <c r="AC280" i="7" s="1"/>
  <c r="U281" i="7"/>
  <c r="I276" i="11"/>
  <c r="J276" i="11" s="1"/>
  <c r="L276" i="11"/>
  <c r="M276" i="11" s="1"/>
  <c r="F276" i="11"/>
  <c r="G276" i="11" s="1"/>
  <c r="E276" i="11"/>
  <c r="D277" i="11"/>
  <c r="X284" i="11"/>
  <c r="Y283" i="11"/>
  <c r="AC283" i="11"/>
  <c r="AD283" i="11" s="1"/>
  <c r="Z283" i="11"/>
  <c r="AA283" i="11" s="1"/>
  <c r="AF283" i="11"/>
  <c r="AG283" i="11" s="1"/>
  <c r="AH279" i="7"/>
  <c r="AI279" i="7" s="1"/>
  <c r="AG280" i="7"/>
  <c r="AN279" i="7"/>
  <c r="AO279" i="7" s="1"/>
  <c r="AU279" i="7"/>
  <c r="AV279" i="7" s="1"/>
  <c r="AS280" i="7"/>
  <c r="AZ279" i="7"/>
  <c r="BA279" i="7" s="1"/>
  <c r="E272" i="7"/>
  <c r="G271" i="7"/>
  <c r="H271" i="7" s="1"/>
  <c r="F271" i="7"/>
  <c r="W281" i="7" l="1"/>
  <c r="X281" i="7" s="1"/>
  <c r="U282" i="7"/>
  <c r="AB281" i="7"/>
  <c r="AC281" i="7" s="1"/>
  <c r="V281" i="7"/>
  <c r="X285" i="11"/>
  <c r="Z284" i="11"/>
  <c r="AA284" i="11" s="1"/>
  <c r="AF284" i="11"/>
  <c r="AG284" i="11" s="1"/>
  <c r="AC284" i="11"/>
  <c r="AD284" i="11" s="1"/>
  <c r="Y284" i="11"/>
  <c r="E277" i="11"/>
  <c r="I277" i="11"/>
  <c r="J277" i="11" s="1"/>
  <c r="D278" i="11"/>
  <c r="F277" i="11"/>
  <c r="G277" i="11" s="1"/>
  <c r="L277" i="11"/>
  <c r="M277" i="11" s="1"/>
  <c r="E273" i="7"/>
  <c r="G272" i="7"/>
  <c r="H272" i="7" s="1"/>
  <c r="F272" i="7"/>
  <c r="AG281" i="7"/>
  <c r="AH280" i="7"/>
  <c r="AI280" i="7" s="1"/>
  <c r="AN280" i="7"/>
  <c r="AO280" i="7" s="1"/>
  <c r="AZ280" i="7"/>
  <c r="BA280" i="7" s="1"/>
  <c r="AS281" i="7"/>
  <c r="AU280" i="7"/>
  <c r="AV280" i="7" s="1"/>
  <c r="F278" i="11" l="1"/>
  <c r="G278" i="11" s="1"/>
  <c r="E278" i="11"/>
  <c r="I278" i="11"/>
  <c r="J278" i="11" s="1"/>
  <c r="D279" i="11"/>
  <c r="L278" i="11"/>
  <c r="M278" i="11" s="1"/>
  <c r="AB282" i="7"/>
  <c r="AC282" i="7" s="1"/>
  <c r="V282" i="7"/>
  <c r="U283" i="7"/>
  <c r="W282" i="7"/>
  <c r="X282" i="7" s="1"/>
  <c r="Y285" i="11"/>
  <c r="Z285" i="11"/>
  <c r="AA285" i="11" s="1"/>
  <c r="AC285" i="11"/>
  <c r="AD285" i="11" s="1"/>
  <c r="X286" i="11"/>
  <c r="AF285" i="11"/>
  <c r="AG285" i="11" s="1"/>
  <c r="AZ281" i="7"/>
  <c r="BA281" i="7" s="1"/>
  <c r="AU281" i="7"/>
  <c r="AV281" i="7" s="1"/>
  <c r="AS282" i="7"/>
  <c r="AH281" i="7"/>
  <c r="AI281" i="7" s="1"/>
  <c r="AG282" i="7"/>
  <c r="AN281" i="7"/>
  <c r="AO281" i="7" s="1"/>
  <c r="F273" i="7"/>
  <c r="G273" i="7"/>
  <c r="H273" i="7" s="1"/>
  <c r="E274" i="7"/>
  <c r="V283" i="7" l="1"/>
  <c r="U284" i="7"/>
  <c r="W283" i="7"/>
  <c r="X283" i="7" s="1"/>
  <c r="AB283" i="7"/>
  <c r="AC283" i="7" s="1"/>
  <c r="I279" i="11"/>
  <c r="J279" i="11" s="1"/>
  <c r="E279" i="11"/>
  <c r="D280" i="11"/>
  <c r="L279" i="11"/>
  <c r="M279" i="11" s="1"/>
  <c r="F279" i="11"/>
  <c r="G279" i="11" s="1"/>
  <c r="Z286" i="11"/>
  <c r="AA286" i="11" s="1"/>
  <c r="X287" i="11"/>
  <c r="Y286" i="11"/>
  <c r="AC286" i="11"/>
  <c r="AD286" i="11" s="1"/>
  <c r="AF286" i="11"/>
  <c r="AG286" i="11" s="1"/>
  <c r="AS283" i="7"/>
  <c r="AZ282" i="7"/>
  <c r="BA282" i="7" s="1"/>
  <c r="AU282" i="7"/>
  <c r="AV282" i="7" s="1"/>
  <c r="F274" i="7"/>
  <c r="G274" i="7"/>
  <c r="H274" i="7" s="1"/>
  <c r="E275" i="7"/>
  <c r="AG283" i="7"/>
  <c r="AN282" i="7"/>
  <c r="AO282" i="7" s="1"/>
  <c r="AH282" i="7"/>
  <c r="AI282" i="7" s="1"/>
  <c r="AC287" i="11" l="1"/>
  <c r="AD287" i="11" s="1"/>
  <c r="AF287" i="11"/>
  <c r="AG287" i="11" s="1"/>
  <c r="X288" i="11"/>
  <c r="Y287" i="11"/>
  <c r="Z287" i="11"/>
  <c r="AA287" i="11" s="1"/>
  <c r="L280" i="11"/>
  <c r="M280" i="11" s="1"/>
  <c r="F280" i="11"/>
  <c r="G280" i="11" s="1"/>
  <c r="D281" i="11"/>
  <c r="E280" i="11"/>
  <c r="I280" i="11"/>
  <c r="J280" i="11" s="1"/>
  <c r="W284" i="7"/>
  <c r="X284" i="7" s="1"/>
  <c r="V284" i="7"/>
  <c r="U285" i="7"/>
  <c r="AB284" i="7"/>
  <c r="AC284" i="7" s="1"/>
  <c r="AN283" i="7"/>
  <c r="AO283" i="7" s="1"/>
  <c r="AG284" i="7"/>
  <c r="AH283" i="7"/>
  <c r="AI283" i="7" s="1"/>
  <c r="G275" i="7"/>
  <c r="H275" i="7" s="1"/>
  <c r="F275" i="7"/>
  <c r="E276" i="7"/>
  <c r="AS284" i="7"/>
  <c r="AZ283" i="7"/>
  <c r="BA283" i="7" s="1"/>
  <c r="AU283" i="7"/>
  <c r="AV283" i="7" s="1"/>
  <c r="L281" i="11" l="1"/>
  <c r="M281" i="11" s="1"/>
  <c r="D282" i="11"/>
  <c r="E281" i="11"/>
  <c r="F281" i="11"/>
  <c r="G281" i="11" s="1"/>
  <c r="I281" i="11"/>
  <c r="J281" i="11" s="1"/>
  <c r="AC288" i="11"/>
  <c r="AD288" i="11" s="1"/>
  <c r="AF288" i="11"/>
  <c r="AG288" i="11" s="1"/>
  <c r="X289" i="11"/>
  <c r="Y288" i="11"/>
  <c r="Z288" i="11"/>
  <c r="AA288" i="11" s="1"/>
  <c r="AB285" i="7"/>
  <c r="AC285" i="7" s="1"/>
  <c r="W285" i="7"/>
  <c r="X285" i="7" s="1"/>
  <c r="V285" i="7"/>
  <c r="U286" i="7"/>
  <c r="AS285" i="7"/>
  <c r="AU284" i="7"/>
  <c r="AV284" i="7" s="1"/>
  <c r="AZ284" i="7"/>
  <c r="BA284" i="7" s="1"/>
  <c r="F276" i="7"/>
  <c r="G276" i="7"/>
  <c r="H276" i="7" s="1"/>
  <c r="E277" i="7"/>
  <c r="AH284" i="7"/>
  <c r="AI284" i="7" s="1"/>
  <c r="AN284" i="7"/>
  <c r="AO284" i="7" s="1"/>
  <c r="AG285" i="7"/>
  <c r="Z289" i="11" l="1"/>
  <c r="AA289" i="11" s="1"/>
  <c r="AF289" i="11"/>
  <c r="AG289" i="11" s="1"/>
  <c r="Y289" i="11"/>
  <c r="AC289" i="11"/>
  <c r="AD289" i="11" s="1"/>
  <c r="X290" i="11"/>
  <c r="V286" i="7"/>
  <c r="U287" i="7"/>
  <c r="AB286" i="7"/>
  <c r="AC286" i="7" s="1"/>
  <c r="W286" i="7"/>
  <c r="X286" i="7" s="1"/>
  <c r="L282" i="11"/>
  <c r="M282" i="11" s="1"/>
  <c r="I282" i="11"/>
  <c r="J282" i="11" s="1"/>
  <c r="F282" i="11"/>
  <c r="G282" i="11" s="1"/>
  <c r="E282" i="11"/>
  <c r="D283" i="11"/>
  <c r="E278" i="7"/>
  <c r="F277" i="7"/>
  <c r="G277" i="7"/>
  <c r="H277" i="7" s="1"/>
  <c r="AN285" i="7"/>
  <c r="AO285" i="7" s="1"/>
  <c r="AG286" i="7"/>
  <c r="AH285" i="7"/>
  <c r="AI285" i="7" s="1"/>
  <c r="AU285" i="7"/>
  <c r="AV285" i="7" s="1"/>
  <c r="AZ285" i="7"/>
  <c r="BA285" i="7" s="1"/>
  <c r="AS286" i="7"/>
  <c r="W287" i="7" l="1"/>
  <c r="X287" i="7" s="1"/>
  <c r="V287" i="7"/>
  <c r="AB287" i="7"/>
  <c r="AC287" i="7" s="1"/>
  <c r="U288" i="7"/>
  <c r="I283" i="11"/>
  <c r="J283" i="11" s="1"/>
  <c r="D284" i="11"/>
  <c r="L283" i="11"/>
  <c r="M283" i="11" s="1"/>
  <c r="F283" i="11"/>
  <c r="G283" i="11" s="1"/>
  <c r="E283" i="11"/>
  <c r="Z290" i="11"/>
  <c r="AA290" i="11" s="1"/>
  <c r="Y290" i="11"/>
  <c r="AF290" i="11"/>
  <c r="AG290" i="11" s="1"/>
  <c r="X291" i="11"/>
  <c r="AC290" i="11"/>
  <c r="AD290" i="11" s="1"/>
  <c r="AU286" i="7"/>
  <c r="AV286" i="7" s="1"/>
  <c r="AZ286" i="7"/>
  <c r="BA286" i="7" s="1"/>
  <c r="AS287" i="7"/>
  <c r="AN286" i="7"/>
  <c r="AO286" i="7" s="1"/>
  <c r="AH286" i="7"/>
  <c r="AI286" i="7" s="1"/>
  <c r="AG287" i="7"/>
  <c r="G278" i="7"/>
  <c r="H278" i="7" s="1"/>
  <c r="E279" i="7"/>
  <c r="F278" i="7"/>
  <c r="W288" i="7" l="1"/>
  <c r="X288" i="7" s="1"/>
  <c r="V288" i="7"/>
  <c r="AB288" i="7"/>
  <c r="AC288" i="7" s="1"/>
  <c r="U289" i="7"/>
  <c r="D285" i="11"/>
  <c r="F284" i="11"/>
  <c r="G284" i="11" s="1"/>
  <c r="I284" i="11"/>
  <c r="J284" i="11" s="1"/>
  <c r="L284" i="11"/>
  <c r="M284" i="11" s="1"/>
  <c r="E284" i="11"/>
  <c r="Y291" i="11"/>
  <c r="X292" i="11"/>
  <c r="Z291" i="11"/>
  <c r="AA291" i="11" s="1"/>
  <c r="AC291" i="11"/>
  <c r="AD291" i="11" s="1"/>
  <c r="AF291" i="11"/>
  <c r="AG291" i="11" s="1"/>
  <c r="F279" i="7"/>
  <c r="G279" i="7"/>
  <c r="H279" i="7" s="1"/>
  <c r="E280" i="7"/>
  <c r="AS288" i="7"/>
  <c r="AU287" i="7"/>
  <c r="AV287" i="7" s="1"/>
  <c r="AZ287" i="7"/>
  <c r="BA287" i="7" s="1"/>
  <c r="AH287" i="7"/>
  <c r="AI287" i="7" s="1"/>
  <c r="AG288" i="7"/>
  <c r="AN287" i="7"/>
  <c r="AO287" i="7" s="1"/>
  <c r="W289" i="7" l="1"/>
  <c r="X289" i="7" s="1"/>
  <c r="U290" i="7"/>
  <c r="V289" i="7"/>
  <c r="AB289" i="7"/>
  <c r="AC289" i="7" s="1"/>
  <c r="X293" i="11"/>
  <c r="Y292" i="11"/>
  <c r="Z292" i="11"/>
  <c r="AA292" i="11" s="1"/>
  <c r="AF292" i="11"/>
  <c r="AG292" i="11" s="1"/>
  <c r="AC292" i="11"/>
  <c r="AD292" i="11" s="1"/>
  <c r="F285" i="11"/>
  <c r="G285" i="11" s="1"/>
  <c r="I285" i="11"/>
  <c r="J285" i="11" s="1"/>
  <c r="D286" i="11"/>
  <c r="E285" i="11"/>
  <c r="L285" i="11"/>
  <c r="M285" i="11" s="1"/>
  <c r="AN288" i="7"/>
  <c r="AO288" i="7" s="1"/>
  <c r="AG289" i="7"/>
  <c r="AH288" i="7"/>
  <c r="AI288" i="7" s="1"/>
  <c r="AU288" i="7"/>
  <c r="AV288" i="7" s="1"/>
  <c r="AS289" i="7"/>
  <c r="AZ288" i="7"/>
  <c r="BA288" i="7" s="1"/>
  <c r="E281" i="7"/>
  <c r="F280" i="7"/>
  <c r="G280" i="7"/>
  <c r="H280" i="7" s="1"/>
  <c r="I286" i="11" l="1"/>
  <c r="J286" i="11" s="1"/>
  <c r="L286" i="11"/>
  <c r="M286" i="11" s="1"/>
  <c r="F286" i="11"/>
  <c r="G286" i="11" s="1"/>
  <c r="D287" i="11"/>
  <c r="E286" i="11"/>
  <c r="V290" i="7"/>
  <c r="AB290" i="7"/>
  <c r="AC290" i="7" s="1"/>
  <c r="W290" i="7"/>
  <c r="X290" i="7" s="1"/>
  <c r="U291" i="7"/>
  <c r="X294" i="11"/>
  <c r="AC293" i="11"/>
  <c r="AD293" i="11" s="1"/>
  <c r="Y293" i="11"/>
  <c r="AF293" i="11"/>
  <c r="AG293" i="11" s="1"/>
  <c r="Z293" i="11"/>
  <c r="AA293" i="11" s="1"/>
  <c r="G281" i="7"/>
  <c r="H281" i="7" s="1"/>
  <c r="F281" i="7"/>
  <c r="E282" i="7"/>
  <c r="AN289" i="7"/>
  <c r="AO289" i="7" s="1"/>
  <c r="AH289" i="7"/>
  <c r="AI289" i="7" s="1"/>
  <c r="AG290" i="7"/>
  <c r="AZ289" i="7"/>
  <c r="BA289" i="7" s="1"/>
  <c r="AU289" i="7"/>
  <c r="AV289" i="7" s="1"/>
  <c r="AS290" i="7"/>
  <c r="L287" i="11" l="1"/>
  <c r="M287" i="11" s="1"/>
  <c r="E287" i="11"/>
  <c r="F287" i="11"/>
  <c r="G287" i="11" s="1"/>
  <c r="I287" i="11"/>
  <c r="J287" i="11" s="1"/>
  <c r="D288" i="11"/>
  <c r="Y294" i="11"/>
  <c r="X295" i="11"/>
  <c r="Z294" i="11"/>
  <c r="AA294" i="11" s="1"/>
  <c r="AF294" i="11"/>
  <c r="AG294" i="11" s="1"/>
  <c r="AC294" i="11"/>
  <c r="AD294" i="11" s="1"/>
  <c r="AB291" i="7"/>
  <c r="AC291" i="7" s="1"/>
  <c r="U292" i="7"/>
  <c r="W291" i="7"/>
  <c r="X291" i="7" s="1"/>
  <c r="V291" i="7"/>
  <c r="F282" i="7"/>
  <c r="G282" i="7"/>
  <c r="H282" i="7" s="1"/>
  <c r="E283" i="7"/>
  <c r="AH290" i="7"/>
  <c r="AI290" i="7" s="1"/>
  <c r="AG291" i="7"/>
  <c r="AN290" i="7"/>
  <c r="AO290" i="7" s="1"/>
  <c r="AZ290" i="7"/>
  <c r="BA290" i="7" s="1"/>
  <c r="AU290" i="7"/>
  <c r="AV290" i="7" s="1"/>
  <c r="AS291" i="7"/>
  <c r="Z295" i="11" l="1"/>
  <c r="AA295" i="11" s="1"/>
  <c r="AF295" i="11"/>
  <c r="AG295" i="11" s="1"/>
  <c r="X296" i="11"/>
  <c r="Y295" i="11"/>
  <c r="AC295" i="11"/>
  <c r="AD295" i="11" s="1"/>
  <c r="V292" i="7"/>
  <c r="U293" i="7"/>
  <c r="W292" i="7"/>
  <c r="X292" i="7" s="1"/>
  <c r="AB292" i="7"/>
  <c r="AC292" i="7" s="1"/>
  <c r="E288" i="11"/>
  <c r="F288" i="11"/>
  <c r="G288" i="11" s="1"/>
  <c r="L288" i="11"/>
  <c r="M288" i="11" s="1"/>
  <c r="I288" i="11"/>
  <c r="J288" i="11" s="1"/>
  <c r="D289" i="11"/>
  <c r="G283" i="7"/>
  <c r="H283" i="7" s="1"/>
  <c r="F283" i="7"/>
  <c r="E284" i="7"/>
  <c r="AU291" i="7"/>
  <c r="AV291" i="7" s="1"/>
  <c r="AS292" i="7"/>
  <c r="AZ291" i="7"/>
  <c r="BA291" i="7" s="1"/>
  <c r="AG292" i="7"/>
  <c r="AN291" i="7"/>
  <c r="AO291" i="7" s="1"/>
  <c r="AH291" i="7"/>
  <c r="AI291" i="7" s="1"/>
  <c r="U294" i="7" l="1"/>
  <c r="AB293" i="7"/>
  <c r="AC293" i="7" s="1"/>
  <c r="V293" i="7"/>
  <c r="W293" i="7"/>
  <c r="X293" i="7" s="1"/>
  <c r="X297" i="11"/>
  <c r="Y296" i="11"/>
  <c r="AC296" i="11"/>
  <c r="AD296" i="11" s="1"/>
  <c r="AF296" i="11"/>
  <c r="AG296" i="11" s="1"/>
  <c r="Z296" i="11"/>
  <c r="AA296" i="11" s="1"/>
  <c r="L289" i="11"/>
  <c r="M289" i="11" s="1"/>
  <c r="I289" i="11"/>
  <c r="J289" i="11" s="1"/>
  <c r="E289" i="11"/>
  <c r="D290" i="11"/>
  <c r="F289" i="11"/>
  <c r="G289" i="11" s="1"/>
  <c r="AH292" i="7"/>
  <c r="AI292" i="7" s="1"/>
  <c r="AN292" i="7"/>
  <c r="AO292" i="7" s="1"/>
  <c r="AG293" i="7"/>
  <c r="F284" i="7"/>
  <c r="E285" i="7"/>
  <c r="G284" i="7"/>
  <c r="H284" i="7" s="1"/>
  <c r="AZ292" i="7"/>
  <c r="BA292" i="7" s="1"/>
  <c r="AS293" i="7"/>
  <c r="AU292" i="7"/>
  <c r="AV292" i="7" s="1"/>
  <c r="I290" i="11" l="1"/>
  <c r="J290" i="11" s="1"/>
  <c r="F290" i="11"/>
  <c r="G290" i="11" s="1"/>
  <c r="E290" i="11"/>
  <c r="L290" i="11"/>
  <c r="M290" i="11" s="1"/>
  <c r="D291" i="11"/>
  <c r="AC297" i="11"/>
  <c r="AD297" i="11" s="1"/>
  <c r="Z297" i="11"/>
  <c r="AA297" i="11" s="1"/>
  <c r="Y297" i="11"/>
  <c r="X298" i="11"/>
  <c r="AF297" i="11"/>
  <c r="AG297" i="11" s="1"/>
  <c r="U295" i="7"/>
  <c r="V294" i="7"/>
  <c r="W294" i="7"/>
  <c r="X294" i="7" s="1"/>
  <c r="AB294" i="7"/>
  <c r="AC294" i="7" s="1"/>
  <c r="AU293" i="7"/>
  <c r="AV293" i="7" s="1"/>
  <c r="AZ293" i="7"/>
  <c r="BA293" i="7" s="1"/>
  <c r="AS294" i="7"/>
  <c r="AH293" i="7"/>
  <c r="AI293" i="7" s="1"/>
  <c r="AG294" i="7"/>
  <c r="AN293" i="7"/>
  <c r="AO293" i="7" s="1"/>
  <c r="F285" i="7"/>
  <c r="G285" i="7"/>
  <c r="H285" i="7" s="1"/>
  <c r="E286" i="7"/>
  <c r="W295" i="7" l="1"/>
  <c r="X295" i="7" s="1"/>
  <c r="U296" i="7"/>
  <c r="V295" i="7"/>
  <c r="AB295" i="7"/>
  <c r="AC295" i="7" s="1"/>
  <c r="AC298" i="11"/>
  <c r="AD298" i="11" s="1"/>
  <c r="AF298" i="11"/>
  <c r="AG298" i="11" s="1"/>
  <c r="Z298" i="11"/>
  <c r="AA298" i="11" s="1"/>
  <c r="Y298" i="11"/>
  <c r="X299" i="11"/>
  <c r="F291" i="11"/>
  <c r="G291" i="11" s="1"/>
  <c r="I291" i="11"/>
  <c r="J291" i="11" s="1"/>
  <c r="E291" i="11"/>
  <c r="D292" i="11"/>
  <c r="L291" i="11"/>
  <c r="M291" i="11" s="1"/>
  <c r="AS295" i="7"/>
  <c r="AU294" i="7"/>
  <c r="AV294" i="7" s="1"/>
  <c r="AZ294" i="7"/>
  <c r="BA294" i="7" s="1"/>
  <c r="G286" i="7"/>
  <c r="H286" i="7" s="1"/>
  <c r="F286" i="7"/>
  <c r="E287" i="7"/>
  <c r="AG295" i="7"/>
  <c r="AH294" i="7"/>
  <c r="AI294" i="7" s="1"/>
  <c r="AN294" i="7"/>
  <c r="AO294" i="7" s="1"/>
  <c r="V296" i="7" l="1"/>
  <c r="W296" i="7"/>
  <c r="X296" i="7" s="1"/>
  <c r="AB296" i="7"/>
  <c r="AC296" i="7" s="1"/>
  <c r="U297" i="7"/>
  <c r="E292" i="11"/>
  <c r="L292" i="11"/>
  <c r="M292" i="11" s="1"/>
  <c r="D293" i="11"/>
  <c r="F292" i="11"/>
  <c r="G292" i="11" s="1"/>
  <c r="I292" i="11"/>
  <c r="J292" i="11" s="1"/>
  <c r="Y299" i="11"/>
  <c r="AC299" i="11"/>
  <c r="AD299" i="11" s="1"/>
  <c r="Z299" i="11"/>
  <c r="AA299" i="11" s="1"/>
  <c r="AF299" i="11"/>
  <c r="AG299" i="11" s="1"/>
  <c r="X300" i="11"/>
  <c r="AG296" i="7"/>
  <c r="AN295" i="7"/>
  <c r="AO295" i="7" s="1"/>
  <c r="AH295" i="7"/>
  <c r="AI295" i="7" s="1"/>
  <c r="F287" i="7"/>
  <c r="E288" i="7"/>
  <c r="G287" i="7"/>
  <c r="H287" i="7" s="1"/>
  <c r="AZ295" i="7"/>
  <c r="BA295" i="7" s="1"/>
  <c r="AS296" i="7"/>
  <c r="AU295" i="7"/>
  <c r="AV295" i="7" s="1"/>
  <c r="AB297" i="7" l="1"/>
  <c r="AC297" i="7" s="1"/>
  <c r="U298" i="7"/>
  <c r="W297" i="7"/>
  <c r="X297" i="7" s="1"/>
  <c r="V297" i="7"/>
  <c r="I293" i="11"/>
  <c r="J293" i="11" s="1"/>
  <c r="D294" i="11"/>
  <c r="E293" i="11"/>
  <c r="L293" i="11"/>
  <c r="M293" i="11" s="1"/>
  <c r="F293" i="11"/>
  <c r="G293" i="11" s="1"/>
  <c r="Z300" i="11"/>
  <c r="AA300" i="11" s="1"/>
  <c r="AF300" i="11"/>
  <c r="AG300" i="11" s="1"/>
  <c r="X301" i="11"/>
  <c r="Y300" i="11"/>
  <c r="AC300" i="11"/>
  <c r="AD300" i="11" s="1"/>
  <c r="AZ296" i="7"/>
  <c r="BA296" i="7" s="1"/>
  <c r="AS297" i="7"/>
  <c r="AU296" i="7"/>
  <c r="AV296" i="7" s="1"/>
  <c r="F288" i="7"/>
  <c r="G288" i="7"/>
  <c r="H288" i="7" s="1"/>
  <c r="E289" i="7"/>
  <c r="AH296" i="7"/>
  <c r="AI296" i="7" s="1"/>
  <c r="AN296" i="7"/>
  <c r="AO296" i="7" s="1"/>
  <c r="AG297" i="7"/>
  <c r="AC301" i="11" l="1"/>
  <c r="AD301" i="11" s="1"/>
  <c r="Y301" i="11"/>
  <c r="X302" i="11"/>
  <c r="Z301" i="11"/>
  <c r="AA301" i="11" s="1"/>
  <c r="AF301" i="11"/>
  <c r="AG301" i="11" s="1"/>
  <c r="F294" i="11"/>
  <c r="G294" i="11" s="1"/>
  <c r="I294" i="11"/>
  <c r="J294" i="11" s="1"/>
  <c r="E294" i="11"/>
  <c r="D295" i="11"/>
  <c r="L294" i="11"/>
  <c r="M294" i="11" s="1"/>
  <c r="U299" i="7"/>
  <c r="V298" i="7"/>
  <c r="AB298" i="7"/>
  <c r="AC298" i="7" s="1"/>
  <c r="W298" i="7"/>
  <c r="X298" i="7" s="1"/>
  <c r="G289" i="7"/>
  <c r="H289" i="7" s="1"/>
  <c r="E290" i="7"/>
  <c r="F289" i="7"/>
  <c r="AS298" i="7"/>
  <c r="AZ297" i="7"/>
  <c r="BA297" i="7" s="1"/>
  <c r="AU297" i="7"/>
  <c r="AV297" i="7" s="1"/>
  <c r="AN297" i="7"/>
  <c r="AO297" i="7" s="1"/>
  <c r="AH297" i="7"/>
  <c r="AI297" i="7" s="1"/>
  <c r="AG298" i="7"/>
  <c r="V299" i="7" l="1"/>
  <c r="AB299" i="7"/>
  <c r="AC299" i="7" s="1"/>
  <c r="W299" i="7"/>
  <c r="X299" i="7" s="1"/>
  <c r="U300" i="7"/>
  <c r="Z302" i="11"/>
  <c r="AA302" i="11" s="1"/>
  <c r="AF302" i="11"/>
  <c r="AG302" i="11" s="1"/>
  <c r="AC302" i="11"/>
  <c r="AD302" i="11" s="1"/>
  <c r="X303" i="11"/>
  <c r="Y302" i="11"/>
  <c r="E295" i="11"/>
  <c r="D296" i="11"/>
  <c r="I295" i="11"/>
  <c r="J295" i="11" s="1"/>
  <c r="F295" i="11"/>
  <c r="G295" i="11" s="1"/>
  <c r="L295" i="11"/>
  <c r="M295" i="11" s="1"/>
  <c r="AS299" i="7"/>
  <c r="AZ298" i="7"/>
  <c r="BA298" i="7" s="1"/>
  <c r="AU298" i="7"/>
  <c r="AV298" i="7" s="1"/>
  <c r="F290" i="7"/>
  <c r="E291" i="7"/>
  <c r="G290" i="7"/>
  <c r="H290" i="7" s="1"/>
  <c r="AG299" i="7"/>
  <c r="AH298" i="7"/>
  <c r="AI298" i="7" s="1"/>
  <c r="AN298" i="7"/>
  <c r="AO298" i="7" s="1"/>
  <c r="Z303" i="11" l="1"/>
  <c r="AA303" i="11" s="1"/>
  <c r="X304" i="11"/>
  <c r="AF303" i="11"/>
  <c r="AG303" i="11" s="1"/>
  <c r="Y303" i="11"/>
  <c r="AC303" i="11"/>
  <c r="AD303" i="11" s="1"/>
  <c r="U301" i="7"/>
  <c r="W300" i="7"/>
  <c r="X300" i="7" s="1"/>
  <c r="AB300" i="7"/>
  <c r="AC300" i="7" s="1"/>
  <c r="V300" i="7"/>
  <c r="F296" i="11"/>
  <c r="G296" i="11" s="1"/>
  <c r="E296" i="11"/>
  <c r="L296" i="11"/>
  <c r="M296" i="11" s="1"/>
  <c r="I296" i="11"/>
  <c r="J296" i="11" s="1"/>
  <c r="D297" i="11"/>
  <c r="AH299" i="7"/>
  <c r="AI299" i="7" s="1"/>
  <c r="AN299" i="7"/>
  <c r="AO299" i="7" s="1"/>
  <c r="AG300" i="7"/>
  <c r="E292" i="7"/>
  <c r="F291" i="7"/>
  <c r="G291" i="7"/>
  <c r="H291" i="7" s="1"/>
  <c r="AZ299" i="7"/>
  <c r="BA299" i="7" s="1"/>
  <c r="AS300" i="7"/>
  <c r="AU299" i="7"/>
  <c r="AV299" i="7" s="1"/>
  <c r="L297" i="11" l="1"/>
  <c r="M297" i="11" s="1"/>
  <c r="D298" i="11"/>
  <c r="E297" i="11"/>
  <c r="I297" i="11"/>
  <c r="J297" i="11" s="1"/>
  <c r="F297" i="11"/>
  <c r="G297" i="11" s="1"/>
  <c r="W301" i="7"/>
  <c r="X301" i="7" s="1"/>
  <c r="AB301" i="7"/>
  <c r="AC301" i="7" s="1"/>
  <c r="U302" i="7"/>
  <c r="V301" i="7"/>
  <c r="X305" i="11"/>
  <c r="AC304" i="11"/>
  <c r="AD304" i="11" s="1"/>
  <c r="Z304" i="11"/>
  <c r="AA304" i="11" s="1"/>
  <c r="Y304" i="11"/>
  <c r="AF304" i="11"/>
  <c r="AG304" i="11" s="1"/>
  <c r="AU300" i="7"/>
  <c r="AV300" i="7" s="1"/>
  <c r="AZ300" i="7"/>
  <c r="BA300" i="7" s="1"/>
  <c r="AS301" i="7"/>
  <c r="G292" i="7"/>
  <c r="H292" i="7" s="1"/>
  <c r="F292" i="7"/>
  <c r="E293" i="7"/>
  <c r="AH300" i="7"/>
  <c r="AI300" i="7" s="1"/>
  <c r="AN300" i="7"/>
  <c r="AO300" i="7" s="1"/>
  <c r="AG301" i="7"/>
  <c r="W302" i="7" l="1"/>
  <c r="X302" i="7" s="1"/>
  <c r="AB302" i="7"/>
  <c r="AC302" i="7" s="1"/>
  <c r="U303" i="7"/>
  <c r="V302" i="7"/>
  <c r="AF305" i="11"/>
  <c r="AG305" i="11" s="1"/>
  <c r="X306" i="11"/>
  <c r="Z305" i="11"/>
  <c r="AA305" i="11" s="1"/>
  <c r="AC305" i="11"/>
  <c r="AD305" i="11" s="1"/>
  <c r="Y305" i="11"/>
  <c r="L298" i="11"/>
  <c r="M298" i="11" s="1"/>
  <c r="I298" i="11"/>
  <c r="J298" i="11" s="1"/>
  <c r="F298" i="11"/>
  <c r="G298" i="11" s="1"/>
  <c r="E298" i="11"/>
  <c r="D299" i="11"/>
  <c r="AU301" i="7"/>
  <c r="AV301" i="7" s="1"/>
  <c r="AZ301" i="7"/>
  <c r="BA301" i="7" s="1"/>
  <c r="AS302" i="7"/>
  <c r="G293" i="7"/>
  <c r="H293" i="7" s="1"/>
  <c r="F293" i="7"/>
  <c r="E294" i="7"/>
  <c r="AH301" i="7"/>
  <c r="AI301" i="7" s="1"/>
  <c r="AN301" i="7"/>
  <c r="AO301" i="7" s="1"/>
  <c r="AG302" i="7"/>
  <c r="W303" i="7" l="1"/>
  <c r="X303" i="7" s="1"/>
  <c r="U304" i="7"/>
  <c r="AB303" i="7"/>
  <c r="AC303" i="7" s="1"/>
  <c r="V303" i="7"/>
  <c r="AF306" i="11"/>
  <c r="AG306" i="11" s="1"/>
  <c r="Z306" i="11"/>
  <c r="AA306" i="11" s="1"/>
  <c r="X307" i="11"/>
  <c r="AC306" i="11"/>
  <c r="AD306" i="11" s="1"/>
  <c r="Y306" i="11"/>
  <c r="F299" i="11"/>
  <c r="G299" i="11" s="1"/>
  <c r="L299" i="11"/>
  <c r="M299" i="11" s="1"/>
  <c r="D300" i="11"/>
  <c r="E299" i="11"/>
  <c r="I299" i="11"/>
  <c r="J299" i="11" s="1"/>
  <c r="AU302" i="7"/>
  <c r="AV302" i="7" s="1"/>
  <c r="AZ302" i="7"/>
  <c r="BA302" i="7" s="1"/>
  <c r="AS303" i="7"/>
  <c r="G294" i="7"/>
  <c r="H294" i="7" s="1"/>
  <c r="E295" i="7"/>
  <c r="F294" i="7"/>
  <c r="AG303" i="7"/>
  <c r="AN302" i="7"/>
  <c r="AO302" i="7" s="1"/>
  <c r="AH302" i="7"/>
  <c r="AI302" i="7" s="1"/>
  <c r="D301" i="11" l="1"/>
  <c r="E300" i="11"/>
  <c r="L300" i="11"/>
  <c r="M300" i="11" s="1"/>
  <c r="F300" i="11"/>
  <c r="G300" i="11" s="1"/>
  <c r="I300" i="11"/>
  <c r="J300" i="11" s="1"/>
  <c r="AC307" i="11"/>
  <c r="AD307" i="11" s="1"/>
  <c r="Z307" i="11"/>
  <c r="AA307" i="11" s="1"/>
  <c r="AF307" i="11"/>
  <c r="AG307" i="11" s="1"/>
  <c r="Y307" i="11"/>
  <c r="X308" i="11"/>
  <c r="AB304" i="7"/>
  <c r="AC304" i="7" s="1"/>
  <c r="U305" i="7"/>
  <c r="W304" i="7"/>
  <c r="X304" i="7" s="1"/>
  <c r="V304" i="7"/>
  <c r="AH303" i="7"/>
  <c r="AI303" i="7" s="1"/>
  <c r="AN303" i="7"/>
  <c r="AO303" i="7" s="1"/>
  <c r="AG304" i="7"/>
  <c r="AU303" i="7"/>
  <c r="AV303" i="7" s="1"/>
  <c r="AS304" i="7"/>
  <c r="AZ303" i="7"/>
  <c r="BA303" i="7" s="1"/>
  <c r="G295" i="7"/>
  <c r="H295" i="7" s="1"/>
  <c r="E296" i="7"/>
  <c r="F295" i="7"/>
  <c r="U306" i="7" l="1"/>
  <c r="V305" i="7"/>
  <c r="W305" i="7"/>
  <c r="X305" i="7" s="1"/>
  <c r="AB305" i="7"/>
  <c r="AC305" i="7" s="1"/>
  <c r="X309" i="11"/>
  <c r="Z308" i="11"/>
  <c r="AA308" i="11" s="1"/>
  <c r="AF308" i="11"/>
  <c r="AG308" i="11" s="1"/>
  <c r="AC308" i="11"/>
  <c r="AD308" i="11" s="1"/>
  <c r="Y308" i="11"/>
  <c r="F301" i="11"/>
  <c r="G301" i="11" s="1"/>
  <c r="L301" i="11"/>
  <c r="M301" i="11" s="1"/>
  <c r="I301" i="11"/>
  <c r="J301" i="11" s="1"/>
  <c r="E301" i="11"/>
  <c r="D302" i="11"/>
  <c r="G296" i="7"/>
  <c r="H296" i="7" s="1"/>
  <c r="F296" i="7"/>
  <c r="E297" i="7"/>
  <c r="AN304" i="7"/>
  <c r="AO304" i="7" s="1"/>
  <c r="AH304" i="7"/>
  <c r="AI304" i="7" s="1"/>
  <c r="AG305" i="7"/>
  <c r="AS305" i="7"/>
  <c r="AZ304" i="7"/>
  <c r="BA304" i="7" s="1"/>
  <c r="AU304" i="7"/>
  <c r="AV304" i="7" s="1"/>
  <c r="E302" i="11" l="1"/>
  <c r="D303" i="11"/>
  <c r="I302" i="11"/>
  <c r="J302" i="11" s="1"/>
  <c r="F302" i="11"/>
  <c r="G302" i="11" s="1"/>
  <c r="L302" i="11"/>
  <c r="M302" i="11" s="1"/>
  <c r="AC309" i="11"/>
  <c r="AD309" i="11" s="1"/>
  <c r="Y309" i="11"/>
  <c r="AF309" i="11"/>
  <c r="AG309" i="11" s="1"/>
  <c r="Z309" i="11"/>
  <c r="AA309" i="11" s="1"/>
  <c r="X310" i="11"/>
  <c r="AB306" i="7"/>
  <c r="AC306" i="7" s="1"/>
  <c r="U307" i="7"/>
  <c r="V306" i="7"/>
  <c r="W306" i="7"/>
  <c r="X306" i="7" s="1"/>
  <c r="AU305" i="7"/>
  <c r="AV305" i="7" s="1"/>
  <c r="AS306" i="7"/>
  <c r="AZ305" i="7"/>
  <c r="BA305" i="7" s="1"/>
  <c r="F297" i="7"/>
  <c r="G297" i="7"/>
  <c r="H297" i="7" s="1"/>
  <c r="E298" i="7"/>
  <c r="AH305" i="7"/>
  <c r="AI305" i="7" s="1"/>
  <c r="AN305" i="7"/>
  <c r="AO305" i="7" s="1"/>
  <c r="AG306" i="7"/>
  <c r="AB307" i="7" l="1"/>
  <c r="AC307" i="7" s="1"/>
  <c r="W307" i="7"/>
  <c r="X307" i="7" s="1"/>
  <c r="V307" i="7"/>
  <c r="U308" i="7"/>
  <c r="AC310" i="11"/>
  <c r="AD310" i="11" s="1"/>
  <c r="AF310" i="11"/>
  <c r="AG310" i="11" s="1"/>
  <c r="Z310" i="11"/>
  <c r="AA310" i="11" s="1"/>
  <c r="Y310" i="11"/>
  <c r="X311" i="11"/>
  <c r="I303" i="11"/>
  <c r="J303" i="11" s="1"/>
  <c r="L303" i="11"/>
  <c r="M303" i="11" s="1"/>
  <c r="E303" i="11"/>
  <c r="D304" i="11"/>
  <c r="F303" i="11"/>
  <c r="G303" i="11" s="1"/>
  <c r="F298" i="7"/>
  <c r="G298" i="7"/>
  <c r="H298" i="7" s="1"/>
  <c r="E299" i="7"/>
  <c r="AZ306" i="7"/>
  <c r="BA306" i="7" s="1"/>
  <c r="AU306" i="7"/>
  <c r="AV306" i="7" s="1"/>
  <c r="AS307" i="7"/>
  <c r="AG307" i="7"/>
  <c r="AH306" i="7"/>
  <c r="AI306" i="7" s="1"/>
  <c r="AN306" i="7"/>
  <c r="AO306" i="7" s="1"/>
  <c r="W308" i="7" l="1"/>
  <c r="X308" i="7" s="1"/>
  <c r="U309" i="7"/>
  <c r="V308" i="7"/>
  <c r="AB308" i="7"/>
  <c r="AC308" i="7" s="1"/>
  <c r="E304" i="11"/>
  <c r="L304" i="11"/>
  <c r="M304" i="11" s="1"/>
  <c r="I304" i="11"/>
  <c r="J304" i="11" s="1"/>
  <c r="D305" i="11"/>
  <c r="F304" i="11"/>
  <c r="G304" i="11" s="1"/>
  <c r="Y311" i="11"/>
  <c r="AF311" i="11"/>
  <c r="AG311" i="11" s="1"/>
  <c r="AC311" i="11"/>
  <c r="AD311" i="11" s="1"/>
  <c r="X312" i="11"/>
  <c r="Z311" i="11"/>
  <c r="AA311" i="11" s="1"/>
  <c r="AH307" i="7"/>
  <c r="AI307" i="7" s="1"/>
  <c r="AG308" i="7"/>
  <c r="AN307" i="7"/>
  <c r="AO307" i="7" s="1"/>
  <c r="F299" i="7"/>
  <c r="G299" i="7"/>
  <c r="H299" i="7" s="1"/>
  <c r="E300" i="7"/>
  <c r="AZ307" i="7"/>
  <c r="BA307" i="7" s="1"/>
  <c r="AS308" i="7"/>
  <c r="AU307" i="7"/>
  <c r="AV307" i="7" s="1"/>
  <c r="AF312" i="11" l="1"/>
  <c r="AG312" i="11" s="1"/>
  <c r="Z312" i="11"/>
  <c r="AA312" i="11" s="1"/>
  <c r="Y312" i="11"/>
  <c r="AC312" i="11"/>
  <c r="AD312" i="11" s="1"/>
  <c r="X313" i="11"/>
  <c r="L305" i="11"/>
  <c r="M305" i="11" s="1"/>
  <c r="E305" i="11"/>
  <c r="F305" i="11"/>
  <c r="G305" i="11" s="1"/>
  <c r="I305" i="11"/>
  <c r="J305" i="11" s="1"/>
  <c r="D306" i="11"/>
  <c r="V309" i="7"/>
  <c r="W309" i="7"/>
  <c r="X309" i="7" s="1"/>
  <c r="AB309" i="7"/>
  <c r="AC309" i="7" s="1"/>
  <c r="U310" i="7"/>
  <c r="AZ308" i="7"/>
  <c r="BA308" i="7" s="1"/>
  <c r="AU308" i="7"/>
  <c r="AV308" i="7" s="1"/>
  <c r="AS309" i="7"/>
  <c r="E301" i="7"/>
  <c r="G300" i="7"/>
  <c r="H300" i="7" s="1"/>
  <c r="F300" i="7"/>
  <c r="AG309" i="7"/>
  <c r="AN308" i="7"/>
  <c r="AO308" i="7" s="1"/>
  <c r="AH308" i="7"/>
  <c r="AI308" i="7" s="1"/>
  <c r="U311" i="7" l="1"/>
  <c r="W310" i="7"/>
  <c r="X310" i="7" s="1"/>
  <c r="V310" i="7"/>
  <c r="AB310" i="7"/>
  <c r="AC310" i="7" s="1"/>
  <c r="F306" i="11"/>
  <c r="G306" i="11" s="1"/>
  <c r="L306" i="11"/>
  <c r="M306" i="11" s="1"/>
  <c r="E306" i="11"/>
  <c r="D307" i="11"/>
  <c r="I306" i="11"/>
  <c r="J306" i="11" s="1"/>
  <c r="X314" i="11"/>
  <c r="Z313" i="11"/>
  <c r="AA313" i="11" s="1"/>
  <c r="AF313" i="11"/>
  <c r="AG313" i="11" s="1"/>
  <c r="AC313" i="11"/>
  <c r="AD313" i="11" s="1"/>
  <c r="Y313" i="11"/>
  <c r="F301" i="7"/>
  <c r="G301" i="7"/>
  <c r="H301" i="7" s="1"/>
  <c r="E302" i="7"/>
  <c r="AH309" i="7"/>
  <c r="AI309" i="7" s="1"/>
  <c r="AN309" i="7"/>
  <c r="AO309" i="7" s="1"/>
  <c r="AG310" i="7"/>
  <c r="AZ309" i="7"/>
  <c r="BA309" i="7" s="1"/>
  <c r="AU309" i="7"/>
  <c r="AV309" i="7" s="1"/>
  <c r="AS310" i="7"/>
  <c r="I307" i="11" l="1"/>
  <c r="J307" i="11" s="1"/>
  <c r="L307" i="11"/>
  <c r="M307" i="11" s="1"/>
  <c r="D308" i="11"/>
  <c r="E307" i="11"/>
  <c r="F307" i="11"/>
  <c r="G307" i="11" s="1"/>
  <c r="Z314" i="11"/>
  <c r="AA314" i="11" s="1"/>
  <c r="X315" i="11"/>
  <c r="Y314" i="11"/>
  <c r="AC314" i="11"/>
  <c r="AD314" i="11" s="1"/>
  <c r="AF314" i="11"/>
  <c r="AG314" i="11" s="1"/>
  <c r="AB311" i="7"/>
  <c r="AC311" i="7" s="1"/>
  <c r="W311" i="7"/>
  <c r="X311" i="7" s="1"/>
  <c r="V311" i="7"/>
  <c r="U312" i="7"/>
  <c r="F302" i="7"/>
  <c r="E303" i="7"/>
  <c r="G302" i="7"/>
  <c r="H302" i="7" s="1"/>
  <c r="AG311" i="7"/>
  <c r="AN310" i="7"/>
  <c r="AO310" i="7" s="1"/>
  <c r="AH310" i="7"/>
  <c r="AI310" i="7" s="1"/>
  <c r="AZ310" i="7"/>
  <c r="BA310" i="7" s="1"/>
  <c r="AU310" i="7"/>
  <c r="AV310" i="7" s="1"/>
  <c r="AS311" i="7"/>
  <c r="AB312" i="7" l="1"/>
  <c r="AC312" i="7" s="1"/>
  <c r="V312" i="7"/>
  <c r="U313" i="7"/>
  <c r="W312" i="7"/>
  <c r="X312" i="7" s="1"/>
  <c r="Z315" i="11"/>
  <c r="AA315" i="11" s="1"/>
  <c r="X316" i="11"/>
  <c r="Y315" i="11"/>
  <c r="AC315" i="11"/>
  <c r="AD315" i="11" s="1"/>
  <c r="AF315" i="11"/>
  <c r="AG315" i="11" s="1"/>
  <c r="D309" i="11"/>
  <c r="F308" i="11"/>
  <c r="G308" i="11" s="1"/>
  <c r="E308" i="11"/>
  <c r="L308" i="11"/>
  <c r="M308" i="11" s="1"/>
  <c r="I308" i="11"/>
  <c r="J308" i="11" s="1"/>
  <c r="AH311" i="7"/>
  <c r="AI311" i="7" s="1"/>
  <c r="AG312" i="7"/>
  <c r="AN311" i="7"/>
  <c r="AO311" i="7" s="1"/>
  <c r="F303" i="7"/>
  <c r="E304" i="7"/>
  <c r="G303" i="7"/>
  <c r="H303" i="7" s="1"/>
  <c r="AZ311" i="7"/>
  <c r="BA311" i="7" s="1"/>
  <c r="AS312" i="7"/>
  <c r="AU311" i="7"/>
  <c r="AV311" i="7" s="1"/>
  <c r="V313" i="7" l="1"/>
  <c r="W313" i="7"/>
  <c r="X313" i="7" s="1"/>
  <c r="U314" i="7"/>
  <c r="AB313" i="7"/>
  <c r="AC313" i="7" s="1"/>
  <c r="E309" i="11"/>
  <c r="D310" i="11"/>
  <c r="F309" i="11"/>
  <c r="G309" i="11" s="1"/>
  <c r="L309" i="11"/>
  <c r="M309" i="11" s="1"/>
  <c r="I309" i="11"/>
  <c r="J309" i="11" s="1"/>
  <c r="X317" i="11"/>
  <c r="Y316" i="11"/>
  <c r="AC316" i="11"/>
  <c r="AD316" i="11" s="1"/>
  <c r="Z316" i="11"/>
  <c r="AA316" i="11" s="1"/>
  <c r="AF316" i="11"/>
  <c r="AG316" i="11" s="1"/>
  <c r="AU312" i="7"/>
  <c r="AV312" i="7" s="1"/>
  <c r="AZ312" i="7"/>
  <c r="BA312" i="7" s="1"/>
  <c r="AS313" i="7"/>
  <c r="AH312" i="7"/>
  <c r="AI312" i="7" s="1"/>
  <c r="AN312" i="7"/>
  <c r="AO312" i="7" s="1"/>
  <c r="AG313" i="7"/>
  <c r="E305" i="7"/>
  <c r="G304" i="7"/>
  <c r="H304" i="7" s="1"/>
  <c r="F304" i="7"/>
  <c r="W314" i="7" l="1"/>
  <c r="X314" i="7" s="1"/>
  <c r="V314" i="7"/>
  <c r="U315" i="7"/>
  <c r="AB314" i="7"/>
  <c r="AC314" i="7" s="1"/>
  <c r="Y317" i="11"/>
  <c r="Z317" i="11"/>
  <c r="AA317" i="11" s="1"/>
  <c r="AC317" i="11"/>
  <c r="AD317" i="11" s="1"/>
  <c r="X318" i="11"/>
  <c r="AF317" i="11"/>
  <c r="AG317" i="11" s="1"/>
  <c r="E310" i="11"/>
  <c r="D311" i="11"/>
  <c r="L310" i="11"/>
  <c r="M310" i="11" s="1"/>
  <c r="F310" i="11"/>
  <c r="G310" i="11" s="1"/>
  <c r="I310" i="11"/>
  <c r="J310" i="11" s="1"/>
  <c r="G305" i="7"/>
  <c r="H305" i="7" s="1"/>
  <c r="F305" i="7"/>
  <c r="E306" i="7"/>
  <c r="AS314" i="7"/>
  <c r="AU313" i="7"/>
  <c r="AV313" i="7" s="1"/>
  <c r="AZ313" i="7"/>
  <c r="BA313" i="7" s="1"/>
  <c r="AN313" i="7"/>
  <c r="AO313" i="7" s="1"/>
  <c r="AH313" i="7"/>
  <c r="AI313" i="7" s="1"/>
  <c r="AG314" i="7"/>
  <c r="AC318" i="11" l="1"/>
  <c r="AD318" i="11" s="1"/>
  <c r="AF318" i="11"/>
  <c r="AG318" i="11" s="1"/>
  <c r="Z318" i="11"/>
  <c r="AA318" i="11" s="1"/>
  <c r="Y318" i="11"/>
  <c r="X319" i="11"/>
  <c r="I311" i="11"/>
  <c r="J311" i="11" s="1"/>
  <c r="F311" i="11"/>
  <c r="G311" i="11" s="1"/>
  <c r="L311" i="11"/>
  <c r="M311" i="11" s="1"/>
  <c r="D312" i="11"/>
  <c r="E311" i="11"/>
  <c r="AB315" i="7"/>
  <c r="AC315" i="7" s="1"/>
  <c r="W315" i="7"/>
  <c r="X315" i="7" s="1"/>
  <c r="V315" i="7"/>
  <c r="U316" i="7"/>
  <c r="AU314" i="7"/>
  <c r="AV314" i="7" s="1"/>
  <c r="AZ314" i="7"/>
  <c r="BA314" i="7" s="1"/>
  <c r="AS315" i="7"/>
  <c r="F306" i="7"/>
  <c r="G306" i="7"/>
  <c r="H306" i="7" s="1"/>
  <c r="E307" i="7"/>
  <c r="AG315" i="7"/>
  <c r="AN314" i="7"/>
  <c r="AO314" i="7" s="1"/>
  <c r="AH314" i="7"/>
  <c r="AI314" i="7" s="1"/>
  <c r="AB316" i="7" l="1"/>
  <c r="AC316" i="7" s="1"/>
  <c r="W316" i="7"/>
  <c r="X316" i="7" s="1"/>
  <c r="U317" i="7"/>
  <c r="V316" i="7"/>
  <c r="D313" i="11"/>
  <c r="F312" i="11"/>
  <c r="G312" i="11" s="1"/>
  <c r="I312" i="11"/>
  <c r="J312" i="11" s="1"/>
  <c r="L312" i="11"/>
  <c r="M312" i="11" s="1"/>
  <c r="E312" i="11"/>
  <c r="AF319" i="11"/>
  <c r="AG319" i="11" s="1"/>
  <c r="Z319" i="11"/>
  <c r="AA319" i="11" s="1"/>
  <c r="Y319" i="11"/>
  <c r="AC319" i="11"/>
  <c r="AD319" i="11" s="1"/>
  <c r="X320" i="11"/>
  <c r="AH315" i="7"/>
  <c r="AI315" i="7" s="1"/>
  <c r="AN315" i="7"/>
  <c r="AO315" i="7" s="1"/>
  <c r="AG316" i="7"/>
  <c r="AS316" i="7"/>
  <c r="AU315" i="7"/>
  <c r="AV315" i="7" s="1"/>
  <c r="AZ315" i="7"/>
  <c r="BA315" i="7" s="1"/>
  <c r="F307" i="7"/>
  <c r="G307" i="7"/>
  <c r="H307" i="7" s="1"/>
  <c r="E308" i="7"/>
  <c r="AB317" i="7" l="1"/>
  <c r="AC317" i="7" s="1"/>
  <c r="U318" i="7"/>
  <c r="V317" i="7"/>
  <c r="W317" i="7"/>
  <c r="X317" i="7" s="1"/>
  <c r="AC320" i="11"/>
  <c r="AD320" i="11" s="1"/>
  <c r="Z320" i="11"/>
  <c r="AA320" i="11" s="1"/>
  <c r="Y320" i="11"/>
  <c r="AF320" i="11"/>
  <c r="AG320" i="11" s="1"/>
  <c r="X321" i="11"/>
  <c r="F313" i="11"/>
  <c r="G313" i="11" s="1"/>
  <c r="E313" i="11"/>
  <c r="I313" i="11"/>
  <c r="J313" i="11" s="1"/>
  <c r="L313" i="11"/>
  <c r="M313" i="11" s="1"/>
  <c r="D314" i="11"/>
  <c r="AS317" i="7"/>
  <c r="AU316" i="7"/>
  <c r="AV316" i="7" s="1"/>
  <c r="AZ316" i="7"/>
  <c r="BA316" i="7" s="1"/>
  <c r="AN316" i="7"/>
  <c r="AO316" i="7" s="1"/>
  <c r="AG317" i="7"/>
  <c r="AH316" i="7"/>
  <c r="AI316" i="7" s="1"/>
  <c r="F308" i="7"/>
  <c r="E309" i="7"/>
  <c r="G308" i="7"/>
  <c r="H308" i="7" s="1"/>
  <c r="L314" i="11" l="1"/>
  <c r="M314" i="11" s="1"/>
  <c r="I314" i="11"/>
  <c r="J314" i="11" s="1"/>
  <c r="F314" i="11"/>
  <c r="G314" i="11" s="1"/>
  <c r="E314" i="11"/>
  <c r="D315" i="11"/>
  <c r="V318" i="7"/>
  <c r="W318" i="7"/>
  <c r="X318" i="7" s="1"/>
  <c r="AB318" i="7"/>
  <c r="AC318" i="7" s="1"/>
  <c r="U319" i="7"/>
  <c r="Y321" i="11"/>
  <c r="AF321" i="11"/>
  <c r="AG321" i="11" s="1"/>
  <c r="AC321" i="11"/>
  <c r="AD321" i="11" s="1"/>
  <c r="Z321" i="11"/>
  <c r="AA321" i="11" s="1"/>
  <c r="X322" i="11"/>
  <c r="G309" i="7"/>
  <c r="H309" i="7" s="1"/>
  <c r="F309" i="7"/>
  <c r="E310" i="7"/>
  <c r="AN317" i="7"/>
  <c r="AO317" i="7" s="1"/>
  <c r="AH317" i="7"/>
  <c r="AI317" i="7" s="1"/>
  <c r="AG318" i="7"/>
  <c r="AZ317" i="7"/>
  <c r="BA317" i="7" s="1"/>
  <c r="AS318" i="7"/>
  <c r="AU317" i="7"/>
  <c r="AV317" i="7" s="1"/>
  <c r="U320" i="7" l="1"/>
  <c r="V319" i="7"/>
  <c r="AB319" i="7"/>
  <c r="AC319" i="7" s="1"/>
  <c r="W319" i="7"/>
  <c r="X319" i="7" s="1"/>
  <c r="E315" i="11"/>
  <c r="D316" i="11"/>
  <c r="F315" i="11"/>
  <c r="G315" i="11" s="1"/>
  <c r="L315" i="11"/>
  <c r="M315" i="11" s="1"/>
  <c r="I315" i="11"/>
  <c r="J315" i="11" s="1"/>
  <c r="AF322" i="11"/>
  <c r="AG322" i="11" s="1"/>
  <c r="Y322" i="11"/>
  <c r="AC322" i="11"/>
  <c r="AD322" i="11" s="1"/>
  <c r="Z322" i="11"/>
  <c r="AA322" i="11" s="1"/>
  <c r="X323" i="11"/>
  <c r="AZ318" i="7"/>
  <c r="BA318" i="7" s="1"/>
  <c r="AU318" i="7"/>
  <c r="AV318" i="7" s="1"/>
  <c r="AS319" i="7"/>
  <c r="F310" i="7"/>
  <c r="G310" i="7"/>
  <c r="H310" i="7" s="1"/>
  <c r="E311" i="7"/>
  <c r="AN318" i="7"/>
  <c r="AO318" i="7" s="1"/>
  <c r="AH318" i="7"/>
  <c r="AI318" i="7" s="1"/>
  <c r="AG319" i="7"/>
  <c r="AC323" i="11" l="1"/>
  <c r="AD323" i="11" s="1"/>
  <c r="X324" i="11"/>
  <c r="Z323" i="11"/>
  <c r="AA323" i="11" s="1"/>
  <c r="Y323" i="11"/>
  <c r="AF323" i="11"/>
  <c r="AG323" i="11" s="1"/>
  <c r="D317" i="11"/>
  <c r="L316" i="11"/>
  <c r="M316" i="11" s="1"/>
  <c r="I316" i="11"/>
  <c r="J316" i="11" s="1"/>
  <c r="F316" i="11"/>
  <c r="G316" i="11" s="1"/>
  <c r="E316" i="11"/>
  <c r="AB320" i="7"/>
  <c r="AC320" i="7" s="1"/>
  <c r="U321" i="7"/>
  <c r="W320" i="7"/>
  <c r="X320" i="7" s="1"/>
  <c r="V320" i="7"/>
  <c r="AN319" i="7"/>
  <c r="AO319" i="7" s="1"/>
  <c r="AG320" i="7"/>
  <c r="AH319" i="7"/>
  <c r="AI319" i="7" s="1"/>
  <c r="AU319" i="7"/>
  <c r="AV319" i="7" s="1"/>
  <c r="AZ319" i="7"/>
  <c r="BA319" i="7" s="1"/>
  <c r="AS320" i="7"/>
  <c r="F311" i="7"/>
  <c r="G311" i="7"/>
  <c r="H311" i="7" s="1"/>
  <c r="E312" i="7"/>
  <c r="V321" i="7" l="1"/>
  <c r="U322" i="7"/>
  <c r="AB321" i="7"/>
  <c r="AC321" i="7" s="1"/>
  <c r="W321" i="7"/>
  <c r="X321" i="7" s="1"/>
  <c r="E317" i="11"/>
  <c r="D318" i="11"/>
  <c r="L317" i="11"/>
  <c r="M317" i="11" s="1"/>
  <c r="F317" i="11"/>
  <c r="G317" i="11" s="1"/>
  <c r="I317" i="11"/>
  <c r="J317" i="11" s="1"/>
  <c r="AC324" i="11"/>
  <c r="AD324" i="11" s="1"/>
  <c r="Z324" i="11"/>
  <c r="AA324" i="11" s="1"/>
  <c r="AF324" i="11"/>
  <c r="AG324" i="11" s="1"/>
  <c r="X325" i="11"/>
  <c r="Y324" i="11"/>
  <c r="AU320" i="7"/>
  <c r="AV320" i="7" s="1"/>
  <c r="AZ320" i="7"/>
  <c r="BA320" i="7" s="1"/>
  <c r="AS321" i="7"/>
  <c r="AN320" i="7"/>
  <c r="AO320" i="7" s="1"/>
  <c r="AH320" i="7"/>
  <c r="AI320" i="7" s="1"/>
  <c r="AG321" i="7"/>
  <c r="E313" i="7"/>
  <c r="G312" i="7"/>
  <c r="H312" i="7" s="1"/>
  <c r="F312" i="7"/>
  <c r="I318" i="11" l="1"/>
  <c r="J318" i="11" s="1"/>
  <c r="F318" i="11"/>
  <c r="G318" i="11" s="1"/>
  <c r="L318" i="11"/>
  <c r="M318" i="11" s="1"/>
  <c r="E318" i="11"/>
  <c r="D319" i="11"/>
  <c r="AB322" i="7"/>
  <c r="AC322" i="7" s="1"/>
  <c r="V322" i="7"/>
  <c r="U323" i="7"/>
  <c r="W322" i="7"/>
  <c r="X322" i="7" s="1"/>
  <c r="X326" i="11"/>
  <c r="Y325" i="11"/>
  <c r="Z325" i="11"/>
  <c r="AA325" i="11" s="1"/>
  <c r="AF325" i="11"/>
  <c r="AG325" i="11" s="1"/>
  <c r="AC325" i="11"/>
  <c r="AD325" i="11" s="1"/>
  <c r="G313" i="7"/>
  <c r="H313" i="7" s="1"/>
  <c r="E314" i="7"/>
  <c r="F313" i="7"/>
  <c r="AU321" i="7"/>
  <c r="AV321" i="7" s="1"/>
  <c r="AS322" i="7"/>
  <c r="AZ321" i="7"/>
  <c r="BA321" i="7" s="1"/>
  <c r="AN321" i="7"/>
  <c r="AO321" i="7" s="1"/>
  <c r="AG322" i="7"/>
  <c r="AH321" i="7"/>
  <c r="AI321" i="7" s="1"/>
  <c r="F319" i="11" l="1"/>
  <c r="G319" i="11" s="1"/>
  <c r="I319" i="11"/>
  <c r="J319" i="11" s="1"/>
  <c r="E319" i="11"/>
  <c r="D320" i="11"/>
  <c r="L319" i="11"/>
  <c r="M319" i="11" s="1"/>
  <c r="W323" i="7"/>
  <c r="X323" i="7" s="1"/>
  <c r="U324" i="7"/>
  <c r="V323" i="7"/>
  <c r="AB323" i="7"/>
  <c r="AC323" i="7" s="1"/>
  <c r="AC326" i="11"/>
  <c r="AD326" i="11" s="1"/>
  <c r="X327" i="11"/>
  <c r="AF326" i="11"/>
  <c r="AG326" i="11" s="1"/>
  <c r="Y326" i="11"/>
  <c r="Z326" i="11"/>
  <c r="AA326" i="11" s="1"/>
  <c r="AN322" i="7"/>
  <c r="AO322" i="7" s="1"/>
  <c r="AH322" i="7"/>
  <c r="AI322" i="7" s="1"/>
  <c r="AG323" i="7"/>
  <c r="G314" i="7"/>
  <c r="H314" i="7" s="1"/>
  <c r="E315" i="7"/>
  <c r="F314" i="7"/>
  <c r="AZ322" i="7"/>
  <c r="BA322" i="7" s="1"/>
  <c r="AU322" i="7"/>
  <c r="AV322" i="7" s="1"/>
  <c r="AS323" i="7"/>
  <c r="F320" i="11" l="1"/>
  <c r="G320" i="11" s="1"/>
  <c r="D321" i="11"/>
  <c r="L320" i="11"/>
  <c r="M320" i="11" s="1"/>
  <c r="I320" i="11"/>
  <c r="J320" i="11" s="1"/>
  <c r="E320" i="11"/>
  <c r="AF327" i="11"/>
  <c r="AG327" i="11" s="1"/>
  <c r="AC327" i="11"/>
  <c r="AD327" i="11" s="1"/>
  <c r="Z327" i="11"/>
  <c r="AA327" i="11" s="1"/>
  <c r="Y327" i="11"/>
  <c r="X328" i="11"/>
  <c r="AB324" i="7"/>
  <c r="AC324" i="7" s="1"/>
  <c r="U325" i="7"/>
  <c r="W324" i="7"/>
  <c r="X324" i="7" s="1"/>
  <c r="V324" i="7"/>
  <c r="AG324" i="7"/>
  <c r="AH323" i="7"/>
  <c r="AI323" i="7" s="1"/>
  <c r="AN323" i="7"/>
  <c r="AO323" i="7" s="1"/>
  <c r="AS324" i="7"/>
  <c r="AZ323" i="7"/>
  <c r="BA323" i="7" s="1"/>
  <c r="AU323" i="7"/>
  <c r="AV323" i="7" s="1"/>
  <c r="E316" i="7"/>
  <c r="F315" i="7"/>
  <c r="G315" i="7"/>
  <c r="H315" i="7" s="1"/>
  <c r="U326" i="7" l="1"/>
  <c r="W325" i="7"/>
  <c r="X325" i="7" s="1"/>
  <c r="V325" i="7"/>
  <c r="AB325" i="7"/>
  <c r="AC325" i="7" s="1"/>
  <c r="Z328" i="11"/>
  <c r="AA328" i="11" s="1"/>
  <c r="AF328" i="11"/>
  <c r="AG328" i="11" s="1"/>
  <c r="Y328" i="11"/>
  <c r="AC328" i="11"/>
  <c r="AD328" i="11" s="1"/>
  <c r="X329" i="11"/>
  <c r="E321" i="11"/>
  <c r="D322" i="11"/>
  <c r="F321" i="11"/>
  <c r="G321" i="11" s="1"/>
  <c r="I321" i="11"/>
  <c r="J321" i="11" s="1"/>
  <c r="L321" i="11"/>
  <c r="M321" i="11" s="1"/>
  <c r="AU324" i="7"/>
  <c r="AV324" i="7" s="1"/>
  <c r="AS325" i="7"/>
  <c r="AZ324" i="7"/>
  <c r="BA324" i="7" s="1"/>
  <c r="E317" i="7"/>
  <c r="G316" i="7"/>
  <c r="H316" i="7" s="1"/>
  <c r="F316" i="7"/>
  <c r="AG325" i="7"/>
  <c r="AH324" i="7"/>
  <c r="AI324" i="7" s="1"/>
  <c r="AN324" i="7"/>
  <c r="AO324" i="7" s="1"/>
  <c r="E322" i="11" l="1"/>
  <c r="L322" i="11"/>
  <c r="M322" i="11" s="1"/>
  <c r="F322" i="11"/>
  <c r="G322" i="11" s="1"/>
  <c r="D323" i="11"/>
  <c r="I322" i="11"/>
  <c r="J322" i="11" s="1"/>
  <c r="AF329" i="11"/>
  <c r="AG329" i="11" s="1"/>
  <c r="Z329" i="11"/>
  <c r="AA329" i="11" s="1"/>
  <c r="AC329" i="11"/>
  <c r="AD329" i="11" s="1"/>
  <c r="Y329" i="11"/>
  <c r="X330" i="11"/>
  <c r="V326" i="7"/>
  <c r="AB326" i="7"/>
  <c r="AC326" i="7" s="1"/>
  <c r="W326" i="7"/>
  <c r="X326" i="7" s="1"/>
  <c r="U327" i="7"/>
  <c r="F317" i="7"/>
  <c r="E318" i="7"/>
  <c r="G317" i="7"/>
  <c r="H317" i="7" s="1"/>
  <c r="AN325" i="7"/>
  <c r="AO325" i="7" s="1"/>
  <c r="AG326" i="7"/>
  <c r="AH325" i="7"/>
  <c r="AI325" i="7" s="1"/>
  <c r="AZ325" i="7"/>
  <c r="BA325" i="7" s="1"/>
  <c r="AU325" i="7"/>
  <c r="AV325" i="7" s="1"/>
  <c r="AS326" i="7"/>
  <c r="I323" i="11" l="1"/>
  <c r="J323" i="11" s="1"/>
  <c r="D324" i="11"/>
  <c r="L323" i="11"/>
  <c r="M323" i="11" s="1"/>
  <c r="E323" i="11"/>
  <c r="F323" i="11"/>
  <c r="G323" i="11" s="1"/>
  <c r="V327" i="7"/>
  <c r="AB327" i="7"/>
  <c r="AC327" i="7" s="1"/>
  <c r="W327" i="7"/>
  <c r="X327" i="7" s="1"/>
  <c r="U328" i="7"/>
  <c r="Y330" i="11"/>
  <c r="AC330" i="11"/>
  <c r="AD330" i="11" s="1"/>
  <c r="Z330" i="11"/>
  <c r="AA330" i="11" s="1"/>
  <c r="AF330" i="11"/>
  <c r="AG330" i="11" s="1"/>
  <c r="X331" i="11"/>
  <c r="F318" i="7"/>
  <c r="G318" i="7"/>
  <c r="H318" i="7" s="1"/>
  <c r="E319" i="7"/>
  <c r="AS327" i="7"/>
  <c r="AU326" i="7"/>
  <c r="AV326" i="7" s="1"/>
  <c r="AZ326" i="7"/>
  <c r="BA326" i="7" s="1"/>
  <c r="AN326" i="7"/>
  <c r="AO326" i="7" s="1"/>
  <c r="AH326" i="7"/>
  <c r="AI326" i="7" s="1"/>
  <c r="AG327" i="7"/>
  <c r="U329" i="7" l="1"/>
  <c r="AB328" i="7"/>
  <c r="AC328" i="7" s="1"/>
  <c r="V328" i="7"/>
  <c r="W328" i="7"/>
  <c r="X328" i="7" s="1"/>
  <c r="Y331" i="11"/>
  <c r="AC331" i="11"/>
  <c r="AD331" i="11" s="1"/>
  <c r="X332" i="11"/>
  <c r="Z331" i="11"/>
  <c r="AA331" i="11" s="1"/>
  <c r="AF331" i="11"/>
  <c r="AG331" i="11" s="1"/>
  <c r="I324" i="11"/>
  <c r="J324" i="11" s="1"/>
  <c r="D325" i="11"/>
  <c r="E324" i="11"/>
  <c r="F324" i="11"/>
  <c r="G324" i="11" s="1"/>
  <c r="L324" i="11"/>
  <c r="M324" i="11" s="1"/>
  <c r="AZ327" i="7"/>
  <c r="BA327" i="7" s="1"/>
  <c r="AS328" i="7"/>
  <c r="AU327" i="7"/>
  <c r="AV327" i="7" s="1"/>
  <c r="F319" i="7"/>
  <c r="E320" i="7"/>
  <c r="G319" i="7"/>
  <c r="H319" i="7" s="1"/>
  <c r="AN327" i="7"/>
  <c r="AO327" i="7" s="1"/>
  <c r="AH327" i="7"/>
  <c r="AI327" i="7" s="1"/>
  <c r="AG328" i="7"/>
  <c r="L325" i="11" l="1"/>
  <c r="M325" i="11" s="1"/>
  <c r="D326" i="11"/>
  <c r="F325" i="11"/>
  <c r="G325" i="11" s="1"/>
  <c r="I325" i="11"/>
  <c r="J325" i="11" s="1"/>
  <c r="E325" i="11"/>
  <c r="X333" i="11"/>
  <c r="Z332" i="11"/>
  <c r="AA332" i="11" s="1"/>
  <c r="Y332" i="11"/>
  <c r="AF332" i="11"/>
  <c r="AG332" i="11" s="1"/>
  <c r="AC332" i="11"/>
  <c r="AD332" i="11" s="1"/>
  <c r="W329" i="7"/>
  <c r="X329" i="7" s="1"/>
  <c r="AB329" i="7"/>
  <c r="AC329" i="7" s="1"/>
  <c r="V329" i="7"/>
  <c r="U330" i="7"/>
  <c r="AZ328" i="7"/>
  <c r="BA328" i="7" s="1"/>
  <c r="AU328" i="7"/>
  <c r="AV328" i="7" s="1"/>
  <c r="AS329" i="7"/>
  <c r="AH328" i="7"/>
  <c r="AI328" i="7" s="1"/>
  <c r="AN328" i="7"/>
  <c r="AO328" i="7" s="1"/>
  <c r="AG329" i="7"/>
  <c r="G320" i="7"/>
  <c r="H320" i="7" s="1"/>
  <c r="F320" i="7"/>
  <c r="E321" i="7"/>
  <c r="U331" i="7" l="1"/>
  <c r="W330" i="7"/>
  <c r="X330" i="7" s="1"/>
  <c r="V330" i="7"/>
  <c r="AB330" i="7"/>
  <c r="AC330" i="7" s="1"/>
  <c r="Z333" i="11"/>
  <c r="AA333" i="11" s="1"/>
  <c r="AC333" i="11"/>
  <c r="AD333" i="11" s="1"/>
  <c r="AF333" i="11"/>
  <c r="AG333" i="11" s="1"/>
  <c r="X334" i="11"/>
  <c r="Y333" i="11"/>
  <c r="F326" i="11"/>
  <c r="G326" i="11" s="1"/>
  <c r="E326" i="11"/>
  <c r="L326" i="11"/>
  <c r="M326" i="11" s="1"/>
  <c r="D327" i="11"/>
  <c r="I326" i="11"/>
  <c r="J326" i="11" s="1"/>
  <c r="AU329" i="7"/>
  <c r="AV329" i="7" s="1"/>
  <c r="AZ329" i="7"/>
  <c r="BA329" i="7" s="1"/>
  <c r="AS330" i="7"/>
  <c r="AH329" i="7"/>
  <c r="AI329" i="7" s="1"/>
  <c r="AN329" i="7"/>
  <c r="AO329" i="7" s="1"/>
  <c r="AG330" i="7"/>
  <c r="E322" i="7"/>
  <c r="G321" i="7"/>
  <c r="H321" i="7" s="1"/>
  <c r="F321" i="7"/>
  <c r="AC334" i="11" l="1"/>
  <c r="AD334" i="11" s="1"/>
  <c r="AF334" i="11"/>
  <c r="AG334" i="11" s="1"/>
  <c r="X335" i="11"/>
  <c r="Y334" i="11"/>
  <c r="Z334" i="11"/>
  <c r="AA334" i="11" s="1"/>
  <c r="L327" i="11"/>
  <c r="M327" i="11" s="1"/>
  <c r="E327" i="11"/>
  <c r="F327" i="11"/>
  <c r="G327" i="11" s="1"/>
  <c r="D328" i="11"/>
  <c r="I327" i="11"/>
  <c r="J327" i="11" s="1"/>
  <c r="V331" i="7"/>
  <c r="W331" i="7"/>
  <c r="X331" i="7" s="1"/>
  <c r="U332" i="7"/>
  <c r="AB331" i="7"/>
  <c r="AC331" i="7" s="1"/>
  <c r="G322" i="7"/>
  <c r="H322" i="7" s="1"/>
  <c r="E323" i="7"/>
  <c r="F322" i="7"/>
  <c r="AS331" i="7"/>
  <c r="AU330" i="7"/>
  <c r="AV330" i="7" s="1"/>
  <c r="AZ330" i="7"/>
  <c r="BA330" i="7" s="1"/>
  <c r="AG331" i="7"/>
  <c r="AH330" i="7"/>
  <c r="AI330" i="7" s="1"/>
  <c r="AN330" i="7"/>
  <c r="AO330" i="7" s="1"/>
  <c r="X336" i="11" l="1"/>
  <c r="AF335" i="11"/>
  <c r="AG335" i="11" s="1"/>
  <c r="AC335" i="11"/>
  <c r="AD335" i="11" s="1"/>
  <c r="Z335" i="11"/>
  <c r="AA335" i="11" s="1"/>
  <c r="Y335" i="11"/>
  <c r="AB332" i="7"/>
  <c r="AC332" i="7" s="1"/>
  <c r="V332" i="7"/>
  <c r="W332" i="7"/>
  <c r="X332" i="7" s="1"/>
  <c r="U333" i="7"/>
  <c r="D329" i="11"/>
  <c r="E328" i="11"/>
  <c r="I328" i="11"/>
  <c r="J328" i="11" s="1"/>
  <c r="L328" i="11"/>
  <c r="M328" i="11" s="1"/>
  <c r="F328" i="11"/>
  <c r="G328" i="11" s="1"/>
  <c r="AZ331" i="7"/>
  <c r="BA331" i="7" s="1"/>
  <c r="AS332" i="7"/>
  <c r="AU331" i="7"/>
  <c r="AV331" i="7" s="1"/>
  <c r="AN331" i="7"/>
  <c r="AO331" i="7" s="1"/>
  <c r="AH331" i="7"/>
  <c r="AI331" i="7" s="1"/>
  <c r="AG332" i="7"/>
  <c r="G323" i="7"/>
  <c r="H323" i="7" s="1"/>
  <c r="E324" i="7"/>
  <c r="F323" i="7"/>
  <c r="F329" i="11" l="1"/>
  <c r="G329" i="11" s="1"/>
  <c r="D330" i="11"/>
  <c r="I329" i="11"/>
  <c r="J329" i="11" s="1"/>
  <c r="L329" i="11"/>
  <c r="M329" i="11" s="1"/>
  <c r="E329" i="11"/>
  <c r="U334" i="7"/>
  <c r="W333" i="7"/>
  <c r="X333" i="7" s="1"/>
  <c r="V333" i="7"/>
  <c r="AB333" i="7"/>
  <c r="AC333" i="7" s="1"/>
  <c r="X337" i="11"/>
  <c r="Y336" i="11"/>
  <c r="AC336" i="11"/>
  <c r="AD336" i="11" s="1"/>
  <c r="AF336" i="11"/>
  <c r="AG336" i="11" s="1"/>
  <c r="Z336" i="11"/>
  <c r="AA336" i="11" s="1"/>
  <c r="E325" i="7"/>
  <c r="F324" i="7"/>
  <c r="G324" i="7"/>
  <c r="H324" i="7" s="1"/>
  <c r="AH332" i="7"/>
  <c r="AI332" i="7" s="1"/>
  <c r="AN332" i="7"/>
  <c r="AO332" i="7" s="1"/>
  <c r="AG333" i="7"/>
  <c r="AZ332" i="7"/>
  <c r="BA332" i="7" s="1"/>
  <c r="AS333" i="7"/>
  <c r="AU332" i="7"/>
  <c r="AV332" i="7" s="1"/>
  <c r="X338" i="11" l="1"/>
  <c r="Y337" i="11"/>
  <c r="AF337" i="11"/>
  <c r="AG337" i="11" s="1"/>
  <c r="AC337" i="11"/>
  <c r="AD337" i="11" s="1"/>
  <c r="Z337" i="11"/>
  <c r="AA337" i="11" s="1"/>
  <c r="AB334" i="7"/>
  <c r="AC334" i="7" s="1"/>
  <c r="U335" i="7"/>
  <c r="V334" i="7"/>
  <c r="W334" i="7"/>
  <c r="X334" i="7" s="1"/>
  <c r="L330" i="11"/>
  <c r="M330" i="11" s="1"/>
  <c r="D331" i="11"/>
  <c r="F330" i="11"/>
  <c r="G330" i="11" s="1"/>
  <c r="E330" i="11"/>
  <c r="I330" i="11"/>
  <c r="J330" i="11" s="1"/>
  <c r="AS334" i="7"/>
  <c r="AZ333" i="7"/>
  <c r="BA333" i="7" s="1"/>
  <c r="AU333" i="7"/>
  <c r="AV333" i="7" s="1"/>
  <c r="AN333" i="7"/>
  <c r="AO333" i="7" s="1"/>
  <c r="AH333" i="7"/>
  <c r="AI333" i="7" s="1"/>
  <c r="AG334" i="7"/>
  <c r="F325" i="7"/>
  <c r="G325" i="7"/>
  <c r="H325" i="7" s="1"/>
  <c r="E326" i="7"/>
  <c r="E331" i="11" l="1"/>
  <c r="F331" i="11"/>
  <c r="G331" i="11" s="1"/>
  <c r="I331" i="11"/>
  <c r="J331" i="11" s="1"/>
  <c r="L331" i="11"/>
  <c r="M331" i="11" s="1"/>
  <c r="D332" i="11"/>
  <c r="W335" i="7"/>
  <c r="X335" i="7" s="1"/>
  <c r="U336" i="7"/>
  <c r="V335" i="7"/>
  <c r="AB335" i="7"/>
  <c r="AC335" i="7" s="1"/>
  <c r="Y338" i="11"/>
  <c r="X339" i="11"/>
  <c r="Z338" i="11"/>
  <c r="AA338" i="11" s="1"/>
  <c r="AC338" i="11"/>
  <c r="AD338" i="11" s="1"/>
  <c r="AF338" i="11"/>
  <c r="AG338" i="11" s="1"/>
  <c r="AG335" i="7"/>
  <c r="AN334" i="7"/>
  <c r="AO334" i="7" s="1"/>
  <c r="AH334" i="7"/>
  <c r="AI334" i="7" s="1"/>
  <c r="E327" i="7"/>
  <c r="F326" i="7"/>
  <c r="G326" i="7"/>
  <c r="H326" i="7" s="1"/>
  <c r="AZ334" i="7"/>
  <c r="BA334" i="7" s="1"/>
  <c r="AU334" i="7"/>
  <c r="AV334" i="7" s="1"/>
  <c r="AS335" i="7"/>
  <c r="AC339" i="11" l="1"/>
  <c r="AD339" i="11" s="1"/>
  <c r="Y339" i="11"/>
  <c r="X340" i="11"/>
  <c r="Z339" i="11"/>
  <c r="AA339" i="11" s="1"/>
  <c r="AF339" i="11"/>
  <c r="AG339" i="11" s="1"/>
  <c r="V336" i="7"/>
  <c r="AB336" i="7"/>
  <c r="AC336" i="7" s="1"/>
  <c r="U337" i="7"/>
  <c r="W336" i="7"/>
  <c r="X336" i="7" s="1"/>
  <c r="L332" i="11"/>
  <c r="M332" i="11" s="1"/>
  <c r="F332" i="11"/>
  <c r="G332" i="11" s="1"/>
  <c r="E332" i="11"/>
  <c r="I332" i="11"/>
  <c r="J332" i="11" s="1"/>
  <c r="D333" i="11"/>
  <c r="G327" i="7"/>
  <c r="H327" i="7" s="1"/>
  <c r="E328" i="7"/>
  <c r="F327" i="7"/>
  <c r="AS336" i="7"/>
  <c r="AZ335" i="7"/>
  <c r="BA335" i="7" s="1"/>
  <c r="AU335" i="7"/>
  <c r="AV335" i="7" s="1"/>
  <c r="AH335" i="7"/>
  <c r="AI335" i="7" s="1"/>
  <c r="AG336" i="7"/>
  <c r="AN335" i="7"/>
  <c r="AO335" i="7" s="1"/>
  <c r="V337" i="7" l="1"/>
  <c r="AB337" i="7"/>
  <c r="AC337" i="7" s="1"/>
  <c r="U338" i="7"/>
  <c r="W337" i="7"/>
  <c r="X337" i="7" s="1"/>
  <c r="Y340" i="11"/>
  <c r="AC340" i="11"/>
  <c r="AD340" i="11" s="1"/>
  <c r="X341" i="11"/>
  <c r="Z340" i="11"/>
  <c r="AA340" i="11" s="1"/>
  <c r="AF340" i="11"/>
  <c r="AG340" i="11" s="1"/>
  <c r="E333" i="11"/>
  <c r="F333" i="11"/>
  <c r="G333" i="11" s="1"/>
  <c r="L333" i="11"/>
  <c r="M333" i="11" s="1"/>
  <c r="I333" i="11"/>
  <c r="J333" i="11" s="1"/>
  <c r="D334" i="11"/>
  <c r="AH336" i="7"/>
  <c r="AI336" i="7" s="1"/>
  <c r="AN336" i="7"/>
  <c r="AO336" i="7" s="1"/>
  <c r="AG337" i="7"/>
  <c r="AU336" i="7"/>
  <c r="AV336" i="7" s="1"/>
  <c r="AS337" i="7"/>
  <c r="AZ336" i="7"/>
  <c r="BA336" i="7" s="1"/>
  <c r="G328" i="7"/>
  <c r="H328" i="7" s="1"/>
  <c r="F328" i="7"/>
  <c r="E329" i="7"/>
  <c r="AF341" i="11" l="1"/>
  <c r="AG341" i="11" s="1"/>
  <c r="AC341" i="11"/>
  <c r="AD341" i="11" s="1"/>
  <c r="Y341" i="11"/>
  <c r="Z341" i="11"/>
  <c r="AA341" i="11" s="1"/>
  <c r="X342" i="11"/>
  <c r="U339" i="7"/>
  <c r="AB338" i="7"/>
  <c r="AC338" i="7" s="1"/>
  <c r="V338" i="7"/>
  <c r="W338" i="7"/>
  <c r="X338" i="7" s="1"/>
  <c r="F334" i="11"/>
  <c r="G334" i="11" s="1"/>
  <c r="D335" i="11"/>
  <c r="L334" i="11"/>
  <c r="M334" i="11" s="1"/>
  <c r="I334" i="11"/>
  <c r="J334" i="11" s="1"/>
  <c r="E334" i="11"/>
  <c r="AH337" i="7"/>
  <c r="AI337" i="7" s="1"/>
  <c r="AG338" i="7"/>
  <c r="AN337" i="7"/>
  <c r="AO337" i="7" s="1"/>
  <c r="F329" i="7"/>
  <c r="G329" i="7"/>
  <c r="H329" i="7" s="1"/>
  <c r="E330" i="7"/>
  <c r="AZ337" i="7"/>
  <c r="BA337" i="7" s="1"/>
  <c r="AU337" i="7"/>
  <c r="AV337" i="7" s="1"/>
  <c r="AS338" i="7"/>
  <c r="I335" i="11" l="1"/>
  <c r="J335" i="11" s="1"/>
  <c r="L335" i="11"/>
  <c r="M335" i="11" s="1"/>
  <c r="E335" i="11"/>
  <c r="D336" i="11"/>
  <c r="F335" i="11"/>
  <c r="G335" i="11" s="1"/>
  <c r="AB339" i="7"/>
  <c r="AC339" i="7" s="1"/>
  <c r="V339" i="7"/>
  <c r="U340" i="7"/>
  <c r="W339" i="7"/>
  <c r="X339" i="7" s="1"/>
  <c r="Y342" i="11"/>
  <c r="AC342" i="11"/>
  <c r="AD342" i="11" s="1"/>
  <c r="AF342" i="11"/>
  <c r="AG342" i="11" s="1"/>
  <c r="Z342" i="11"/>
  <c r="AA342" i="11" s="1"/>
  <c r="X343" i="11"/>
  <c r="G330" i="7"/>
  <c r="H330" i="7" s="1"/>
  <c r="F330" i="7"/>
  <c r="E331" i="7"/>
  <c r="AH338" i="7"/>
  <c r="AI338" i="7" s="1"/>
  <c r="AN338" i="7"/>
  <c r="AO338" i="7" s="1"/>
  <c r="AG339" i="7"/>
  <c r="AZ338" i="7"/>
  <c r="BA338" i="7" s="1"/>
  <c r="AU338" i="7"/>
  <c r="AV338" i="7" s="1"/>
  <c r="AS339" i="7"/>
  <c r="V340" i="7" l="1"/>
  <c r="AB340" i="7"/>
  <c r="AC340" i="7" s="1"/>
  <c r="W340" i="7"/>
  <c r="X340" i="7" s="1"/>
  <c r="U341" i="7"/>
  <c r="L336" i="11"/>
  <c r="M336" i="11" s="1"/>
  <c r="I336" i="11"/>
  <c r="J336" i="11" s="1"/>
  <c r="D337" i="11"/>
  <c r="E336" i="11"/>
  <c r="F336" i="11"/>
  <c r="G336" i="11" s="1"/>
  <c r="X344" i="11"/>
  <c r="AF343" i="11"/>
  <c r="AG343" i="11" s="1"/>
  <c r="AC343" i="11"/>
  <c r="AD343" i="11" s="1"/>
  <c r="Y343" i="11"/>
  <c r="Z343" i="11"/>
  <c r="AA343" i="11" s="1"/>
  <c r="G331" i="7"/>
  <c r="H331" i="7" s="1"/>
  <c r="F331" i="7"/>
  <c r="E332" i="7"/>
  <c r="AN339" i="7"/>
  <c r="AO339" i="7" s="1"/>
  <c r="AG340" i="7"/>
  <c r="AH339" i="7"/>
  <c r="AI339" i="7" s="1"/>
  <c r="AS340" i="7"/>
  <c r="AZ339" i="7"/>
  <c r="BA339" i="7" s="1"/>
  <c r="AU339" i="7"/>
  <c r="AV339" i="7" s="1"/>
  <c r="AB341" i="7" l="1"/>
  <c r="AC341" i="7" s="1"/>
  <c r="V341" i="7"/>
  <c r="W341" i="7"/>
  <c r="X341" i="7" s="1"/>
  <c r="U342" i="7"/>
  <c r="F337" i="11"/>
  <c r="G337" i="11" s="1"/>
  <c r="I337" i="11"/>
  <c r="J337" i="11" s="1"/>
  <c r="L337" i="11"/>
  <c r="M337" i="11" s="1"/>
  <c r="E337" i="11"/>
  <c r="D338" i="11"/>
  <c r="Z344" i="11"/>
  <c r="AA344" i="11" s="1"/>
  <c r="Y344" i="11"/>
  <c r="X345" i="11"/>
  <c r="AF344" i="11"/>
  <c r="AG344" i="11" s="1"/>
  <c r="AC344" i="11"/>
  <c r="AD344" i="11" s="1"/>
  <c r="AZ340" i="7"/>
  <c r="BA340" i="7" s="1"/>
  <c r="AU340" i="7"/>
  <c r="AV340" i="7" s="1"/>
  <c r="AS341" i="7"/>
  <c r="F332" i="7"/>
  <c r="G332" i="7"/>
  <c r="H332" i="7" s="1"/>
  <c r="E333" i="7"/>
  <c r="AN340" i="7"/>
  <c r="AO340" i="7" s="1"/>
  <c r="AG341" i="7"/>
  <c r="AH340" i="7"/>
  <c r="AI340" i="7" s="1"/>
  <c r="I338" i="11" l="1"/>
  <c r="J338" i="11" s="1"/>
  <c r="E338" i="11"/>
  <c r="D339" i="11"/>
  <c r="L338" i="11"/>
  <c r="M338" i="11" s="1"/>
  <c r="F338" i="11"/>
  <c r="G338" i="11" s="1"/>
  <c r="X346" i="11"/>
  <c r="Y345" i="11"/>
  <c r="AF345" i="11"/>
  <c r="AG345" i="11" s="1"/>
  <c r="Z345" i="11"/>
  <c r="AA345" i="11" s="1"/>
  <c r="AC345" i="11"/>
  <c r="AD345" i="11" s="1"/>
  <c r="AB342" i="7"/>
  <c r="AC342" i="7" s="1"/>
  <c r="V342" i="7"/>
  <c r="U343" i="7"/>
  <c r="W342" i="7"/>
  <c r="X342" i="7" s="1"/>
  <c r="AG342" i="7"/>
  <c r="AH341" i="7"/>
  <c r="AI341" i="7" s="1"/>
  <c r="AN341" i="7"/>
  <c r="AO341" i="7" s="1"/>
  <c r="AZ341" i="7"/>
  <c r="BA341" i="7" s="1"/>
  <c r="AS342" i="7"/>
  <c r="AU341" i="7"/>
  <c r="AV341" i="7" s="1"/>
  <c r="G333" i="7"/>
  <c r="H333" i="7" s="1"/>
  <c r="F333" i="7"/>
  <c r="E334" i="7"/>
  <c r="U344" i="7" l="1"/>
  <c r="W343" i="7"/>
  <c r="X343" i="7" s="1"/>
  <c r="AB343" i="7"/>
  <c r="AC343" i="7" s="1"/>
  <c r="V343" i="7"/>
  <c r="I339" i="11"/>
  <c r="J339" i="11" s="1"/>
  <c r="D340" i="11"/>
  <c r="F339" i="11"/>
  <c r="G339" i="11" s="1"/>
  <c r="E339" i="11"/>
  <c r="L339" i="11"/>
  <c r="M339" i="11" s="1"/>
  <c r="AC346" i="11"/>
  <c r="AD346" i="11" s="1"/>
  <c r="Z346" i="11"/>
  <c r="AA346" i="11" s="1"/>
  <c r="X347" i="11"/>
  <c r="Y346" i="11"/>
  <c r="AF346" i="11"/>
  <c r="AG346" i="11" s="1"/>
  <c r="F334" i="7"/>
  <c r="G334" i="7"/>
  <c r="H334" i="7" s="1"/>
  <c r="E335" i="7"/>
  <c r="AU342" i="7"/>
  <c r="AV342" i="7" s="1"/>
  <c r="AS343" i="7"/>
  <c r="AZ342" i="7"/>
  <c r="BA342" i="7" s="1"/>
  <c r="AN342" i="7"/>
  <c r="AO342" i="7" s="1"/>
  <c r="AG343" i="7"/>
  <c r="AH342" i="7"/>
  <c r="AI342" i="7" s="1"/>
  <c r="AC347" i="11" l="1"/>
  <c r="AD347" i="11" s="1"/>
  <c r="Z347" i="11"/>
  <c r="AA347" i="11" s="1"/>
  <c r="Y347" i="11"/>
  <c r="X348" i="11"/>
  <c r="AF347" i="11"/>
  <c r="AG347" i="11" s="1"/>
  <c r="I340" i="11"/>
  <c r="J340" i="11" s="1"/>
  <c r="D341" i="11"/>
  <c r="E340" i="11"/>
  <c r="L340" i="11"/>
  <c r="M340" i="11" s="1"/>
  <c r="F340" i="11"/>
  <c r="G340" i="11" s="1"/>
  <c r="V344" i="7"/>
  <c r="AB344" i="7"/>
  <c r="AC344" i="7" s="1"/>
  <c r="W344" i="7"/>
  <c r="X344" i="7" s="1"/>
  <c r="U345" i="7"/>
  <c r="AH343" i="7"/>
  <c r="AI343" i="7" s="1"/>
  <c r="AN343" i="7"/>
  <c r="AO343" i="7" s="1"/>
  <c r="AG344" i="7"/>
  <c r="F335" i="7"/>
  <c r="E336" i="7"/>
  <c r="G335" i="7"/>
  <c r="H335" i="7" s="1"/>
  <c r="AS344" i="7"/>
  <c r="AU343" i="7"/>
  <c r="AV343" i="7" s="1"/>
  <c r="AZ343" i="7"/>
  <c r="BA343" i="7" s="1"/>
  <c r="Z348" i="11" l="1"/>
  <c r="AA348" i="11" s="1"/>
  <c r="AC348" i="11"/>
  <c r="AD348" i="11" s="1"/>
  <c r="X349" i="11"/>
  <c r="Y348" i="11"/>
  <c r="AF348" i="11"/>
  <c r="AG348" i="11" s="1"/>
  <c r="E341" i="11"/>
  <c r="I341" i="11"/>
  <c r="J341" i="11" s="1"/>
  <c r="F341" i="11"/>
  <c r="G341" i="11" s="1"/>
  <c r="L341" i="11"/>
  <c r="M341" i="11" s="1"/>
  <c r="D342" i="11"/>
  <c r="W345" i="7"/>
  <c r="X345" i="7" s="1"/>
  <c r="AB345" i="7"/>
  <c r="AC345" i="7" s="1"/>
  <c r="U346" i="7"/>
  <c r="V345" i="7"/>
  <c r="AZ344" i="7"/>
  <c r="BA344" i="7" s="1"/>
  <c r="AS345" i="7"/>
  <c r="AU344" i="7"/>
  <c r="AV344" i="7" s="1"/>
  <c r="AN344" i="7"/>
  <c r="AO344" i="7" s="1"/>
  <c r="AG345" i="7"/>
  <c r="AH344" i="7"/>
  <c r="AI344" i="7" s="1"/>
  <c r="G336" i="7"/>
  <c r="H336" i="7" s="1"/>
  <c r="F336" i="7"/>
  <c r="E337" i="7"/>
  <c r="W346" i="7" l="1"/>
  <c r="X346" i="7" s="1"/>
  <c r="AB346" i="7"/>
  <c r="AC346" i="7" s="1"/>
  <c r="V346" i="7"/>
  <c r="U347" i="7"/>
  <c r="Y349" i="11"/>
  <c r="AC349" i="11"/>
  <c r="AD349" i="11" s="1"/>
  <c r="Z349" i="11"/>
  <c r="AA349" i="11" s="1"/>
  <c r="AF349" i="11"/>
  <c r="AG349" i="11" s="1"/>
  <c r="X350" i="11"/>
  <c r="L342" i="11"/>
  <c r="M342" i="11" s="1"/>
  <c r="E342" i="11"/>
  <c r="I342" i="11"/>
  <c r="J342" i="11" s="1"/>
  <c r="D343" i="11"/>
  <c r="F342" i="11"/>
  <c r="G342" i="11" s="1"/>
  <c r="AU345" i="7"/>
  <c r="AV345" i="7" s="1"/>
  <c r="AS346" i="7"/>
  <c r="AZ345" i="7"/>
  <c r="BA345" i="7" s="1"/>
  <c r="G337" i="7"/>
  <c r="H337" i="7" s="1"/>
  <c r="F337" i="7"/>
  <c r="E338" i="7"/>
  <c r="AG346" i="7"/>
  <c r="AH345" i="7"/>
  <c r="AI345" i="7" s="1"/>
  <c r="AN345" i="7"/>
  <c r="AO345" i="7" s="1"/>
  <c r="V347" i="7" l="1"/>
  <c r="U348" i="7"/>
  <c r="W347" i="7"/>
  <c r="X347" i="7" s="1"/>
  <c r="AB347" i="7"/>
  <c r="AC347" i="7" s="1"/>
  <c r="F343" i="11"/>
  <c r="G343" i="11" s="1"/>
  <c r="E343" i="11"/>
  <c r="I343" i="11"/>
  <c r="J343" i="11" s="1"/>
  <c r="D344" i="11"/>
  <c r="L343" i="11"/>
  <c r="M343" i="11" s="1"/>
  <c r="Y350" i="11"/>
  <c r="X351" i="11"/>
  <c r="Z350" i="11"/>
  <c r="AA350" i="11" s="1"/>
  <c r="AC350" i="11"/>
  <c r="AD350" i="11" s="1"/>
  <c r="AF350" i="11"/>
  <c r="AG350" i="11" s="1"/>
  <c r="AN346" i="7"/>
  <c r="AO346" i="7" s="1"/>
  <c r="AH346" i="7"/>
  <c r="AI346" i="7" s="1"/>
  <c r="AG347" i="7"/>
  <c r="F338" i="7"/>
  <c r="G338" i="7"/>
  <c r="H338" i="7" s="1"/>
  <c r="E339" i="7"/>
  <c r="AU346" i="7"/>
  <c r="AV346" i="7" s="1"/>
  <c r="AS347" i="7"/>
  <c r="AZ346" i="7"/>
  <c r="BA346" i="7" s="1"/>
  <c r="F344" i="11" l="1"/>
  <c r="G344" i="11" s="1"/>
  <c r="L344" i="11"/>
  <c r="M344" i="11" s="1"/>
  <c r="D345" i="11"/>
  <c r="E344" i="11"/>
  <c r="I344" i="11"/>
  <c r="J344" i="11" s="1"/>
  <c r="X352" i="11"/>
  <c r="Y351" i="11"/>
  <c r="AC351" i="11"/>
  <c r="AD351" i="11" s="1"/>
  <c r="AF351" i="11"/>
  <c r="AG351" i="11" s="1"/>
  <c r="Z351" i="11"/>
  <c r="AA351" i="11" s="1"/>
  <c r="W348" i="7"/>
  <c r="X348" i="7" s="1"/>
  <c r="AB348" i="7"/>
  <c r="AC348" i="7" s="1"/>
  <c r="U349" i="7"/>
  <c r="V348" i="7"/>
  <c r="AZ347" i="7"/>
  <c r="BA347" i="7" s="1"/>
  <c r="AU347" i="7"/>
  <c r="AV347" i="7" s="1"/>
  <c r="AS348" i="7"/>
  <c r="AG348" i="7"/>
  <c r="AH347" i="7"/>
  <c r="AI347" i="7" s="1"/>
  <c r="AN347" i="7"/>
  <c r="AO347" i="7" s="1"/>
  <c r="F339" i="7"/>
  <c r="E340" i="7"/>
  <c r="G339" i="7"/>
  <c r="H339" i="7" s="1"/>
  <c r="F345" i="11" l="1"/>
  <c r="G345" i="11" s="1"/>
  <c r="L345" i="11"/>
  <c r="M345" i="11" s="1"/>
  <c r="E345" i="11"/>
  <c r="I345" i="11"/>
  <c r="J345" i="11" s="1"/>
  <c r="D346" i="11"/>
  <c r="AC352" i="11"/>
  <c r="AD352" i="11" s="1"/>
  <c r="AF352" i="11"/>
  <c r="AG352" i="11" s="1"/>
  <c r="Z352" i="11"/>
  <c r="AA352" i="11" s="1"/>
  <c r="Y352" i="11"/>
  <c r="X353" i="11"/>
  <c r="AB349" i="7"/>
  <c r="AC349" i="7" s="1"/>
  <c r="W349" i="7"/>
  <c r="X349" i="7" s="1"/>
  <c r="V349" i="7"/>
  <c r="U350" i="7"/>
  <c r="G340" i="7"/>
  <c r="H340" i="7" s="1"/>
  <c r="F340" i="7"/>
  <c r="E341" i="7"/>
  <c r="AN348" i="7"/>
  <c r="AO348" i="7" s="1"/>
  <c r="AG349" i="7"/>
  <c r="AH348" i="7"/>
  <c r="AI348" i="7" s="1"/>
  <c r="AZ348" i="7"/>
  <c r="BA348" i="7" s="1"/>
  <c r="AU348" i="7"/>
  <c r="AV348" i="7" s="1"/>
  <c r="AS349" i="7"/>
  <c r="V350" i="7" l="1"/>
  <c r="W350" i="7"/>
  <c r="X350" i="7" s="1"/>
  <c r="U351" i="7"/>
  <c r="AB350" i="7"/>
  <c r="AC350" i="7" s="1"/>
  <c r="Z353" i="11"/>
  <c r="AA353" i="11" s="1"/>
  <c r="Y353" i="11"/>
  <c r="AF353" i="11"/>
  <c r="AG353" i="11" s="1"/>
  <c r="X354" i="11"/>
  <c r="AC353" i="11"/>
  <c r="AD353" i="11" s="1"/>
  <c r="E346" i="11"/>
  <c r="I346" i="11"/>
  <c r="J346" i="11" s="1"/>
  <c r="L346" i="11"/>
  <c r="M346" i="11" s="1"/>
  <c r="F346" i="11"/>
  <c r="G346" i="11" s="1"/>
  <c r="D347" i="11"/>
  <c r="G341" i="7"/>
  <c r="H341" i="7" s="1"/>
  <c r="F341" i="7"/>
  <c r="E342" i="7"/>
  <c r="AU349" i="7"/>
  <c r="AV349" i="7" s="1"/>
  <c r="AS350" i="7"/>
  <c r="AZ349" i="7"/>
  <c r="BA349" i="7" s="1"/>
  <c r="AH349" i="7"/>
  <c r="AI349" i="7" s="1"/>
  <c r="AN349" i="7"/>
  <c r="AO349" i="7" s="1"/>
  <c r="AG350" i="7"/>
  <c r="Z354" i="11" l="1"/>
  <c r="AA354" i="11" s="1"/>
  <c r="Y354" i="11"/>
  <c r="AC354" i="11"/>
  <c r="AD354" i="11" s="1"/>
  <c r="AF354" i="11"/>
  <c r="AG354" i="11" s="1"/>
  <c r="X355" i="11"/>
  <c r="V351" i="7"/>
  <c r="W351" i="7"/>
  <c r="X351" i="7" s="1"/>
  <c r="U352" i="7"/>
  <c r="AB351" i="7"/>
  <c r="AC351" i="7" s="1"/>
  <c r="L347" i="11"/>
  <c r="M347" i="11" s="1"/>
  <c r="F347" i="11"/>
  <c r="G347" i="11" s="1"/>
  <c r="E347" i="11"/>
  <c r="D348" i="11"/>
  <c r="I347" i="11"/>
  <c r="J347" i="11" s="1"/>
  <c r="G342" i="7"/>
  <c r="H342" i="7" s="1"/>
  <c r="E343" i="7"/>
  <c r="F342" i="7"/>
  <c r="AN350" i="7"/>
  <c r="AO350" i="7" s="1"/>
  <c r="AH350" i="7"/>
  <c r="AI350" i="7" s="1"/>
  <c r="AG351" i="7"/>
  <c r="AS351" i="7"/>
  <c r="AZ350" i="7"/>
  <c r="BA350" i="7" s="1"/>
  <c r="AU350" i="7"/>
  <c r="AV350" i="7" s="1"/>
  <c r="U353" i="7" l="1"/>
  <c r="AB352" i="7"/>
  <c r="AC352" i="7" s="1"/>
  <c r="V352" i="7"/>
  <c r="W352" i="7"/>
  <c r="X352" i="7" s="1"/>
  <c r="D349" i="11"/>
  <c r="I348" i="11"/>
  <c r="J348" i="11" s="1"/>
  <c r="F348" i="11"/>
  <c r="G348" i="11" s="1"/>
  <c r="E348" i="11"/>
  <c r="L348" i="11"/>
  <c r="M348" i="11" s="1"/>
  <c r="AC355" i="11"/>
  <c r="AD355" i="11" s="1"/>
  <c r="X356" i="11"/>
  <c r="AF355" i="11"/>
  <c r="AG355" i="11" s="1"/>
  <c r="Z355" i="11"/>
  <c r="AA355" i="11" s="1"/>
  <c r="Y355" i="11"/>
  <c r="AZ351" i="7"/>
  <c r="BA351" i="7" s="1"/>
  <c r="AU351" i="7"/>
  <c r="AV351" i="7" s="1"/>
  <c r="AS352" i="7"/>
  <c r="AH351" i="7"/>
  <c r="AI351" i="7" s="1"/>
  <c r="AN351" i="7"/>
  <c r="AO351" i="7" s="1"/>
  <c r="AG352" i="7"/>
  <c r="E344" i="7"/>
  <c r="G343" i="7"/>
  <c r="H343" i="7" s="1"/>
  <c r="F343" i="7"/>
  <c r="Z356" i="11" l="1"/>
  <c r="AA356" i="11" s="1"/>
  <c r="AC356" i="11"/>
  <c r="AD356" i="11" s="1"/>
  <c r="Y356" i="11"/>
  <c r="X357" i="11"/>
  <c r="AF356" i="11"/>
  <c r="AG356" i="11" s="1"/>
  <c r="I349" i="11"/>
  <c r="J349" i="11" s="1"/>
  <c r="F349" i="11"/>
  <c r="G349" i="11" s="1"/>
  <c r="E349" i="11"/>
  <c r="L349" i="11"/>
  <c r="M349" i="11" s="1"/>
  <c r="D350" i="11"/>
  <c r="AB353" i="7"/>
  <c r="AC353" i="7" s="1"/>
  <c r="V353" i="7"/>
  <c r="U354" i="7"/>
  <c r="W353" i="7"/>
  <c r="X353" i="7" s="1"/>
  <c r="E345" i="7"/>
  <c r="G344" i="7"/>
  <c r="H344" i="7" s="1"/>
  <c r="F344" i="7"/>
  <c r="AZ352" i="7"/>
  <c r="BA352" i="7" s="1"/>
  <c r="AU352" i="7"/>
  <c r="AV352" i="7" s="1"/>
  <c r="AS353" i="7"/>
  <c r="AG353" i="7"/>
  <c r="AN352" i="7"/>
  <c r="AO352" i="7" s="1"/>
  <c r="AH352" i="7"/>
  <c r="AI352" i="7" s="1"/>
  <c r="Z357" i="11" l="1"/>
  <c r="AA357" i="11" s="1"/>
  <c r="Y357" i="11"/>
  <c r="AF357" i="11"/>
  <c r="AG357" i="11" s="1"/>
  <c r="X358" i="11"/>
  <c r="AC357" i="11"/>
  <c r="AD357" i="11" s="1"/>
  <c r="E350" i="11"/>
  <c r="F350" i="11"/>
  <c r="G350" i="11" s="1"/>
  <c r="L350" i="11"/>
  <c r="M350" i="11" s="1"/>
  <c r="D351" i="11"/>
  <c r="I350" i="11"/>
  <c r="J350" i="11" s="1"/>
  <c r="V354" i="7"/>
  <c r="W354" i="7"/>
  <c r="X354" i="7" s="1"/>
  <c r="U355" i="7"/>
  <c r="AB354" i="7"/>
  <c r="AC354" i="7" s="1"/>
  <c r="AG354" i="7"/>
  <c r="AH353" i="7"/>
  <c r="AI353" i="7" s="1"/>
  <c r="AN353" i="7"/>
  <c r="AO353" i="7" s="1"/>
  <c r="AU353" i="7"/>
  <c r="AV353" i="7" s="1"/>
  <c r="AZ353" i="7"/>
  <c r="BA353" i="7" s="1"/>
  <c r="AS354" i="7"/>
  <c r="F345" i="7"/>
  <c r="G345" i="7"/>
  <c r="H345" i="7" s="1"/>
  <c r="E346" i="7"/>
  <c r="Z358" i="11" l="1"/>
  <c r="AA358" i="11" s="1"/>
  <c r="AF358" i="11"/>
  <c r="AG358" i="11" s="1"/>
  <c r="X359" i="11"/>
  <c r="Y358" i="11"/>
  <c r="AC358" i="11"/>
  <c r="AD358" i="11" s="1"/>
  <c r="V355" i="7"/>
  <c r="W355" i="7"/>
  <c r="X355" i="7" s="1"/>
  <c r="AB355" i="7"/>
  <c r="AC355" i="7" s="1"/>
  <c r="U356" i="7"/>
  <c r="F351" i="11"/>
  <c r="G351" i="11" s="1"/>
  <c r="L351" i="11"/>
  <c r="M351" i="11" s="1"/>
  <c r="I351" i="11"/>
  <c r="J351" i="11" s="1"/>
  <c r="E351" i="11"/>
  <c r="D352" i="11"/>
  <c r="AU354" i="7"/>
  <c r="AV354" i="7" s="1"/>
  <c r="AS355" i="7"/>
  <c r="AZ354" i="7"/>
  <c r="BA354" i="7" s="1"/>
  <c r="E347" i="7"/>
  <c r="F346" i="7"/>
  <c r="G346" i="7"/>
  <c r="H346" i="7" s="1"/>
  <c r="AH354" i="7"/>
  <c r="AI354" i="7" s="1"/>
  <c r="AN354" i="7"/>
  <c r="AO354" i="7" s="1"/>
  <c r="AG355" i="7"/>
  <c r="Z359" i="11" l="1"/>
  <c r="AA359" i="11" s="1"/>
  <c r="AF359" i="11"/>
  <c r="AG359" i="11" s="1"/>
  <c r="Y359" i="11"/>
  <c r="X360" i="11"/>
  <c r="AC359" i="11"/>
  <c r="AD359" i="11" s="1"/>
  <c r="F352" i="11"/>
  <c r="G352" i="11" s="1"/>
  <c r="D353" i="11"/>
  <c r="E352" i="11"/>
  <c r="L352" i="11"/>
  <c r="M352" i="11" s="1"/>
  <c r="I352" i="11"/>
  <c r="J352" i="11" s="1"/>
  <c r="U357" i="7"/>
  <c r="V356" i="7"/>
  <c r="AB356" i="7"/>
  <c r="AC356" i="7" s="1"/>
  <c r="W356" i="7"/>
  <c r="X356" i="7" s="1"/>
  <c r="E348" i="7"/>
  <c r="F347" i="7"/>
  <c r="G347" i="7"/>
  <c r="H347" i="7" s="1"/>
  <c r="AU355" i="7"/>
  <c r="AV355" i="7" s="1"/>
  <c r="AS356" i="7"/>
  <c r="AZ355" i="7"/>
  <c r="BA355" i="7" s="1"/>
  <c r="AG356" i="7"/>
  <c r="AN355" i="7"/>
  <c r="AO355" i="7" s="1"/>
  <c r="AH355" i="7"/>
  <c r="AI355" i="7" s="1"/>
  <c r="Z360" i="11" l="1"/>
  <c r="AA360" i="11" s="1"/>
  <c r="Y360" i="11"/>
  <c r="AF360" i="11"/>
  <c r="AG360" i="11" s="1"/>
  <c r="X361" i="11"/>
  <c r="AC360" i="11"/>
  <c r="AD360" i="11" s="1"/>
  <c r="W357" i="7"/>
  <c r="X357" i="7" s="1"/>
  <c r="U358" i="7"/>
  <c r="V357" i="7"/>
  <c r="AB357" i="7"/>
  <c r="AC357" i="7" s="1"/>
  <c r="I353" i="11"/>
  <c r="J353" i="11" s="1"/>
  <c r="D354" i="11"/>
  <c r="E353" i="11"/>
  <c r="F353" i="11"/>
  <c r="G353" i="11" s="1"/>
  <c r="L353" i="11"/>
  <c r="M353" i="11" s="1"/>
  <c r="AG357" i="7"/>
  <c r="AN356" i="7"/>
  <c r="AO356" i="7" s="1"/>
  <c r="AH356" i="7"/>
  <c r="AI356" i="7" s="1"/>
  <c r="AS357" i="7"/>
  <c r="AU356" i="7"/>
  <c r="AV356" i="7" s="1"/>
  <c r="AZ356" i="7"/>
  <c r="BA356" i="7" s="1"/>
  <c r="F348" i="7"/>
  <c r="E349" i="7"/>
  <c r="G348" i="7"/>
  <c r="H348" i="7" s="1"/>
  <c r="AF361" i="11" l="1"/>
  <c r="AG361" i="11" s="1"/>
  <c r="X362" i="11"/>
  <c r="Y361" i="11"/>
  <c r="AC361" i="11"/>
  <c r="AD361" i="11" s="1"/>
  <c r="Z361" i="11"/>
  <c r="AA361" i="11" s="1"/>
  <c r="E354" i="11"/>
  <c r="D355" i="11"/>
  <c r="L354" i="11"/>
  <c r="M354" i="11" s="1"/>
  <c r="F354" i="11"/>
  <c r="G354" i="11" s="1"/>
  <c r="I354" i="11"/>
  <c r="J354" i="11" s="1"/>
  <c r="V358" i="7"/>
  <c r="AB358" i="7"/>
  <c r="W358" i="7"/>
  <c r="G349" i="7"/>
  <c r="H349" i="7" s="1"/>
  <c r="F349" i="7"/>
  <c r="E350" i="7"/>
  <c r="AS358" i="7"/>
  <c r="AU357" i="7"/>
  <c r="AV357" i="7" s="1"/>
  <c r="AZ357" i="7"/>
  <c r="BA357" i="7" s="1"/>
  <c r="AG358" i="7"/>
  <c r="AH357" i="7"/>
  <c r="AI357" i="7" s="1"/>
  <c r="AN357" i="7"/>
  <c r="AO357" i="7" s="1"/>
  <c r="F355" i="11" l="1"/>
  <c r="G355" i="11" s="1"/>
  <c r="E355" i="11"/>
  <c r="D356" i="11"/>
  <c r="L355" i="11"/>
  <c r="M355" i="11" s="1"/>
  <c r="I355" i="11"/>
  <c r="J355" i="11" s="1"/>
  <c r="AC362" i="11"/>
  <c r="AD362" i="11" s="1"/>
  <c r="Z362" i="11"/>
  <c r="AA362" i="11" s="1"/>
  <c r="X363" i="11"/>
  <c r="Y362" i="11"/>
  <c r="AF362" i="11"/>
  <c r="AG362" i="11" s="1"/>
  <c r="Y259" i="7"/>
  <c r="Z259" i="7" s="1"/>
  <c r="Y263" i="7"/>
  <c r="Y267" i="7"/>
  <c r="Y271" i="7"/>
  <c r="Y275" i="7"/>
  <c r="Y279" i="7"/>
  <c r="Y283" i="7"/>
  <c r="Y287" i="7"/>
  <c r="Y291" i="7"/>
  <c r="Y295" i="7"/>
  <c r="Y299" i="7"/>
  <c r="Y303" i="7"/>
  <c r="Y307" i="7"/>
  <c r="Y311" i="7"/>
  <c r="Y315" i="7"/>
  <c r="Y319" i="7"/>
  <c r="Y323" i="7"/>
  <c r="Y327" i="7"/>
  <c r="Y331" i="7"/>
  <c r="Y335" i="7"/>
  <c r="Y339" i="7"/>
  <c r="Y343" i="7"/>
  <c r="Y347" i="7"/>
  <c r="Y351" i="7"/>
  <c r="Y355" i="7"/>
  <c r="Y357" i="7"/>
  <c r="Y261" i="7"/>
  <c r="Y265" i="7"/>
  <c r="Y269" i="7"/>
  <c r="Y273" i="7"/>
  <c r="Y277" i="7"/>
  <c r="Y281" i="7"/>
  <c r="Y285" i="7"/>
  <c r="Y289" i="7"/>
  <c r="Y293" i="7"/>
  <c r="Y297" i="7"/>
  <c r="Y301" i="7"/>
  <c r="Y305" i="7"/>
  <c r="Y309" i="7"/>
  <c r="Y313" i="7"/>
  <c r="Y317" i="7"/>
  <c r="Y321" i="7"/>
  <c r="Y325" i="7"/>
  <c r="Y329" i="7"/>
  <c r="Y333" i="7"/>
  <c r="Y337" i="7"/>
  <c r="Y341" i="7"/>
  <c r="Y345" i="7"/>
  <c r="Y349" i="7"/>
  <c r="Y353" i="7"/>
  <c r="Y260" i="7"/>
  <c r="Y264" i="7"/>
  <c r="Y268" i="7"/>
  <c r="Y272" i="7"/>
  <c r="Y276" i="7"/>
  <c r="Y280" i="7"/>
  <c r="Y284" i="7"/>
  <c r="Y288" i="7"/>
  <c r="Y292" i="7"/>
  <c r="Y296" i="7"/>
  <c r="Y300" i="7"/>
  <c r="Y304" i="7"/>
  <c r="Y308" i="7"/>
  <c r="Y312" i="7"/>
  <c r="Y316" i="7"/>
  <c r="Y320" i="7"/>
  <c r="Y324" i="7"/>
  <c r="Y328" i="7"/>
  <c r="Y332" i="7"/>
  <c r="Y336" i="7"/>
  <c r="Y340" i="7"/>
  <c r="Y344" i="7"/>
  <c r="Y348" i="7"/>
  <c r="Y352" i="7"/>
  <c r="Y356" i="7"/>
  <c r="X358" i="7"/>
  <c r="Y358" i="7" s="1"/>
  <c r="Y262" i="7"/>
  <c r="Y266" i="7"/>
  <c r="Y270" i="7"/>
  <c r="Y274" i="7"/>
  <c r="Y278" i="7"/>
  <c r="Y282" i="7"/>
  <c r="Y286" i="7"/>
  <c r="Y290" i="7"/>
  <c r="Y294" i="7"/>
  <c r="Y298" i="7"/>
  <c r="Y302" i="7"/>
  <c r="Y306" i="7"/>
  <c r="Y310" i="7"/>
  <c r="Y314" i="7"/>
  <c r="Y318" i="7"/>
  <c r="Y322" i="7"/>
  <c r="Y326" i="7"/>
  <c r="Y330" i="7"/>
  <c r="Y334" i="7"/>
  <c r="Y338" i="7"/>
  <c r="Y342" i="7"/>
  <c r="Y346" i="7"/>
  <c r="Y350" i="7"/>
  <c r="Y354" i="7"/>
  <c r="AD260" i="7"/>
  <c r="AD264" i="7"/>
  <c r="AD268" i="7"/>
  <c r="AD272" i="7"/>
  <c r="AD276" i="7"/>
  <c r="AD280" i="7"/>
  <c r="AD284" i="7"/>
  <c r="AD288" i="7"/>
  <c r="AD292" i="7"/>
  <c r="AD296" i="7"/>
  <c r="AD300" i="7"/>
  <c r="AD304" i="7"/>
  <c r="AD308" i="7"/>
  <c r="AD312" i="7"/>
  <c r="AD316" i="7"/>
  <c r="AD320" i="7"/>
  <c r="AD324" i="7"/>
  <c r="AD328" i="7"/>
  <c r="AD332" i="7"/>
  <c r="AD336" i="7"/>
  <c r="AD340" i="7"/>
  <c r="AD344" i="7"/>
  <c r="AD348" i="7"/>
  <c r="AD352" i="7"/>
  <c r="AD356" i="7"/>
  <c r="AC358" i="7"/>
  <c r="AD358" i="7" s="1"/>
  <c r="AD262" i="7"/>
  <c r="AD266" i="7"/>
  <c r="AD270" i="7"/>
  <c r="AD274" i="7"/>
  <c r="AD278" i="7"/>
  <c r="AD282" i="7"/>
  <c r="AD286" i="7"/>
  <c r="AD290" i="7"/>
  <c r="AD294" i="7"/>
  <c r="AD298" i="7"/>
  <c r="AD302" i="7"/>
  <c r="AD306" i="7"/>
  <c r="AD310" i="7"/>
  <c r="AD314" i="7"/>
  <c r="AD318" i="7"/>
  <c r="AD322" i="7"/>
  <c r="AD326" i="7"/>
  <c r="AD330" i="7"/>
  <c r="AD334" i="7"/>
  <c r="AD338" i="7"/>
  <c r="AD342" i="7"/>
  <c r="AD346" i="7"/>
  <c r="AD350" i="7"/>
  <c r="AD354" i="7"/>
  <c r="AD261" i="7"/>
  <c r="AD265" i="7"/>
  <c r="AD269" i="7"/>
  <c r="AD273" i="7"/>
  <c r="AD277" i="7"/>
  <c r="AD281" i="7"/>
  <c r="AD285" i="7"/>
  <c r="AD289" i="7"/>
  <c r="AD293" i="7"/>
  <c r="AD297" i="7"/>
  <c r="AD301" i="7"/>
  <c r="AD305" i="7"/>
  <c r="AD309" i="7"/>
  <c r="AD313" i="7"/>
  <c r="AD317" i="7"/>
  <c r="AD321" i="7"/>
  <c r="AD325" i="7"/>
  <c r="AD329" i="7"/>
  <c r="AD333" i="7"/>
  <c r="AD337" i="7"/>
  <c r="AD341" i="7"/>
  <c r="AD345" i="7"/>
  <c r="AD349" i="7"/>
  <c r="AD353" i="7"/>
  <c r="AD259" i="7"/>
  <c r="AE259" i="7" s="1"/>
  <c r="AD263" i="7"/>
  <c r="AD267" i="7"/>
  <c r="AD271" i="7"/>
  <c r="AD275" i="7"/>
  <c r="AD279" i="7"/>
  <c r="AD283" i="7"/>
  <c r="AD287" i="7"/>
  <c r="AD291" i="7"/>
  <c r="AD295" i="7"/>
  <c r="AD299" i="7"/>
  <c r="AD303" i="7"/>
  <c r="AD307" i="7"/>
  <c r="AD311" i="7"/>
  <c r="AD315" i="7"/>
  <c r="AD319" i="7"/>
  <c r="AD323" i="7"/>
  <c r="AD327" i="7"/>
  <c r="AD331" i="7"/>
  <c r="AD335" i="7"/>
  <c r="AD339" i="7"/>
  <c r="AD343" i="7"/>
  <c r="AD347" i="7"/>
  <c r="AD351" i="7"/>
  <c r="AD355" i="7"/>
  <c r="AD357" i="7"/>
  <c r="AH358" i="7"/>
  <c r="AJ357" i="7" s="1"/>
  <c r="AN358" i="7"/>
  <c r="AP357" i="7" s="1"/>
  <c r="F350" i="7"/>
  <c r="G350" i="7"/>
  <c r="H350" i="7" s="1"/>
  <c r="E351" i="7"/>
  <c r="AZ358" i="7"/>
  <c r="AU358" i="7"/>
  <c r="AW357" i="7" s="1"/>
  <c r="AE260" i="7" l="1"/>
  <c r="AE261" i="7" s="1"/>
  <c r="AE262" i="7" s="1"/>
  <c r="AE263" i="7" s="1"/>
  <c r="AE264" i="7" s="1"/>
  <c r="AE265" i="7" s="1"/>
  <c r="AE266" i="7" s="1"/>
  <c r="AE267" i="7" s="1"/>
  <c r="AE268" i="7" s="1"/>
  <c r="AE269" i="7" s="1"/>
  <c r="AE270" i="7" s="1"/>
  <c r="AE271" i="7" s="1"/>
  <c r="AE272" i="7" s="1"/>
  <c r="AE273" i="7" s="1"/>
  <c r="AE274" i="7" s="1"/>
  <c r="AE275" i="7" s="1"/>
  <c r="AE276" i="7" s="1"/>
  <c r="AE277" i="7" s="1"/>
  <c r="AE278" i="7" s="1"/>
  <c r="AE279" i="7" s="1"/>
  <c r="AE280" i="7" s="1"/>
  <c r="AE281" i="7" s="1"/>
  <c r="AE282" i="7" s="1"/>
  <c r="AE283" i="7" s="1"/>
  <c r="AE284" i="7" s="1"/>
  <c r="AE285" i="7" s="1"/>
  <c r="AE286" i="7" s="1"/>
  <c r="AE287" i="7" s="1"/>
  <c r="AE288" i="7" s="1"/>
  <c r="AE289" i="7" s="1"/>
  <c r="AE290" i="7" s="1"/>
  <c r="AE291" i="7" s="1"/>
  <c r="AE292" i="7" s="1"/>
  <c r="AE293" i="7" s="1"/>
  <c r="AE294" i="7" s="1"/>
  <c r="AE295" i="7" s="1"/>
  <c r="AE296" i="7" s="1"/>
  <c r="AE297" i="7" s="1"/>
  <c r="AE298" i="7" s="1"/>
  <c r="AE299" i="7" s="1"/>
  <c r="AE300" i="7" s="1"/>
  <c r="AE301" i="7" s="1"/>
  <c r="AE302" i="7" s="1"/>
  <c r="AE303" i="7" s="1"/>
  <c r="AE304" i="7" s="1"/>
  <c r="AE305" i="7" s="1"/>
  <c r="AE306" i="7" s="1"/>
  <c r="AE307" i="7" s="1"/>
  <c r="AE308" i="7" s="1"/>
  <c r="AE309" i="7" s="1"/>
  <c r="AE310" i="7" s="1"/>
  <c r="AE311" i="7" s="1"/>
  <c r="AE312" i="7" s="1"/>
  <c r="AE313" i="7" s="1"/>
  <c r="AE314" i="7" s="1"/>
  <c r="AE315" i="7" s="1"/>
  <c r="AE316" i="7" s="1"/>
  <c r="AE317" i="7" s="1"/>
  <c r="AE318" i="7" s="1"/>
  <c r="AE319" i="7" s="1"/>
  <c r="AE320" i="7" s="1"/>
  <c r="AE321" i="7" s="1"/>
  <c r="AE322" i="7" s="1"/>
  <c r="AE323" i="7" s="1"/>
  <c r="AE324" i="7" s="1"/>
  <c r="AE325" i="7" s="1"/>
  <c r="AE326" i="7" s="1"/>
  <c r="AE327" i="7" s="1"/>
  <c r="AE328" i="7" s="1"/>
  <c r="AE329" i="7" s="1"/>
  <c r="AE330" i="7" s="1"/>
  <c r="AE331" i="7" s="1"/>
  <c r="AE332" i="7" s="1"/>
  <c r="AE333" i="7" s="1"/>
  <c r="AE334" i="7" s="1"/>
  <c r="AE335" i="7" s="1"/>
  <c r="AE336" i="7" s="1"/>
  <c r="AE337" i="7" s="1"/>
  <c r="AE338" i="7" s="1"/>
  <c r="AE339" i="7" s="1"/>
  <c r="AE340" i="7" s="1"/>
  <c r="AE341" i="7" s="1"/>
  <c r="AE342" i="7" s="1"/>
  <c r="AE343" i="7" s="1"/>
  <c r="AE344" i="7" s="1"/>
  <c r="AE345" i="7" s="1"/>
  <c r="AE346" i="7" s="1"/>
  <c r="AE347" i="7" s="1"/>
  <c r="AE348" i="7" s="1"/>
  <c r="AE349" i="7" s="1"/>
  <c r="AE350" i="7" s="1"/>
  <c r="AE351" i="7" s="1"/>
  <c r="AE352" i="7" s="1"/>
  <c r="AE353" i="7" s="1"/>
  <c r="AE354" i="7" s="1"/>
  <c r="AE355" i="7" s="1"/>
  <c r="AE356" i="7" s="1"/>
  <c r="AE357" i="7" s="1"/>
  <c r="AE358" i="7" s="1"/>
  <c r="AC363" i="11"/>
  <c r="AD363" i="11" s="1"/>
  <c r="Z363" i="11"/>
  <c r="AA363" i="11" s="1"/>
  <c r="Y363" i="11"/>
  <c r="AF363" i="11"/>
  <c r="AG363" i="11" s="1"/>
  <c r="X364" i="11"/>
  <c r="Z260" i="7"/>
  <c r="Z261" i="7" s="1"/>
  <c r="Z262" i="7" s="1"/>
  <c r="Z263" i="7" s="1"/>
  <c r="Z264" i="7" s="1"/>
  <c r="Z265" i="7" s="1"/>
  <c r="Z266" i="7" s="1"/>
  <c r="Z267" i="7" s="1"/>
  <c r="Z268" i="7" s="1"/>
  <c r="Z269" i="7" s="1"/>
  <c r="Z270" i="7" s="1"/>
  <c r="Z271" i="7" s="1"/>
  <c r="Z272" i="7" s="1"/>
  <c r="Z273" i="7" s="1"/>
  <c r="Z274" i="7" s="1"/>
  <c r="Z275" i="7" s="1"/>
  <c r="Z276" i="7" s="1"/>
  <c r="Z277" i="7" s="1"/>
  <c r="Z278" i="7" s="1"/>
  <c r="Z279" i="7" s="1"/>
  <c r="Z280" i="7" s="1"/>
  <c r="Z281" i="7" s="1"/>
  <c r="Z282" i="7" s="1"/>
  <c r="Z283" i="7" s="1"/>
  <c r="Z284" i="7" s="1"/>
  <c r="Z285" i="7" s="1"/>
  <c r="Z286" i="7" s="1"/>
  <c r="Z287" i="7" s="1"/>
  <c r="Z288" i="7" s="1"/>
  <c r="Z289" i="7" s="1"/>
  <c r="Z290" i="7" s="1"/>
  <c r="Z291" i="7" s="1"/>
  <c r="Z292" i="7" s="1"/>
  <c r="Z293" i="7" s="1"/>
  <c r="Z294" i="7" s="1"/>
  <c r="Z295" i="7" s="1"/>
  <c r="Z296" i="7" s="1"/>
  <c r="Z297" i="7" s="1"/>
  <c r="Z298" i="7" s="1"/>
  <c r="Z299" i="7" s="1"/>
  <c r="Z300" i="7" s="1"/>
  <c r="Z301" i="7" s="1"/>
  <c r="Z302" i="7" s="1"/>
  <c r="Z303" i="7" s="1"/>
  <c r="Z304" i="7" s="1"/>
  <c r="Z305" i="7" s="1"/>
  <c r="Z306" i="7" s="1"/>
  <c r="Z307" i="7" s="1"/>
  <c r="Z308" i="7" s="1"/>
  <c r="Z309" i="7" s="1"/>
  <c r="Z310" i="7" s="1"/>
  <c r="Z311" i="7" s="1"/>
  <c r="Z312" i="7" s="1"/>
  <c r="Z313" i="7" s="1"/>
  <c r="Z314" i="7" s="1"/>
  <c r="Z315" i="7" s="1"/>
  <c r="Z316" i="7" s="1"/>
  <c r="Z317" i="7" s="1"/>
  <c r="Z318" i="7" s="1"/>
  <c r="Z319" i="7" s="1"/>
  <c r="Z320" i="7" s="1"/>
  <c r="Z321" i="7" s="1"/>
  <c r="Z322" i="7" s="1"/>
  <c r="Z323" i="7" s="1"/>
  <c r="Z324" i="7" s="1"/>
  <c r="Z325" i="7" s="1"/>
  <c r="Z326" i="7" s="1"/>
  <c r="Z327" i="7" s="1"/>
  <c r="Z328" i="7" s="1"/>
  <c r="Z329" i="7" s="1"/>
  <c r="Z330" i="7" s="1"/>
  <c r="Z331" i="7" s="1"/>
  <c r="Z332" i="7" s="1"/>
  <c r="Z333" i="7" s="1"/>
  <c r="Z334" i="7" s="1"/>
  <c r="Z335" i="7" s="1"/>
  <c r="Z336" i="7" s="1"/>
  <c r="Z337" i="7" s="1"/>
  <c r="Z338" i="7" s="1"/>
  <c r="Z339" i="7" s="1"/>
  <c r="Z340" i="7" s="1"/>
  <c r="Z341" i="7" s="1"/>
  <c r="Z342" i="7" s="1"/>
  <c r="Z343" i="7" s="1"/>
  <c r="Z344" i="7" s="1"/>
  <c r="Z345" i="7" s="1"/>
  <c r="Z346" i="7" s="1"/>
  <c r="Z347" i="7" s="1"/>
  <c r="Z348" i="7" s="1"/>
  <c r="Z349" i="7" s="1"/>
  <c r="Z350" i="7" s="1"/>
  <c r="Z351" i="7" s="1"/>
  <c r="Z352" i="7" s="1"/>
  <c r="Z353" i="7" s="1"/>
  <c r="Z354" i="7" s="1"/>
  <c r="Z355" i="7" s="1"/>
  <c r="Z356" i="7" s="1"/>
  <c r="Z357" i="7" s="1"/>
  <c r="Z358" i="7" s="1"/>
  <c r="F356" i="11"/>
  <c r="G356" i="11" s="1"/>
  <c r="E356" i="11"/>
  <c r="I356" i="11"/>
  <c r="J356" i="11" s="1"/>
  <c r="D357" i="11"/>
  <c r="L356" i="11"/>
  <c r="M356" i="11" s="1"/>
  <c r="AV358" i="7"/>
  <c r="AW358" i="7" s="1"/>
  <c r="AW262" i="7"/>
  <c r="AW266" i="7"/>
  <c r="AW270" i="7"/>
  <c r="AW274" i="7"/>
  <c r="AW278" i="7"/>
  <c r="AW282" i="7"/>
  <c r="AW286" i="7"/>
  <c r="AW290" i="7"/>
  <c r="AW294" i="7"/>
  <c r="AW298" i="7"/>
  <c r="AW302" i="7"/>
  <c r="AW306" i="7"/>
  <c r="AW310" i="7"/>
  <c r="AW314" i="7"/>
  <c r="AW318" i="7"/>
  <c r="AW322" i="7"/>
  <c r="AW326" i="7"/>
  <c r="AW330" i="7"/>
  <c r="AW334" i="7"/>
  <c r="AW338" i="7"/>
  <c r="AW342" i="7"/>
  <c r="AW346" i="7"/>
  <c r="AW350" i="7"/>
  <c r="AW354" i="7"/>
  <c r="AW259" i="7"/>
  <c r="AX259" i="7" s="1"/>
  <c r="AW263" i="7"/>
  <c r="AW267" i="7"/>
  <c r="AW271" i="7"/>
  <c r="AW275" i="7"/>
  <c r="AW279" i="7"/>
  <c r="AW283" i="7"/>
  <c r="AW287" i="7"/>
  <c r="AW291" i="7"/>
  <c r="AW295" i="7"/>
  <c r="AW299" i="7"/>
  <c r="AW303" i="7"/>
  <c r="AW307" i="7"/>
  <c r="AW311" i="7"/>
  <c r="AW315" i="7"/>
  <c r="AW319" i="7"/>
  <c r="AW323" i="7"/>
  <c r="AW327" i="7"/>
  <c r="AW331" i="7"/>
  <c r="AW335" i="7"/>
  <c r="AW339" i="7"/>
  <c r="AW343" i="7"/>
  <c r="AW347" i="7"/>
  <c r="AW351" i="7"/>
  <c r="AW355" i="7"/>
  <c r="AW260" i="7"/>
  <c r="AW264" i="7"/>
  <c r="AW268" i="7"/>
  <c r="AW272" i="7"/>
  <c r="AW276" i="7"/>
  <c r="AW280" i="7"/>
  <c r="AW284" i="7"/>
  <c r="AW288" i="7"/>
  <c r="AW292" i="7"/>
  <c r="AW296" i="7"/>
  <c r="AW300" i="7"/>
  <c r="AW304" i="7"/>
  <c r="AW308" i="7"/>
  <c r="AW312" i="7"/>
  <c r="AW316" i="7"/>
  <c r="AW320" i="7"/>
  <c r="AW324" i="7"/>
  <c r="AW328" i="7"/>
  <c r="AW332" i="7"/>
  <c r="AW336" i="7"/>
  <c r="AW340" i="7"/>
  <c r="AW344" i="7"/>
  <c r="AW348" i="7"/>
  <c r="AW352" i="7"/>
  <c r="AW356" i="7"/>
  <c r="AW273" i="7"/>
  <c r="AW289" i="7"/>
  <c r="AW305" i="7"/>
  <c r="AW321" i="7"/>
  <c r="AW337" i="7"/>
  <c r="AW353" i="7"/>
  <c r="AW261" i="7"/>
  <c r="AW277" i="7"/>
  <c r="AW293" i="7"/>
  <c r="AW309" i="7"/>
  <c r="AW325" i="7"/>
  <c r="AW341" i="7"/>
  <c r="AW265" i="7"/>
  <c r="AW281" i="7"/>
  <c r="AW297" i="7"/>
  <c r="AW313" i="7"/>
  <c r="AW329" i="7"/>
  <c r="AW345" i="7"/>
  <c r="AW269" i="7"/>
  <c r="AW285" i="7"/>
  <c r="AW301" i="7"/>
  <c r="AW317" i="7"/>
  <c r="AW333" i="7"/>
  <c r="AW349" i="7"/>
  <c r="BB259" i="7"/>
  <c r="BC259" i="7" s="1"/>
  <c r="BB263" i="7"/>
  <c r="BB267" i="7"/>
  <c r="BB271" i="7"/>
  <c r="BB275" i="7"/>
  <c r="BB279" i="7"/>
  <c r="BB283" i="7"/>
  <c r="BB287" i="7"/>
  <c r="BB291" i="7"/>
  <c r="BB295" i="7"/>
  <c r="BB299" i="7"/>
  <c r="BB303" i="7"/>
  <c r="BB307" i="7"/>
  <c r="BB311" i="7"/>
  <c r="BB315" i="7"/>
  <c r="BB319" i="7"/>
  <c r="BB323" i="7"/>
  <c r="BB327" i="7"/>
  <c r="BB331" i="7"/>
  <c r="BB335" i="7"/>
  <c r="BB339" i="7"/>
  <c r="BB343" i="7"/>
  <c r="BB347" i="7"/>
  <c r="BB351" i="7"/>
  <c r="BB355" i="7"/>
  <c r="BB260" i="7"/>
  <c r="BB264" i="7"/>
  <c r="BB268" i="7"/>
  <c r="BB272" i="7"/>
  <c r="BB276" i="7"/>
  <c r="BB280" i="7"/>
  <c r="BB284" i="7"/>
  <c r="BB288" i="7"/>
  <c r="BB292" i="7"/>
  <c r="BB296" i="7"/>
  <c r="BB300" i="7"/>
  <c r="BB304" i="7"/>
  <c r="BB308" i="7"/>
  <c r="BB312" i="7"/>
  <c r="BB316" i="7"/>
  <c r="BB320" i="7"/>
  <c r="BB324" i="7"/>
  <c r="BB328" i="7"/>
  <c r="BB332" i="7"/>
  <c r="BB336" i="7"/>
  <c r="BB340" i="7"/>
  <c r="BB344" i="7"/>
  <c r="BB348" i="7"/>
  <c r="BB352" i="7"/>
  <c r="BB261" i="7"/>
  <c r="BB265" i="7"/>
  <c r="BB269" i="7"/>
  <c r="BB273" i="7"/>
  <c r="BB277" i="7"/>
  <c r="BB281" i="7"/>
  <c r="BB285" i="7"/>
  <c r="BB289" i="7"/>
  <c r="BB293" i="7"/>
  <c r="BB297" i="7"/>
  <c r="BB301" i="7"/>
  <c r="BB305" i="7"/>
  <c r="BB309" i="7"/>
  <c r="BB313" i="7"/>
  <c r="BB317" i="7"/>
  <c r="BB321" i="7"/>
  <c r="BB325" i="7"/>
  <c r="BB329" i="7"/>
  <c r="BB333" i="7"/>
  <c r="BB337" i="7"/>
  <c r="BB341" i="7"/>
  <c r="BB345" i="7"/>
  <c r="BB349" i="7"/>
  <c r="BB353" i="7"/>
  <c r="BB270" i="7"/>
  <c r="BB286" i="7"/>
  <c r="BB302" i="7"/>
  <c r="BB318" i="7"/>
  <c r="BB334" i="7"/>
  <c r="BB350" i="7"/>
  <c r="BA358" i="7"/>
  <c r="BB358" i="7" s="1"/>
  <c r="BB274" i="7"/>
  <c r="BB290" i="7"/>
  <c r="BB306" i="7"/>
  <c r="BB322" i="7"/>
  <c r="BB338" i="7"/>
  <c r="BB354" i="7"/>
  <c r="BB262" i="7"/>
  <c r="BB278" i="7"/>
  <c r="BB294" i="7"/>
  <c r="BB310" i="7"/>
  <c r="BB326" i="7"/>
  <c r="BB342" i="7"/>
  <c r="BB266" i="7"/>
  <c r="BB282" i="7"/>
  <c r="BB298" i="7"/>
  <c r="BB314" i="7"/>
  <c r="BB330" i="7"/>
  <c r="BB346" i="7"/>
  <c r="BB356" i="7"/>
  <c r="BB357" i="7"/>
  <c r="AP260" i="7"/>
  <c r="AP264" i="7"/>
  <c r="AP268" i="7"/>
  <c r="AP272" i="7"/>
  <c r="AP276" i="7"/>
  <c r="AP280" i="7"/>
  <c r="AP284" i="7"/>
  <c r="AP288" i="7"/>
  <c r="AP292" i="7"/>
  <c r="AP296" i="7"/>
  <c r="AP300" i="7"/>
  <c r="AP304" i="7"/>
  <c r="AP308" i="7"/>
  <c r="AP312" i="7"/>
  <c r="AP316" i="7"/>
  <c r="AP320" i="7"/>
  <c r="AP324" i="7"/>
  <c r="AP328" i="7"/>
  <c r="AP332" i="7"/>
  <c r="AP336" i="7"/>
  <c r="AP340" i="7"/>
  <c r="AP344" i="7"/>
  <c r="AP348" i="7"/>
  <c r="AP352" i="7"/>
  <c r="AP356" i="7"/>
  <c r="AP261" i="7"/>
  <c r="AP265" i="7"/>
  <c r="AP269" i="7"/>
  <c r="AP273" i="7"/>
  <c r="AP277" i="7"/>
  <c r="AP281" i="7"/>
  <c r="AP285" i="7"/>
  <c r="AP289" i="7"/>
  <c r="AP293" i="7"/>
  <c r="AP297" i="7"/>
  <c r="AP301" i="7"/>
  <c r="AP305" i="7"/>
  <c r="AP309" i="7"/>
  <c r="AP313" i="7"/>
  <c r="AP317" i="7"/>
  <c r="AP321" i="7"/>
  <c r="AP325" i="7"/>
  <c r="AP329" i="7"/>
  <c r="AP333" i="7"/>
  <c r="AP337" i="7"/>
  <c r="AP341" i="7"/>
  <c r="AP345" i="7"/>
  <c r="AP349" i="7"/>
  <c r="AP353" i="7"/>
  <c r="AO358" i="7"/>
  <c r="AP358" i="7" s="1"/>
  <c r="AP262" i="7"/>
  <c r="AP266" i="7"/>
  <c r="AP270" i="7"/>
  <c r="AP274" i="7"/>
  <c r="AP278" i="7"/>
  <c r="AP282" i="7"/>
  <c r="AP286" i="7"/>
  <c r="AP290" i="7"/>
  <c r="AP294" i="7"/>
  <c r="AP298" i="7"/>
  <c r="AP302" i="7"/>
  <c r="AP306" i="7"/>
  <c r="AP310" i="7"/>
  <c r="AP314" i="7"/>
  <c r="AP318" i="7"/>
  <c r="AP322" i="7"/>
  <c r="AP326" i="7"/>
  <c r="AP330" i="7"/>
  <c r="AP334" i="7"/>
  <c r="AP338" i="7"/>
  <c r="AP342" i="7"/>
  <c r="AP346" i="7"/>
  <c r="AP350" i="7"/>
  <c r="AP354" i="7"/>
  <c r="AP267" i="7"/>
  <c r="AP283" i="7"/>
  <c r="AP299" i="7"/>
  <c r="AP315" i="7"/>
  <c r="AP331" i="7"/>
  <c r="AP347" i="7"/>
  <c r="AP271" i="7"/>
  <c r="AP287" i="7"/>
  <c r="AP303" i="7"/>
  <c r="AP319" i="7"/>
  <c r="AP335" i="7"/>
  <c r="AP351" i="7"/>
  <c r="AP259" i="7"/>
  <c r="AQ259" i="7" s="1"/>
  <c r="AP275" i="7"/>
  <c r="AP291" i="7"/>
  <c r="AP307" i="7"/>
  <c r="AP323" i="7"/>
  <c r="AP339" i="7"/>
  <c r="AP355" i="7"/>
  <c r="AP263" i="7"/>
  <c r="AP279" i="7"/>
  <c r="AP295" i="7"/>
  <c r="AP311" i="7"/>
  <c r="AP327" i="7"/>
  <c r="AP343" i="7"/>
  <c r="G351" i="7"/>
  <c r="H351" i="7" s="1"/>
  <c r="E352" i="7"/>
  <c r="F351" i="7"/>
  <c r="AI358" i="7"/>
  <c r="AJ358" i="7" s="1"/>
  <c r="AJ262" i="7"/>
  <c r="AJ266" i="7"/>
  <c r="AJ270" i="7"/>
  <c r="AJ274" i="7"/>
  <c r="AJ278" i="7"/>
  <c r="AJ282" i="7"/>
  <c r="AJ286" i="7"/>
  <c r="AJ290" i="7"/>
  <c r="AJ294" i="7"/>
  <c r="AJ298" i="7"/>
  <c r="AJ302" i="7"/>
  <c r="AJ306" i="7"/>
  <c r="AJ310" i="7"/>
  <c r="AJ314" i="7"/>
  <c r="AJ318" i="7"/>
  <c r="AJ322" i="7"/>
  <c r="AJ326" i="7"/>
  <c r="AJ330" i="7"/>
  <c r="AJ334" i="7"/>
  <c r="AJ338" i="7"/>
  <c r="AJ342" i="7"/>
  <c r="AJ346" i="7"/>
  <c r="AJ350" i="7"/>
  <c r="AJ354" i="7"/>
  <c r="AJ259" i="7"/>
  <c r="AK259" i="7" s="1"/>
  <c r="AJ263" i="7"/>
  <c r="AJ267" i="7"/>
  <c r="AJ271" i="7"/>
  <c r="AJ275" i="7"/>
  <c r="AJ279" i="7"/>
  <c r="AJ283" i="7"/>
  <c r="AJ287" i="7"/>
  <c r="AJ291" i="7"/>
  <c r="AJ260" i="7"/>
  <c r="AJ268" i="7"/>
  <c r="AJ276" i="7"/>
  <c r="AJ284" i="7"/>
  <c r="AJ292" i="7"/>
  <c r="AJ297" i="7"/>
  <c r="AJ303" i="7"/>
  <c r="AJ308" i="7"/>
  <c r="AJ313" i="7"/>
  <c r="AJ319" i="7"/>
  <c r="AJ324" i="7"/>
  <c r="AJ329" i="7"/>
  <c r="AJ335" i="7"/>
  <c r="AJ340" i="7"/>
  <c r="AJ345" i="7"/>
  <c r="AJ351" i="7"/>
  <c r="AJ356" i="7"/>
  <c r="AJ261" i="7"/>
  <c r="AJ269" i="7"/>
  <c r="AJ277" i="7"/>
  <c r="AJ285" i="7"/>
  <c r="AJ293" i="7"/>
  <c r="AJ299" i="7"/>
  <c r="AJ304" i="7"/>
  <c r="AJ309" i="7"/>
  <c r="AJ315" i="7"/>
  <c r="AJ320" i="7"/>
  <c r="AJ325" i="7"/>
  <c r="AJ331" i="7"/>
  <c r="AJ336" i="7"/>
  <c r="AJ341" i="7"/>
  <c r="AJ347" i="7"/>
  <c r="AJ352" i="7"/>
  <c r="AJ264" i="7"/>
  <c r="AJ272" i="7"/>
  <c r="AJ280" i="7"/>
  <c r="AJ288" i="7"/>
  <c r="AJ295" i="7"/>
  <c r="AJ300" i="7"/>
  <c r="AJ305" i="7"/>
  <c r="AJ311" i="7"/>
  <c r="AJ316" i="7"/>
  <c r="AJ321" i="7"/>
  <c r="AJ327" i="7"/>
  <c r="AJ332" i="7"/>
  <c r="AJ337" i="7"/>
  <c r="AJ343" i="7"/>
  <c r="AJ348" i="7"/>
  <c r="AJ353" i="7"/>
  <c r="AJ265" i="7"/>
  <c r="AJ273" i="7"/>
  <c r="AJ281" i="7"/>
  <c r="AJ289" i="7"/>
  <c r="AJ296" i="7"/>
  <c r="AJ301" i="7"/>
  <c r="AJ307" i="7"/>
  <c r="AJ312" i="7"/>
  <c r="AJ317" i="7"/>
  <c r="AJ323" i="7"/>
  <c r="AJ328" i="7"/>
  <c r="AJ333" i="7"/>
  <c r="AJ339" i="7"/>
  <c r="AJ344" i="7"/>
  <c r="AJ349" i="7"/>
  <c r="AJ355" i="7"/>
  <c r="F357" i="11" l="1"/>
  <c r="G357" i="11" s="1"/>
  <c r="E357" i="11"/>
  <c r="D358" i="11"/>
  <c r="L357" i="11"/>
  <c r="M357" i="11" s="1"/>
  <c r="I357" i="11"/>
  <c r="J357" i="11" s="1"/>
  <c r="AC364" i="11"/>
  <c r="AD364" i="11" s="1"/>
  <c r="X365" i="11"/>
  <c r="Y364" i="11"/>
  <c r="AF364" i="11"/>
  <c r="AG364" i="11" s="1"/>
  <c r="Z364" i="11"/>
  <c r="AA364" i="11" s="1"/>
  <c r="AQ260" i="7"/>
  <c r="AQ261" i="7" s="1"/>
  <c r="AQ262" i="7" s="1"/>
  <c r="AQ263" i="7" s="1"/>
  <c r="AQ264" i="7" s="1"/>
  <c r="AQ265" i="7" s="1"/>
  <c r="AQ266" i="7" s="1"/>
  <c r="AQ267" i="7" s="1"/>
  <c r="AQ268" i="7" s="1"/>
  <c r="AQ269" i="7" s="1"/>
  <c r="AQ270" i="7" s="1"/>
  <c r="AQ271" i="7" s="1"/>
  <c r="AQ272" i="7" s="1"/>
  <c r="AQ273" i="7" s="1"/>
  <c r="AQ274" i="7" s="1"/>
  <c r="AQ275" i="7" s="1"/>
  <c r="AQ276" i="7" s="1"/>
  <c r="AQ277" i="7" s="1"/>
  <c r="AQ278" i="7" s="1"/>
  <c r="AQ279" i="7" s="1"/>
  <c r="AQ280" i="7" s="1"/>
  <c r="AQ281" i="7" s="1"/>
  <c r="AQ282" i="7" s="1"/>
  <c r="AQ283" i="7" s="1"/>
  <c r="AQ284" i="7" s="1"/>
  <c r="AQ285" i="7" s="1"/>
  <c r="AQ286" i="7" s="1"/>
  <c r="AQ287" i="7" s="1"/>
  <c r="AQ288" i="7" s="1"/>
  <c r="AQ289" i="7" s="1"/>
  <c r="AQ290" i="7" s="1"/>
  <c r="AQ291" i="7" s="1"/>
  <c r="AQ292" i="7" s="1"/>
  <c r="AQ293" i="7" s="1"/>
  <c r="AQ294" i="7" s="1"/>
  <c r="AQ295" i="7" s="1"/>
  <c r="AQ296" i="7" s="1"/>
  <c r="AQ297" i="7" s="1"/>
  <c r="AQ298" i="7" s="1"/>
  <c r="AQ299" i="7" s="1"/>
  <c r="AQ300" i="7" s="1"/>
  <c r="AQ301" i="7" s="1"/>
  <c r="AQ302" i="7" s="1"/>
  <c r="AQ303" i="7" s="1"/>
  <c r="AQ304" i="7" s="1"/>
  <c r="AQ305" i="7" s="1"/>
  <c r="AQ306" i="7" s="1"/>
  <c r="AQ307" i="7" s="1"/>
  <c r="AQ308" i="7" s="1"/>
  <c r="AQ309" i="7" s="1"/>
  <c r="AQ310" i="7" s="1"/>
  <c r="AQ311" i="7" s="1"/>
  <c r="AQ312" i="7" s="1"/>
  <c r="AQ313" i="7" s="1"/>
  <c r="AQ314" i="7" s="1"/>
  <c r="AQ315" i="7" s="1"/>
  <c r="AQ316" i="7" s="1"/>
  <c r="AQ317" i="7" s="1"/>
  <c r="AQ318" i="7" s="1"/>
  <c r="AQ319" i="7" s="1"/>
  <c r="AQ320" i="7" s="1"/>
  <c r="AQ321" i="7" s="1"/>
  <c r="AQ322" i="7" s="1"/>
  <c r="AQ323" i="7" s="1"/>
  <c r="AQ324" i="7" s="1"/>
  <c r="AQ325" i="7" s="1"/>
  <c r="AQ326" i="7" s="1"/>
  <c r="AQ327" i="7" s="1"/>
  <c r="AQ328" i="7" s="1"/>
  <c r="AQ329" i="7" s="1"/>
  <c r="AQ330" i="7" s="1"/>
  <c r="AQ331" i="7" s="1"/>
  <c r="AQ332" i="7" s="1"/>
  <c r="AQ333" i="7" s="1"/>
  <c r="AQ334" i="7" s="1"/>
  <c r="AQ335" i="7" s="1"/>
  <c r="AQ336" i="7" s="1"/>
  <c r="AQ337" i="7" s="1"/>
  <c r="AQ338" i="7" s="1"/>
  <c r="AQ339" i="7" s="1"/>
  <c r="AQ340" i="7" s="1"/>
  <c r="AQ341" i="7" s="1"/>
  <c r="AQ342" i="7" s="1"/>
  <c r="AQ343" i="7" s="1"/>
  <c r="AQ344" i="7" s="1"/>
  <c r="AQ345" i="7" s="1"/>
  <c r="AQ346" i="7" s="1"/>
  <c r="AQ347" i="7" s="1"/>
  <c r="AQ348" i="7" s="1"/>
  <c r="AQ349" i="7" s="1"/>
  <c r="AQ350" i="7" s="1"/>
  <c r="AQ351" i="7" s="1"/>
  <c r="AQ352" i="7" s="1"/>
  <c r="AQ353" i="7" s="1"/>
  <c r="AQ354" i="7" s="1"/>
  <c r="AQ355" i="7" s="1"/>
  <c r="AQ356" i="7" s="1"/>
  <c r="AQ357" i="7" s="1"/>
  <c r="AQ358" i="7" s="1"/>
  <c r="BC260" i="7"/>
  <c r="BC261" i="7" s="1"/>
  <c r="BC262" i="7" s="1"/>
  <c r="BC263" i="7" s="1"/>
  <c r="BC264" i="7" s="1"/>
  <c r="BC265" i="7" s="1"/>
  <c r="BC266" i="7" s="1"/>
  <c r="BC267" i="7" s="1"/>
  <c r="BC268" i="7" s="1"/>
  <c r="BC269" i="7" s="1"/>
  <c r="BC270" i="7" s="1"/>
  <c r="BC271" i="7" s="1"/>
  <c r="BC272" i="7" s="1"/>
  <c r="BC273" i="7" s="1"/>
  <c r="BC274" i="7" s="1"/>
  <c r="BC275" i="7" s="1"/>
  <c r="BC276" i="7" s="1"/>
  <c r="BC277" i="7" s="1"/>
  <c r="BC278" i="7" s="1"/>
  <c r="BC279" i="7" s="1"/>
  <c r="BC280" i="7" s="1"/>
  <c r="BC281" i="7" s="1"/>
  <c r="BC282" i="7" s="1"/>
  <c r="BC283" i="7" s="1"/>
  <c r="BC284" i="7" s="1"/>
  <c r="BC285" i="7" s="1"/>
  <c r="BC286" i="7" s="1"/>
  <c r="BC287" i="7" s="1"/>
  <c r="BC288" i="7" s="1"/>
  <c r="BC289" i="7" s="1"/>
  <c r="BC290" i="7" s="1"/>
  <c r="BC291" i="7" s="1"/>
  <c r="BC292" i="7" s="1"/>
  <c r="BC293" i="7" s="1"/>
  <c r="BC294" i="7" s="1"/>
  <c r="BC295" i="7" s="1"/>
  <c r="BC296" i="7" s="1"/>
  <c r="BC297" i="7" s="1"/>
  <c r="BC298" i="7" s="1"/>
  <c r="BC299" i="7" s="1"/>
  <c r="BC300" i="7" s="1"/>
  <c r="BC301" i="7" s="1"/>
  <c r="BC302" i="7" s="1"/>
  <c r="BC303" i="7" s="1"/>
  <c r="BC304" i="7" s="1"/>
  <c r="BC305" i="7" s="1"/>
  <c r="BC306" i="7" s="1"/>
  <c r="BC307" i="7" s="1"/>
  <c r="BC308" i="7" s="1"/>
  <c r="BC309" i="7" s="1"/>
  <c r="BC310" i="7" s="1"/>
  <c r="BC311" i="7" s="1"/>
  <c r="BC312" i="7" s="1"/>
  <c r="BC313" i="7" s="1"/>
  <c r="BC314" i="7" s="1"/>
  <c r="BC315" i="7" s="1"/>
  <c r="BC316" i="7" s="1"/>
  <c r="BC317" i="7" s="1"/>
  <c r="BC318" i="7" s="1"/>
  <c r="BC319" i="7" s="1"/>
  <c r="BC320" i="7" s="1"/>
  <c r="BC321" i="7" s="1"/>
  <c r="BC322" i="7" s="1"/>
  <c r="BC323" i="7" s="1"/>
  <c r="BC324" i="7" s="1"/>
  <c r="BC325" i="7" s="1"/>
  <c r="BC326" i="7" s="1"/>
  <c r="BC327" i="7" s="1"/>
  <c r="BC328" i="7" s="1"/>
  <c r="BC329" i="7" s="1"/>
  <c r="BC330" i="7" s="1"/>
  <c r="BC331" i="7" s="1"/>
  <c r="BC332" i="7" s="1"/>
  <c r="BC333" i="7" s="1"/>
  <c r="BC334" i="7" s="1"/>
  <c r="BC335" i="7" s="1"/>
  <c r="BC336" i="7" s="1"/>
  <c r="BC337" i="7" s="1"/>
  <c r="BC338" i="7" s="1"/>
  <c r="BC339" i="7" s="1"/>
  <c r="BC340" i="7" s="1"/>
  <c r="BC341" i="7" s="1"/>
  <c r="BC342" i="7" s="1"/>
  <c r="BC343" i="7" s="1"/>
  <c r="BC344" i="7" s="1"/>
  <c r="BC345" i="7" s="1"/>
  <c r="BC346" i="7" s="1"/>
  <c r="BC347" i="7" s="1"/>
  <c r="BC348" i="7" s="1"/>
  <c r="BC349" i="7" s="1"/>
  <c r="BC350" i="7" s="1"/>
  <c r="BC351" i="7" s="1"/>
  <c r="BC352" i="7" s="1"/>
  <c r="BC353" i="7" s="1"/>
  <c r="BC354" i="7" s="1"/>
  <c r="BC355" i="7" s="1"/>
  <c r="BC356" i="7" s="1"/>
  <c r="BC357" i="7" s="1"/>
  <c r="BC358" i="7" s="1"/>
  <c r="G352" i="7"/>
  <c r="H352" i="7" s="1"/>
  <c r="E353" i="7"/>
  <c r="F352" i="7"/>
  <c r="AK260" i="7"/>
  <c r="AK261" i="7" s="1"/>
  <c r="AK262" i="7" s="1"/>
  <c r="AK263" i="7" s="1"/>
  <c r="AK264" i="7" s="1"/>
  <c r="AK265" i="7" s="1"/>
  <c r="AK266" i="7" s="1"/>
  <c r="AK267" i="7" s="1"/>
  <c r="AK268" i="7" s="1"/>
  <c r="AK269" i="7" s="1"/>
  <c r="AK270" i="7" s="1"/>
  <c r="AK271" i="7" s="1"/>
  <c r="AK272" i="7" s="1"/>
  <c r="AK273" i="7" s="1"/>
  <c r="AK274" i="7" s="1"/>
  <c r="AK275" i="7" s="1"/>
  <c r="AK276" i="7" s="1"/>
  <c r="AK277" i="7" s="1"/>
  <c r="AK278" i="7" s="1"/>
  <c r="AK279" i="7" s="1"/>
  <c r="AK280" i="7" s="1"/>
  <c r="AK281" i="7" s="1"/>
  <c r="AK282" i="7" s="1"/>
  <c r="AK283" i="7" s="1"/>
  <c r="AK284" i="7" s="1"/>
  <c r="AK285" i="7" s="1"/>
  <c r="AK286" i="7" s="1"/>
  <c r="AK287" i="7" s="1"/>
  <c r="AK288" i="7" s="1"/>
  <c r="AK289" i="7" s="1"/>
  <c r="AK290" i="7" s="1"/>
  <c r="AK291" i="7" s="1"/>
  <c r="AK292" i="7" s="1"/>
  <c r="AK293" i="7" s="1"/>
  <c r="AK294" i="7" s="1"/>
  <c r="AK295" i="7" s="1"/>
  <c r="AK296" i="7" s="1"/>
  <c r="AK297" i="7" s="1"/>
  <c r="AK298" i="7" s="1"/>
  <c r="AK299" i="7" s="1"/>
  <c r="AK300" i="7" s="1"/>
  <c r="AK301" i="7" s="1"/>
  <c r="AK302" i="7" s="1"/>
  <c r="AK303" i="7" s="1"/>
  <c r="AK304" i="7" s="1"/>
  <c r="AK305" i="7" s="1"/>
  <c r="AK306" i="7" s="1"/>
  <c r="AK307" i="7" s="1"/>
  <c r="AK308" i="7" s="1"/>
  <c r="AK309" i="7" s="1"/>
  <c r="AK310" i="7" s="1"/>
  <c r="AK311" i="7" s="1"/>
  <c r="AK312" i="7" s="1"/>
  <c r="AK313" i="7" s="1"/>
  <c r="AK314" i="7" s="1"/>
  <c r="AK315" i="7" s="1"/>
  <c r="AK316" i="7" s="1"/>
  <c r="AK317" i="7" s="1"/>
  <c r="AK318" i="7" s="1"/>
  <c r="AK319" i="7" s="1"/>
  <c r="AK320" i="7" s="1"/>
  <c r="AK321" i="7" s="1"/>
  <c r="AK322" i="7" s="1"/>
  <c r="AK323" i="7" s="1"/>
  <c r="AK324" i="7" s="1"/>
  <c r="AK325" i="7" s="1"/>
  <c r="AK326" i="7" s="1"/>
  <c r="AK327" i="7" s="1"/>
  <c r="AK328" i="7" s="1"/>
  <c r="AK329" i="7" s="1"/>
  <c r="AK330" i="7" s="1"/>
  <c r="AK331" i="7" s="1"/>
  <c r="AK332" i="7" s="1"/>
  <c r="AK333" i="7" s="1"/>
  <c r="AK334" i="7" s="1"/>
  <c r="AK335" i="7" s="1"/>
  <c r="AK336" i="7" s="1"/>
  <c r="AK337" i="7" s="1"/>
  <c r="AK338" i="7" s="1"/>
  <c r="AK339" i="7" s="1"/>
  <c r="AK340" i="7" s="1"/>
  <c r="AK341" i="7" s="1"/>
  <c r="AK342" i="7" s="1"/>
  <c r="AK343" i="7" s="1"/>
  <c r="AK344" i="7" s="1"/>
  <c r="AK345" i="7" s="1"/>
  <c r="AK346" i="7" s="1"/>
  <c r="AK347" i="7" s="1"/>
  <c r="AK348" i="7" s="1"/>
  <c r="AK349" i="7" s="1"/>
  <c r="AK350" i="7" s="1"/>
  <c r="AK351" i="7" s="1"/>
  <c r="AK352" i="7" s="1"/>
  <c r="AK353" i="7" s="1"/>
  <c r="AK354" i="7" s="1"/>
  <c r="AK355" i="7" s="1"/>
  <c r="AK356" i="7" s="1"/>
  <c r="AK357" i="7" s="1"/>
  <c r="AK358" i="7" s="1"/>
  <c r="AX260" i="7"/>
  <c r="AX261" i="7" s="1"/>
  <c r="AX262" i="7" s="1"/>
  <c r="AX263" i="7" s="1"/>
  <c r="AX264" i="7" s="1"/>
  <c r="AX265" i="7" s="1"/>
  <c r="AX266" i="7" s="1"/>
  <c r="AX267" i="7" s="1"/>
  <c r="AX268" i="7" s="1"/>
  <c r="AX269" i="7" s="1"/>
  <c r="AX270" i="7" s="1"/>
  <c r="AX271" i="7" s="1"/>
  <c r="AX272" i="7" s="1"/>
  <c r="AX273" i="7" s="1"/>
  <c r="AX274" i="7" s="1"/>
  <c r="AX275" i="7" s="1"/>
  <c r="AX276" i="7" s="1"/>
  <c r="AX277" i="7" s="1"/>
  <c r="AX278" i="7" s="1"/>
  <c r="AX279" i="7" s="1"/>
  <c r="AX280" i="7" s="1"/>
  <c r="AX281" i="7" s="1"/>
  <c r="AX282" i="7" s="1"/>
  <c r="AX283" i="7" s="1"/>
  <c r="AX284" i="7" s="1"/>
  <c r="AX285" i="7" s="1"/>
  <c r="AX286" i="7" s="1"/>
  <c r="AX287" i="7" s="1"/>
  <c r="AX288" i="7" s="1"/>
  <c r="AX289" i="7" s="1"/>
  <c r="AX290" i="7" s="1"/>
  <c r="AX291" i="7" s="1"/>
  <c r="AX292" i="7" s="1"/>
  <c r="AX293" i="7" s="1"/>
  <c r="AX294" i="7" s="1"/>
  <c r="AX295" i="7" s="1"/>
  <c r="AX296" i="7" s="1"/>
  <c r="AX297" i="7" s="1"/>
  <c r="AX298" i="7" s="1"/>
  <c r="AX299" i="7" s="1"/>
  <c r="AX300" i="7" s="1"/>
  <c r="AX301" i="7" s="1"/>
  <c r="AX302" i="7" s="1"/>
  <c r="AX303" i="7" s="1"/>
  <c r="AX304" i="7" s="1"/>
  <c r="AX305" i="7" s="1"/>
  <c r="AX306" i="7" s="1"/>
  <c r="AX307" i="7" s="1"/>
  <c r="AX308" i="7" s="1"/>
  <c r="AX309" i="7" s="1"/>
  <c r="AX310" i="7" s="1"/>
  <c r="AX311" i="7" s="1"/>
  <c r="AX312" i="7" s="1"/>
  <c r="AX313" i="7" s="1"/>
  <c r="AX314" i="7" s="1"/>
  <c r="AX315" i="7" s="1"/>
  <c r="AX316" i="7" s="1"/>
  <c r="AX317" i="7" s="1"/>
  <c r="AX318" i="7" s="1"/>
  <c r="AX319" i="7" s="1"/>
  <c r="AX320" i="7" s="1"/>
  <c r="AX321" i="7" s="1"/>
  <c r="AX322" i="7" s="1"/>
  <c r="AX323" i="7" s="1"/>
  <c r="AX324" i="7" s="1"/>
  <c r="AX325" i="7" s="1"/>
  <c r="AX326" i="7" s="1"/>
  <c r="AX327" i="7" s="1"/>
  <c r="AX328" i="7" s="1"/>
  <c r="AX329" i="7" s="1"/>
  <c r="AX330" i="7" s="1"/>
  <c r="AX331" i="7" s="1"/>
  <c r="AX332" i="7" s="1"/>
  <c r="AX333" i="7" s="1"/>
  <c r="AX334" i="7" s="1"/>
  <c r="AX335" i="7" s="1"/>
  <c r="AX336" i="7" s="1"/>
  <c r="AX337" i="7" s="1"/>
  <c r="AX338" i="7" s="1"/>
  <c r="AX339" i="7" s="1"/>
  <c r="AX340" i="7" s="1"/>
  <c r="AX341" i="7" s="1"/>
  <c r="AX342" i="7" s="1"/>
  <c r="AX343" i="7" s="1"/>
  <c r="AX344" i="7" s="1"/>
  <c r="AX345" i="7" s="1"/>
  <c r="AX346" i="7" s="1"/>
  <c r="AX347" i="7" s="1"/>
  <c r="AX348" i="7" s="1"/>
  <c r="AX349" i="7" s="1"/>
  <c r="AX350" i="7" s="1"/>
  <c r="AX351" i="7" s="1"/>
  <c r="AX352" i="7" s="1"/>
  <c r="AX353" i="7" s="1"/>
  <c r="AX354" i="7" s="1"/>
  <c r="AX355" i="7" s="1"/>
  <c r="AX356" i="7" s="1"/>
  <c r="AX357" i="7" s="1"/>
  <c r="AX358" i="7" s="1"/>
  <c r="Z365" i="11" l="1"/>
  <c r="AA365" i="11" s="1"/>
  <c r="X366" i="11"/>
  <c r="AC365" i="11"/>
  <c r="AD365" i="11" s="1"/>
  <c r="Y365" i="11"/>
  <c r="AF365" i="11"/>
  <c r="AG365" i="11" s="1"/>
  <c r="I358" i="11"/>
  <c r="J358" i="11" s="1"/>
  <c r="D359" i="11"/>
  <c r="F358" i="11"/>
  <c r="G358" i="11" s="1"/>
  <c r="L358" i="11"/>
  <c r="M358" i="11" s="1"/>
  <c r="E358" i="11"/>
  <c r="F353" i="7"/>
  <c r="G353" i="7"/>
  <c r="H353" i="7" s="1"/>
  <c r="E354" i="7"/>
  <c r="L359" i="11" l="1"/>
  <c r="M359" i="11" s="1"/>
  <c r="F359" i="11"/>
  <c r="G359" i="11" s="1"/>
  <c r="I359" i="11"/>
  <c r="J359" i="11" s="1"/>
  <c r="D360" i="11"/>
  <c r="E359" i="11"/>
  <c r="AF366" i="11"/>
  <c r="AG366" i="11" s="1"/>
  <c r="Y366" i="11"/>
  <c r="AC366" i="11"/>
  <c r="AD366" i="11" s="1"/>
  <c r="X367" i="11"/>
  <c r="Z366" i="11"/>
  <c r="AA366" i="11" s="1"/>
  <c r="E355" i="7"/>
  <c r="G354" i="7"/>
  <c r="H354" i="7" s="1"/>
  <c r="F354" i="7"/>
  <c r="AF367" i="11" l="1"/>
  <c r="AG367" i="11" s="1"/>
  <c r="Z367" i="11"/>
  <c r="AA367" i="11" s="1"/>
  <c r="Y367" i="11"/>
  <c r="AC367" i="11"/>
  <c r="AD367" i="11" s="1"/>
  <c r="X368" i="11"/>
  <c r="D361" i="11"/>
  <c r="L360" i="11"/>
  <c r="M360" i="11" s="1"/>
  <c r="I360" i="11"/>
  <c r="J360" i="11" s="1"/>
  <c r="E360" i="11"/>
  <c r="F360" i="11"/>
  <c r="G360" i="11" s="1"/>
  <c r="G355" i="7"/>
  <c r="H355" i="7" s="1"/>
  <c r="E356" i="7"/>
  <c r="F355" i="7"/>
  <c r="E361" i="11" l="1"/>
  <c r="F361" i="11"/>
  <c r="G361" i="11" s="1"/>
  <c r="L361" i="11"/>
  <c r="M361" i="11" s="1"/>
  <c r="I361" i="11"/>
  <c r="J361" i="11" s="1"/>
  <c r="D362" i="11"/>
  <c r="Y368" i="11"/>
  <c r="AC368" i="11"/>
  <c r="AD368" i="11" s="1"/>
  <c r="AF368" i="11"/>
  <c r="AG368" i="11" s="1"/>
  <c r="Z368" i="11"/>
  <c r="AA368" i="11" s="1"/>
  <c r="F356" i="7"/>
  <c r="G356" i="7"/>
  <c r="H356" i="7" s="1"/>
  <c r="E357" i="7"/>
  <c r="E362" i="11" l="1"/>
  <c r="D363" i="11"/>
  <c r="L362" i="11"/>
  <c r="M362" i="11" s="1"/>
  <c r="F362" i="11"/>
  <c r="G362" i="11" s="1"/>
  <c r="I362" i="11"/>
  <c r="J362" i="11" s="1"/>
  <c r="E358" i="7"/>
  <c r="G357" i="7"/>
  <c r="H357" i="7" s="1"/>
  <c r="F357" i="7"/>
  <c r="F363" i="11" l="1"/>
  <c r="G363" i="11" s="1"/>
  <c r="E363" i="11"/>
  <c r="D364" i="11"/>
  <c r="L363" i="11"/>
  <c r="M363" i="11" s="1"/>
  <c r="I363" i="11"/>
  <c r="J363" i="11" s="1"/>
  <c r="G358" i="7"/>
  <c r="F358" i="7"/>
  <c r="E364" i="11" l="1"/>
  <c r="F364" i="11"/>
  <c r="G364" i="11" s="1"/>
  <c r="L364" i="11"/>
  <c r="M364" i="11" s="1"/>
  <c r="I364" i="11"/>
  <c r="J364" i="11" s="1"/>
  <c r="D365" i="11"/>
  <c r="I357" i="7"/>
  <c r="H358" i="7"/>
  <c r="I358" i="7" s="1"/>
  <c r="I262" i="7"/>
  <c r="I266" i="7"/>
  <c r="I270" i="7"/>
  <c r="I274" i="7"/>
  <c r="I278" i="7"/>
  <c r="I282" i="7"/>
  <c r="I286" i="7"/>
  <c r="I290" i="7"/>
  <c r="I294" i="7"/>
  <c r="I298" i="7"/>
  <c r="I302" i="7"/>
  <c r="I306" i="7"/>
  <c r="I310" i="7"/>
  <c r="I314" i="7"/>
  <c r="I318" i="7"/>
  <c r="I322" i="7"/>
  <c r="I326" i="7"/>
  <c r="I330" i="7"/>
  <c r="I334" i="7"/>
  <c r="I338" i="7"/>
  <c r="I342" i="7"/>
  <c r="I346" i="7"/>
  <c r="I350" i="7"/>
  <c r="I354" i="7"/>
  <c r="I259" i="7"/>
  <c r="J259" i="7" s="1"/>
  <c r="I263" i="7"/>
  <c r="I267" i="7"/>
  <c r="I271" i="7"/>
  <c r="I275" i="7"/>
  <c r="I279" i="7"/>
  <c r="I283" i="7"/>
  <c r="I287" i="7"/>
  <c r="I291" i="7"/>
  <c r="I295" i="7"/>
  <c r="I299" i="7"/>
  <c r="I303" i="7"/>
  <c r="I307" i="7"/>
  <c r="I311" i="7"/>
  <c r="I315" i="7"/>
  <c r="I319" i="7"/>
  <c r="I323" i="7"/>
  <c r="I327" i="7"/>
  <c r="I331" i="7"/>
  <c r="I335" i="7"/>
  <c r="I339" i="7"/>
  <c r="I343" i="7"/>
  <c r="I347" i="7"/>
  <c r="I351" i="7"/>
  <c r="I355" i="7"/>
  <c r="I260" i="7"/>
  <c r="I264" i="7"/>
  <c r="I268" i="7"/>
  <c r="I272" i="7"/>
  <c r="I276" i="7"/>
  <c r="I280" i="7"/>
  <c r="I284" i="7"/>
  <c r="I288" i="7"/>
  <c r="I292" i="7"/>
  <c r="I296" i="7"/>
  <c r="I300" i="7"/>
  <c r="I304" i="7"/>
  <c r="I308" i="7"/>
  <c r="I312" i="7"/>
  <c r="I316" i="7"/>
  <c r="I320" i="7"/>
  <c r="I324" i="7"/>
  <c r="I328" i="7"/>
  <c r="I332" i="7"/>
  <c r="I336" i="7"/>
  <c r="I340" i="7"/>
  <c r="I344" i="7"/>
  <c r="I348" i="7"/>
  <c r="I352" i="7"/>
  <c r="I356" i="7"/>
  <c r="I261" i="7"/>
  <c r="I265" i="7"/>
  <c r="I269" i="7"/>
  <c r="I273" i="7"/>
  <c r="I277" i="7"/>
  <c r="I281" i="7"/>
  <c r="I285" i="7"/>
  <c r="I289" i="7"/>
  <c r="I293" i="7"/>
  <c r="I297" i="7"/>
  <c r="I301" i="7"/>
  <c r="I305" i="7"/>
  <c r="I309" i="7"/>
  <c r="I313" i="7"/>
  <c r="I317" i="7"/>
  <c r="I321" i="7"/>
  <c r="I325" i="7"/>
  <c r="I329" i="7"/>
  <c r="I333" i="7"/>
  <c r="I337" i="7"/>
  <c r="I341" i="7"/>
  <c r="I345" i="7"/>
  <c r="I349" i="7"/>
  <c r="I353" i="7"/>
  <c r="I365" i="11" l="1"/>
  <c r="J365" i="11" s="1"/>
  <c r="F365" i="11"/>
  <c r="G365" i="11" s="1"/>
  <c r="D366" i="11"/>
  <c r="E365" i="11"/>
  <c r="L365" i="11"/>
  <c r="M365" i="11" s="1"/>
  <c r="J260" i="7"/>
  <c r="J261" i="7" s="1"/>
  <c r="J262" i="7" s="1"/>
  <c r="J263" i="7" s="1"/>
  <c r="J264" i="7" s="1"/>
  <c r="J265" i="7" s="1"/>
  <c r="J266" i="7" s="1"/>
  <c r="J267" i="7" s="1"/>
  <c r="J268" i="7" s="1"/>
  <c r="J269" i="7" s="1"/>
  <c r="J270" i="7" s="1"/>
  <c r="J271" i="7" s="1"/>
  <c r="J272" i="7" s="1"/>
  <c r="J273" i="7" s="1"/>
  <c r="J274" i="7" s="1"/>
  <c r="J275" i="7" s="1"/>
  <c r="J276" i="7" s="1"/>
  <c r="J277" i="7" s="1"/>
  <c r="J278" i="7" s="1"/>
  <c r="J279" i="7" s="1"/>
  <c r="J280" i="7" s="1"/>
  <c r="J281" i="7" s="1"/>
  <c r="J282" i="7" s="1"/>
  <c r="J283" i="7" s="1"/>
  <c r="J284" i="7" s="1"/>
  <c r="J285" i="7" s="1"/>
  <c r="J286" i="7" s="1"/>
  <c r="J287" i="7" s="1"/>
  <c r="J288" i="7" s="1"/>
  <c r="J289" i="7" s="1"/>
  <c r="J290" i="7" s="1"/>
  <c r="J291" i="7" s="1"/>
  <c r="J292" i="7" s="1"/>
  <c r="J293" i="7" s="1"/>
  <c r="J294" i="7" s="1"/>
  <c r="J295" i="7" s="1"/>
  <c r="J296" i="7" s="1"/>
  <c r="J297" i="7" s="1"/>
  <c r="J298" i="7" s="1"/>
  <c r="J299" i="7" s="1"/>
  <c r="J300" i="7" s="1"/>
  <c r="J301" i="7" s="1"/>
  <c r="J302" i="7" s="1"/>
  <c r="J303" i="7" s="1"/>
  <c r="J304" i="7" s="1"/>
  <c r="J305" i="7" s="1"/>
  <c r="J306" i="7" s="1"/>
  <c r="J307" i="7" s="1"/>
  <c r="J308" i="7" s="1"/>
  <c r="J309" i="7" s="1"/>
  <c r="J310" i="7" s="1"/>
  <c r="J311" i="7" s="1"/>
  <c r="J312" i="7" s="1"/>
  <c r="J313" i="7" s="1"/>
  <c r="J314" i="7" s="1"/>
  <c r="J315" i="7" s="1"/>
  <c r="J316" i="7" s="1"/>
  <c r="J317" i="7" s="1"/>
  <c r="J318" i="7" s="1"/>
  <c r="J319" i="7" s="1"/>
  <c r="J320" i="7" s="1"/>
  <c r="J321" i="7" s="1"/>
  <c r="J322" i="7" s="1"/>
  <c r="J323" i="7" s="1"/>
  <c r="J324" i="7" s="1"/>
  <c r="J325" i="7" s="1"/>
  <c r="J326" i="7" s="1"/>
  <c r="J327" i="7" s="1"/>
  <c r="J328" i="7" s="1"/>
  <c r="J329" i="7" s="1"/>
  <c r="J330" i="7" s="1"/>
  <c r="J331" i="7" s="1"/>
  <c r="J332" i="7" s="1"/>
  <c r="J333" i="7" s="1"/>
  <c r="J334" i="7" s="1"/>
  <c r="J335" i="7" s="1"/>
  <c r="J336" i="7" s="1"/>
  <c r="J337" i="7" s="1"/>
  <c r="J338" i="7" s="1"/>
  <c r="J339" i="7" s="1"/>
  <c r="J340" i="7" s="1"/>
  <c r="J341" i="7" s="1"/>
  <c r="J342" i="7" s="1"/>
  <c r="J343" i="7" s="1"/>
  <c r="J344" i="7" s="1"/>
  <c r="J345" i="7" s="1"/>
  <c r="J346" i="7" s="1"/>
  <c r="J347" i="7" s="1"/>
  <c r="J348" i="7" s="1"/>
  <c r="J349" i="7" s="1"/>
  <c r="J350" i="7" s="1"/>
  <c r="J351" i="7" s="1"/>
  <c r="J352" i="7" s="1"/>
  <c r="J353" i="7" s="1"/>
  <c r="J354" i="7" s="1"/>
  <c r="J355" i="7" s="1"/>
  <c r="J356" i="7" s="1"/>
  <c r="J357" i="7" s="1"/>
  <c r="J358" i="7" s="1"/>
  <c r="F366" i="11" l="1"/>
  <c r="G366" i="11" s="1"/>
  <c r="E366" i="11"/>
  <c r="I366" i="11"/>
  <c r="J366" i="11" s="1"/>
  <c r="L366" i="11"/>
  <c r="M366" i="11" s="1"/>
  <c r="D367" i="11"/>
  <c r="L367" i="11" l="1"/>
  <c r="M367" i="11" s="1"/>
  <c r="I367" i="11"/>
  <c r="J367" i="11" s="1"/>
  <c r="D368" i="11"/>
  <c r="F367" i="11"/>
  <c r="G367" i="11" s="1"/>
  <c r="E367" i="11"/>
  <c r="I368" i="11" l="1"/>
  <c r="J368" i="11" s="1"/>
  <c r="F368" i="11"/>
  <c r="G368" i="11" s="1"/>
  <c r="E368" i="11"/>
  <c r="L368" i="11"/>
  <c r="M36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Geoff Taylor</author>
  </authors>
  <commentList>
    <comment ref="B8" authorId="0" shapeId="0" xr:uid="{00000000-0006-0000-0100-000001000000}">
      <text>
        <r>
          <rPr>
            <b/>
            <sz val="9"/>
            <color indexed="81"/>
            <rFont val="Tahoma"/>
            <charset val="1"/>
          </rPr>
          <t xml:space="preserve">Liveweight Guide:
Jersey                      </t>
        </r>
        <r>
          <rPr>
            <sz val="9"/>
            <color indexed="81"/>
            <rFont val="Tahoma"/>
            <family val="2"/>
          </rPr>
          <t>370-395kg</t>
        </r>
        <r>
          <rPr>
            <b/>
            <sz val="9"/>
            <color indexed="81"/>
            <rFont val="Tahoma"/>
            <charset val="1"/>
          </rPr>
          <t xml:space="preserve">
Crossbred (J12 F4)  </t>
        </r>
        <r>
          <rPr>
            <sz val="9"/>
            <color indexed="81"/>
            <rFont val="Tahoma"/>
            <family val="2"/>
          </rPr>
          <t>400-440kg</t>
        </r>
        <r>
          <rPr>
            <b/>
            <sz val="9"/>
            <color indexed="81"/>
            <rFont val="Tahoma"/>
            <charset val="1"/>
          </rPr>
          <t xml:space="preserve">
Crossbred (F12 J4)  </t>
        </r>
        <r>
          <rPr>
            <sz val="9"/>
            <color indexed="81"/>
            <rFont val="Tahoma"/>
            <family val="2"/>
          </rPr>
          <t>445-470kg</t>
        </r>
        <r>
          <rPr>
            <b/>
            <sz val="9"/>
            <color indexed="81"/>
            <rFont val="Tahoma"/>
            <charset val="1"/>
          </rPr>
          <t xml:space="preserve">
Friesian                    </t>
        </r>
        <r>
          <rPr>
            <sz val="9"/>
            <color indexed="81"/>
            <rFont val="Tahoma"/>
            <family val="2"/>
          </rPr>
          <t>475-500kg</t>
        </r>
        <r>
          <rPr>
            <b/>
            <sz val="9"/>
            <color indexed="81"/>
            <rFont val="Tahoma"/>
            <charset val="1"/>
          </rPr>
          <t xml:space="preserve">
Holstein                   </t>
        </r>
        <r>
          <rPr>
            <sz val="9"/>
            <color indexed="81"/>
            <rFont val="Tahoma"/>
            <family val="2"/>
          </rPr>
          <t>510-600kg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Geoff Taylor</author>
  </authors>
  <commentList>
    <comment ref="C13" authorId="0" shapeId="0" xr:uid="{00000000-0006-0000-0200-000001000000}">
      <text>
        <r>
          <rPr>
            <b/>
            <sz val="9"/>
            <color indexed="81"/>
            <rFont val="Tahoma"/>
            <family val="2"/>
          </rPr>
          <t xml:space="preserve">Liveweight Guide:
Jersey                          </t>
        </r>
        <r>
          <rPr>
            <sz val="9"/>
            <color indexed="81"/>
            <rFont val="Tahoma"/>
            <family val="2"/>
          </rPr>
          <t>370-395kg</t>
        </r>
        <r>
          <rPr>
            <b/>
            <sz val="9"/>
            <color indexed="81"/>
            <rFont val="Tahoma"/>
            <family val="2"/>
          </rPr>
          <t xml:space="preserve">
Crossbred (J12 F4)   </t>
        </r>
        <r>
          <rPr>
            <sz val="9"/>
            <color indexed="81"/>
            <rFont val="Tahoma"/>
            <family val="2"/>
          </rPr>
          <t>400-440kg</t>
        </r>
        <r>
          <rPr>
            <b/>
            <sz val="9"/>
            <color indexed="81"/>
            <rFont val="Tahoma"/>
            <family val="2"/>
          </rPr>
          <t xml:space="preserve">
Crossbred (F12 J4)   </t>
        </r>
        <r>
          <rPr>
            <sz val="9"/>
            <color indexed="81"/>
            <rFont val="Tahoma"/>
            <family val="2"/>
          </rPr>
          <t>445-470kg</t>
        </r>
        <r>
          <rPr>
            <b/>
            <sz val="9"/>
            <color indexed="81"/>
            <rFont val="Tahoma"/>
            <family val="2"/>
          </rPr>
          <t xml:space="preserve">
Friesian                        </t>
        </r>
        <r>
          <rPr>
            <sz val="9"/>
            <color indexed="81"/>
            <rFont val="Tahoma"/>
            <family val="2"/>
          </rPr>
          <t>475-500kg</t>
        </r>
        <r>
          <rPr>
            <b/>
            <sz val="9"/>
            <color indexed="81"/>
            <rFont val="Tahoma"/>
            <family val="2"/>
          </rPr>
          <t xml:space="preserve">
Holstein                       </t>
        </r>
        <r>
          <rPr>
            <sz val="9"/>
            <color indexed="81"/>
            <rFont val="Tahoma"/>
            <family val="2"/>
          </rPr>
          <t>510-600kg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Geoff Taylor</author>
  </authors>
  <commentList>
    <comment ref="N29" authorId="0" shapeId="0" xr:uid="{00000000-0006-0000-0300-000001000000}">
      <text>
        <r>
          <rPr>
            <sz val="11"/>
            <color indexed="81"/>
            <rFont val="Tahoma"/>
            <family val="2"/>
          </rPr>
          <t>Estimates how often a positive net farm income (operating profit after tax) will be generated under different prevailing market conditions. For example a 20% probability means that the farm will have positive net farm income 1 in 5 years where as an 80% probability indicates a positive outcome 4 out of 5 years. A score less than 80% indicates you should look at consolidating profitability.</t>
        </r>
      </text>
    </comment>
    <comment ref="N31" authorId="0" shapeId="0" xr:uid="{00000000-0006-0000-0300-000002000000}">
      <text>
        <r>
          <rPr>
            <sz val="11"/>
            <color indexed="81"/>
            <rFont val="Tahoma"/>
            <family val="2"/>
          </rPr>
          <t>Estimates how often a positive NPV would occur if calculated across the range of market conditions specified. A value less than 50% is high risk and should be discounted. A value between 50% and 80% suggests the project is finely balanced and worth taking a close look at. A value greater than 80% is relatively low risk.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Geoff Taylor</author>
  </authors>
  <commentList>
    <comment ref="AB40" authorId="0" shapeId="0" xr:uid="{00000000-0006-0000-0500-000001000000}">
      <text>
        <r>
          <rPr>
            <sz val="9"/>
            <color indexed="81"/>
            <rFont val="Tahoma"/>
            <family val="2"/>
          </rPr>
          <t xml:space="preserve">Geoff Taylor: Excludes calf grazing and includes runoff adjustments etc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Geoff Taylor</author>
  </authors>
  <commentList>
    <comment ref="AC34" authorId="0" shapeId="0" xr:uid="{00000000-0006-0000-0600-000001000000}">
      <text>
        <r>
          <rPr>
            <sz val="9"/>
            <color indexed="81"/>
            <rFont val="Tahoma"/>
            <family val="2"/>
          </rPr>
          <t xml:space="preserve">Geoff Taylor: Excludes calf grazing and includes runoff adjustments etc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Geoff Taylor</author>
  </authors>
  <commentList>
    <comment ref="DA18" authorId="0" shapeId="0" xr:uid="{00000000-0006-0000-0900-000001000000}">
      <text>
        <r>
          <rPr>
            <sz val="9"/>
            <color indexed="81"/>
            <rFont val="Tahoma"/>
            <family val="2"/>
          </rPr>
          <t xml:space="preserve">Geoff Taylor: Excludes calf grazing and includes runoff adjustments etc.
</t>
        </r>
      </text>
    </comment>
  </commentList>
</comments>
</file>

<file path=xl/sharedStrings.xml><?xml version="1.0" encoding="utf-8"?>
<sst xmlns="http://schemas.openxmlformats.org/spreadsheetml/2006/main" count="2257" uniqueCount="876">
  <si>
    <t>Region</t>
  </si>
  <si>
    <t>Supplement Fed (TDM)</t>
  </si>
  <si>
    <t>Feeding Method</t>
  </si>
  <si>
    <t>Country</t>
  </si>
  <si>
    <t xml:space="preserve">New Zealand </t>
  </si>
  <si>
    <t>Australia</t>
  </si>
  <si>
    <t>Northland</t>
  </si>
  <si>
    <t>Taranaki</t>
  </si>
  <si>
    <t>Central Plateau</t>
  </si>
  <si>
    <t>Manawatu</t>
  </si>
  <si>
    <t>Hawkes Bay</t>
  </si>
  <si>
    <t>Wairarapa</t>
  </si>
  <si>
    <t>Bay of Plenty</t>
  </si>
  <si>
    <t>Waikato</t>
  </si>
  <si>
    <t>Canterbury</t>
  </si>
  <si>
    <t>Otago</t>
  </si>
  <si>
    <t>Southland</t>
  </si>
  <si>
    <t>Regions NZ</t>
  </si>
  <si>
    <t>Cows peak milked</t>
  </si>
  <si>
    <t>Feed Type</t>
  </si>
  <si>
    <t>Amount Purchased (TDM)</t>
  </si>
  <si>
    <t>Predominant breed</t>
  </si>
  <si>
    <t>Predominant Breed</t>
  </si>
  <si>
    <t>$/TDM</t>
  </si>
  <si>
    <t>R1yr Replacements</t>
  </si>
  <si>
    <t>R2yr Replacements</t>
  </si>
  <si>
    <t>Number</t>
  </si>
  <si>
    <t>Herd 1</t>
  </si>
  <si>
    <t>Describe Your Current System</t>
  </si>
  <si>
    <t>Financial Indicators</t>
  </si>
  <si>
    <t>Farm Working Expenses ($/kgMS)</t>
  </si>
  <si>
    <t>Total Debt ($)</t>
  </si>
  <si>
    <t>Total Asset Value ($)</t>
  </si>
  <si>
    <t>Grazed on farm part of year</t>
  </si>
  <si>
    <t>Grazed off farm</t>
  </si>
  <si>
    <t>Staff (Full Time Equivalents)</t>
  </si>
  <si>
    <t>Management Level</t>
  </si>
  <si>
    <t>Assistant Level</t>
  </si>
  <si>
    <t>Intermediate level</t>
  </si>
  <si>
    <t>On Paddock</t>
  </si>
  <si>
    <t>Troughs in Paddock</t>
  </si>
  <si>
    <t xml:space="preserve">Feedpad (center aisle or troughs) </t>
  </si>
  <si>
    <t>Barley grain</t>
  </si>
  <si>
    <t>Brewers Grain</t>
  </si>
  <si>
    <t>Canola</t>
  </si>
  <si>
    <t>Cereal silage</t>
  </si>
  <si>
    <t>Grass silage</t>
  </si>
  <si>
    <t>Hay</t>
  </si>
  <si>
    <t>Lucerne silage</t>
  </si>
  <si>
    <t>Maize grain</t>
  </si>
  <si>
    <t>Maize silage</t>
  </si>
  <si>
    <t>Molasses</t>
  </si>
  <si>
    <t>Oats</t>
  </si>
  <si>
    <t>Palm Kernel Extract</t>
  </si>
  <si>
    <t>Peas</t>
  </si>
  <si>
    <t>Potatoes</t>
  </si>
  <si>
    <t>Soya Bean Meal</t>
  </si>
  <si>
    <t>Straw</t>
  </si>
  <si>
    <t>Wheat grain</t>
  </si>
  <si>
    <t>How Will You Change Your System?</t>
  </si>
  <si>
    <t>TDM/ha</t>
  </si>
  <si>
    <t>Total TDM</t>
  </si>
  <si>
    <t>Number of cows to be housed/fed in structure at one time</t>
  </si>
  <si>
    <t>Estimated floor area required</t>
  </si>
  <si>
    <t>In-shed Feeder</t>
  </si>
  <si>
    <t>ME</t>
  </si>
  <si>
    <t>DDG</t>
  </si>
  <si>
    <t>Covered Feedpad / Housed Facility</t>
  </si>
  <si>
    <t>Feed Utilisation With Different Feeding Methods</t>
  </si>
  <si>
    <t>Drop Down Lists &amp; Look up table</t>
  </si>
  <si>
    <t>How will the project be funded?</t>
  </si>
  <si>
    <t>Funding Method</t>
  </si>
  <si>
    <t xml:space="preserve">100% from bank borrowed debt </t>
  </si>
  <si>
    <t>100% from cash</t>
  </si>
  <si>
    <t>A mix of bank borrowed debt and cash</t>
  </si>
  <si>
    <t>Number of stock</t>
  </si>
  <si>
    <t>Feed Eaten kgDM/cow/day</t>
  </si>
  <si>
    <t>Breed</t>
  </si>
  <si>
    <t>Mature Weight</t>
  </si>
  <si>
    <t>R1 Replacements</t>
  </si>
  <si>
    <t>R2 Replacements</t>
  </si>
  <si>
    <t>Herd 2</t>
  </si>
  <si>
    <t>TDM</t>
  </si>
  <si>
    <t>Pregnancy</t>
  </si>
  <si>
    <t>Walking</t>
  </si>
  <si>
    <t>Total</t>
  </si>
  <si>
    <t>TOTAL</t>
  </si>
  <si>
    <t>Yes</t>
  </si>
  <si>
    <t>Feeding Apron</t>
  </si>
  <si>
    <t>m2/cow</t>
  </si>
  <si>
    <t>No</t>
  </si>
  <si>
    <t>Current System</t>
  </si>
  <si>
    <t>cows</t>
  </si>
  <si>
    <t>Proposed System</t>
  </si>
  <si>
    <t>Dry Cow Grazing OFF The Effective Milking Area</t>
  </si>
  <si>
    <t>Feed Reconciliation</t>
  </si>
  <si>
    <t>FEED EATEN</t>
  </si>
  <si>
    <t xml:space="preserve">Production Efficiency </t>
  </si>
  <si>
    <t>Jersey (400kg)</t>
  </si>
  <si>
    <t>Crossbred (450kg)</t>
  </si>
  <si>
    <t>Friesian (500kg)</t>
  </si>
  <si>
    <t>Holstein (550kg)</t>
  </si>
  <si>
    <t>Cash available for project</t>
  </si>
  <si>
    <t>Enter dollar value or percentage</t>
  </si>
  <si>
    <t>Grazing Policy</t>
  </si>
  <si>
    <t>Useage</t>
  </si>
  <si>
    <t>Metaboliseable Energy (MJ/kgDM)</t>
  </si>
  <si>
    <t>Stock</t>
  </si>
  <si>
    <t>Machinery</t>
  </si>
  <si>
    <t>Depreciation</t>
  </si>
  <si>
    <t>Payout</t>
  </si>
  <si>
    <t>Year 1</t>
  </si>
  <si>
    <t>Year 2</t>
  </si>
  <si>
    <t>Year 3</t>
  </si>
  <si>
    <t>Year 4</t>
  </si>
  <si>
    <t>Year 5</t>
  </si>
  <si>
    <t>Year 6</t>
  </si>
  <si>
    <t>Year 7</t>
  </si>
  <si>
    <t>Year 8</t>
  </si>
  <si>
    <t>Year 9</t>
  </si>
  <si>
    <t>Year 10</t>
  </si>
  <si>
    <t>Income</t>
  </si>
  <si>
    <t>Difference in Gross Farm Revenue</t>
  </si>
  <si>
    <t>Percentage of target production achieved</t>
  </si>
  <si>
    <t>Milk revenue</t>
  </si>
  <si>
    <t>Cattle revenue</t>
  </si>
  <si>
    <t>Gross revenue</t>
  </si>
  <si>
    <t>Expenditure</t>
  </si>
  <si>
    <t>Total Expenses</t>
  </si>
  <si>
    <t>OPERATING CASH FLOW</t>
  </si>
  <si>
    <t>WORKING CAPITAL</t>
  </si>
  <si>
    <t>Working Capital Required</t>
  </si>
  <si>
    <t>CHANGE IN WC REQUIRED</t>
  </si>
  <si>
    <t>CAPEX</t>
  </si>
  <si>
    <t>Dairy company shares</t>
  </si>
  <si>
    <t>NET CASH FLOWS</t>
  </si>
  <si>
    <t>Terminal Values</t>
  </si>
  <si>
    <t>Dairy Company shares</t>
  </si>
  <si>
    <t>WACC</t>
  </si>
  <si>
    <t>PV of CASH INFLOW</t>
  </si>
  <si>
    <t>NPV</t>
  </si>
  <si>
    <t>IRR</t>
  </si>
  <si>
    <t>Investment</t>
  </si>
  <si>
    <t>Structure</t>
  </si>
  <si>
    <t>Financials</t>
  </si>
  <si>
    <t>Cattle</t>
  </si>
  <si>
    <t>Assumptions</t>
  </si>
  <si>
    <t>Labour</t>
  </si>
  <si>
    <t>Supplement Fed</t>
  </si>
  <si>
    <t>Winter Grazing</t>
  </si>
  <si>
    <t xml:space="preserve">Young Stock Grazing </t>
  </si>
  <si>
    <t>Look up Table</t>
  </si>
  <si>
    <t xml:space="preserve">Region </t>
  </si>
  <si>
    <t>Cattle Income ($/cow)</t>
  </si>
  <si>
    <t>$/kgMS</t>
  </si>
  <si>
    <t>Feed</t>
  </si>
  <si>
    <t xml:space="preserve">Low </t>
  </si>
  <si>
    <t xml:space="preserve">Med </t>
  </si>
  <si>
    <t>High</t>
  </si>
  <si>
    <t>Labour Adjustment</t>
  </si>
  <si>
    <t>$/Cow</t>
  </si>
  <si>
    <t>Intercept</t>
  </si>
  <si>
    <t>Assistant level</t>
  </si>
  <si>
    <t>Management level</t>
  </si>
  <si>
    <t>Milk</t>
  </si>
  <si>
    <t>Low</t>
  </si>
  <si>
    <t>West Coast /Tasman</t>
  </si>
  <si>
    <t>Marlborough</t>
  </si>
  <si>
    <t>Base Physical</t>
  </si>
  <si>
    <t>Production</t>
  </si>
  <si>
    <t>Farm Area</t>
  </si>
  <si>
    <t xml:space="preserve">Peak cows milked </t>
  </si>
  <si>
    <t>Barn</t>
  </si>
  <si>
    <t>Resource consent</t>
  </si>
  <si>
    <t xml:space="preserve">Investment </t>
  </si>
  <si>
    <t xml:space="preserve">Cow Numbers </t>
  </si>
  <si>
    <t>Farm System Definitions</t>
  </si>
  <si>
    <t>% Feed</t>
  </si>
  <si>
    <t>Medium</t>
  </si>
  <si>
    <t>Min</t>
  </si>
  <si>
    <t>Max</t>
  </si>
  <si>
    <t>System</t>
  </si>
  <si>
    <t>Labour (Incl Adjustment)</t>
  </si>
  <si>
    <t>Feed (Incl young stock &amp; dry cow grazing and supplement)</t>
  </si>
  <si>
    <t>Farm Working Expenses (Incl of adjustments) except depreciation</t>
  </si>
  <si>
    <t>Insurance</t>
  </si>
  <si>
    <t>Vehicle Fuel and oil costs from increasing feeding</t>
  </si>
  <si>
    <t>Dairy base data for Waikato, Canterbury &amp; Southland was used to look for any relationship between vehicle costs and supplement expenditure. Because scale of the farm influences vehile costs this was taken back to $/ha. As can be seent he relationship is poor, but suggests that supplemen may add 3.7 c/kg in vehicle and fuel costs for every dollar spent on supplement.</t>
  </si>
  <si>
    <t>Machinery &amp; Fuel</t>
  </si>
  <si>
    <t>Supplement eaten (TDM)</t>
  </si>
  <si>
    <t>Differential</t>
  </si>
  <si>
    <t>Insurance Costs</t>
  </si>
  <si>
    <t>Slatted Barn</t>
  </si>
  <si>
    <t>Stock Expenses ($/cow)</t>
  </si>
  <si>
    <t>$/m2</t>
  </si>
  <si>
    <t>Compost Barn</t>
  </si>
  <si>
    <t>Freestall</t>
  </si>
  <si>
    <t>Structure type</t>
  </si>
  <si>
    <t>Cows to be housed</t>
  </si>
  <si>
    <t>Investment Brief</t>
  </si>
  <si>
    <t>Cow Values ($/hd for MA cows)</t>
  </si>
  <si>
    <t>Row/Column Reference</t>
  </si>
  <si>
    <t>Estimated value of share:</t>
  </si>
  <si>
    <t>Payment Schedule</t>
  </si>
  <si>
    <t>Payment at end of season production is achieved</t>
  </si>
  <si>
    <t>Direct Expenditure</t>
  </si>
  <si>
    <t>Effluent</t>
  </si>
  <si>
    <t xml:space="preserve">Consent </t>
  </si>
  <si>
    <t>Other Infrastructure</t>
  </si>
  <si>
    <t>All Other Costs as % of Barn</t>
  </si>
  <si>
    <t>Other Infrastructure + Effluent as % of Barn</t>
  </si>
  <si>
    <t>Machinery as % of Barn</t>
  </si>
  <si>
    <t>Southland 1</t>
  </si>
  <si>
    <t>Southland 2</t>
  </si>
  <si>
    <t>Canterbury 1</t>
  </si>
  <si>
    <t>Canterbury 2</t>
  </si>
  <si>
    <t>Canterbury 3</t>
  </si>
  <si>
    <t>Waikato 1</t>
  </si>
  <si>
    <t>Waikato 2</t>
  </si>
  <si>
    <t>Case study evidence for cost estimates (Journeaux &amp; Newman)</t>
  </si>
  <si>
    <t>Average Used</t>
  </si>
  <si>
    <t>Other infrastructure (e.g. effluent, feed bunkers etc)</t>
  </si>
  <si>
    <t>Stock Expenses</t>
  </si>
  <si>
    <t>General</t>
  </si>
  <si>
    <t>Feed Expenses</t>
  </si>
  <si>
    <t>Other Working Expenses</t>
  </si>
  <si>
    <t>Fertiliser</t>
  </si>
  <si>
    <t>Overheads</t>
  </si>
  <si>
    <t>Tractors</t>
  </si>
  <si>
    <t>Forage Feeders</t>
  </si>
  <si>
    <t>Implements</t>
  </si>
  <si>
    <t>Shed &amp; yards</t>
  </si>
  <si>
    <t>Diminishing Value</t>
  </si>
  <si>
    <t>Straight Line</t>
  </si>
  <si>
    <t>Depreciation Rates</t>
  </si>
  <si>
    <t>% Value @ 10 Years</t>
  </si>
  <si>
    <t>The percentage of the machinery cost allocated to the barn is the additional proportion of feed introduced to the system as a result of the barn. For example if supplement went from 1-2 TDM/ha then 50% would be allocated to the barn</t>
  </si>
  <si>
    <t>Learning curves for achieving target production</t>
  </si>
  <si>
    <t>Yr1</t>
  </si>
  <si>
    <t>Yr2</t>
  </si>
  <si>
    <t>Yr3</t>
  </si>
  <si>
    <t>Yr4</t>
  </si>
  <si>
    <t>Yr5</t>
  </si>
  <si>
    <t>When do you expect to achieve target production?</t>
  </si>
  <si>
    <t>NPV CALCULATION</t>
  </si>
  <si>
    <t>Year 0</t>
  </si>
  <si>
    <t>Additional milk produced (kgMS)</t>
  </si>
  <si>
    <t>Differential Expenditure</t>
  </si>
  <si>
    <t>Differential Income</t>
  </si>
  <si>
    <t>Cash Budget</t>
  </si>
  <si>
    <t>Gross Farm Revenue</t>
  </si>
  <si>
    <t>Operating Expenses</t>
  </si>
  <si>
    <t>Differential Operating Expenditure</t>
  </si>
  <si>
    <t>Fertiliser savings</t>
  </si>
  <si>
    <t>Nutrient</t>
  </si>
  <si>
    <t>%DM</t>
  </si>
  <si>
    <t>P</t>
  </si>
  <si>
    <t>K</t>
  </si>
  <si>
    <t>S</t>
  </si>
  <si>
    <t>N</t>
  </si>
  <si>
    <t>$/kg Nutrient Applied</t>
  </si>
  <si>
    <t>Spreading Costs $/kg</t>
  </si>
  <si>
    <t xml:space="preserve">A proxy for fertiliser savings from additional supplement has been made by treating all supplement the same with the the following anlysis. This is an "average" feed composition based on an expected mix of feeds. Nutrient prices are also listed. Spreading costs based on 70kg/ha N and 400 kg/ha for other nutrients. </t>
  </si>
  <si>
    <t>Note sulphur is free with phosphate.</t>
  </si>
  <si>
    <t>Total Value $/kgDM</t>
  </si>
  <si>
    <t>Subtotal</t>
  </si>
  <si>
    <t>Total ($/kgMS)</t>
  </si>
  <si>
    <t>Overheads (Excl Depreciation)</t>
  </si>
  <si>
    <t>($/kgMS)</t>
  </si>
  <si>
    <t>Fertiliser -Incl N ($/kgMS)</t>
  </si>
  <si>
    <t>Depreciation ($/kgMS)</t>
  </si>
  <si>
    <t>Self Nominated Expenses</t>
  </si>
  <si>
    <t>Average for Region</t>
  </si>
  <si>
    <t>Defined Expenditure</t>
  </si>
  <si>
    <t>Other Directly Impacted Expenses</t>
  </si>
  <si>
    <t>R&amp;M on Structure</t>
  </si>
  <si>
    <t>Soil Type</t>
  </si>
  <si>
    <t>Free draining</t>
  </si>
  <si>
    <t>Moderately well drained</t>
  </si>
  <si>
    <t>Poorly drained</t>
  </si>
  <si>
    <t>Winter grazing eaten (TDM)</t>
  </si>
  <si>
    <t>Proposed system</t>
  </si>
  <si>
    <t>Cows Peak Milked</t>
  </si>
  <si>
    <t>Investment Required</t>
  </si>
  <si>
    <t>Farm Area (ha)</t>
  </si>
  <si>
    <t>Production (kgMS)</t>
  </si>
  <si>
    <t>Supplement Imported (TDM)</t>
  </si>
  <si>
    <t>R&amp;M Costs</t>
  </si>
  <si>
    <t>Feed Pad</t>
  </si>
  <si>
    <t>Non-direct expenses</t>
  </si>
  <si>
    <t>Machinery &amp; Fuel (differential)</t>
  </si>
  <si>
    <t>Insurance (differential)</t>
  </si>
  <si>
    <t>Interest</t>
  </si>
  <si>
    <t>Variables</t>
  </si>
  <si>
    <t>SD</t>
  </si>
  <si>
    <t>Bottom of Range</t>
  </si>
  <si>
    <t>Top of Range</t>
  </si>
  <si>
    <t>This is balanced by nutrient exported as additional milk (raw-milk-facts.com)</t>
  </si>
  <si>
    <t>Funding</t>
  </si>
  <si>
    <t>Debt</t>
  </si>
  <si>
    <t>Interest rate</t>
  </si>
  <si>
    <t>Total Assets</t>
  </si>
  <si>
    <t>Taxable Income</t>
  </si>
  <si>
    <t>Results</t>
  </si>
  <si>
    <t>Mean</t>
  </si>
  <si>
    <t>Financial Results</t>
  </si>
  <si>
    <t>+/- 20%</t>
  </si>
  <si>
    <t>hardaker??</t>
  </si>
  <si>
    <t>Current</t>
  </si>
  <si>
    <t>Proposed</t>
  </si>
  <si>
    <t>ROA</t>
  </si>
  <si>
    <t>ROE</t>
  </si>
  <si>
    <t>Equity</t>
  </si>
  <si>
    <t>Cost of Project</t>
  </si>
  <si>
    <t>Equity to offset project cost</t>
  </si>
  <si>
    <t>Probability of Negative Result</t>
  </si>
  <si>
    <t>Operating Profit</t>
  </si>
  <si>
    <t>value</t>
  </si>
  <si>
    <t>Count between Values</t>
  </si>
  <si>
    <t>Count less than values</t>
  </si>
  <si>
    <t>Percentage of observations</t>
  </si>
  <si>
    <t>cumulative Prob</t>
  </si>
  <si>
    <t>Current Situation</t>
  </si>
  <si>
    <t>TAXABLE INCOME</t>
  </si>
  <si>
    <t>CURRENT MAX</t>
  </si>
  <si>
    <t>CURRENT MIN</t>
  </si>
  <si>
    <t>PROPOSED MAX</t>
  </si>
  <si>
    <t>PROPOSED MIN</t>
  </si>
  <si>
    <t>Rounded Values</t>
  </si>
  <si>
    <t>Return On Assets</t>
  </si>
  <si>
    <t>Return on Equity</t>
  </si>
  <si>
    <t>Sensitivity Of NPV to Capital Costs Arising From Off Paddock Facility, Other Infrastructure and Machinery</t>
  </si>
  <si>
    <t>Capital</t>
  </si>
  <si>
    <t>% Change</t>
  </si>
  <si>
    <t>Net Present Value</t>
  </si>
  <si>
    <t>IRR Working table</t>
  </si>
  <si>
    <t>Risk</t>
  </si>
  <si>
    <t>Cash Operating Surplus</t>
  </si>
  <si>
    <t>less Depreciation</t>
  </si>
  <si>
    <t>less Interest</t>
  </si>
  <si>
    <t>Taxable Operating Profit</t>
  </si>
  <si>
    <t>Manure Spreading</t>
  </si>
  <si>
    <t>kgMS/ha</t>
  </si>
  <si>
    <t>kgMS/cow</t>
  </si>
  <si>
    <t>Young Stock Grazing ($/hd/wk)</t>
  </si>
  <si>
    <t>R1</t>
  </si>
  <si>
    <t>R2</t>
  </si>
  <si>
    <t>Off pasture facility</t>
  </si>
  <si>
    <t>Other infrastructure</t>
  </si>
  <si>
    <t xml:space="preserve">Stock </t>
  </si>
  <si>
    <t>Shares</t>
  </si>
  <si>
    <r>
      <t>m</t>
    </r>
    <r>
      <rPr>
        <vertAlign val="superscript"/>
        <sz val="11"/>
        <color theme="1"/>
        <rFont val="Calibri"/>
        <family val="2"/>
        <scheme val="minor"/>
      </rPr>
      <t>2</t>
    </r>
    <r>
      <rPr>
        <sz val="11"/>
        <color theme="1"/>
        <rFont val="Calibri"/>
        <family val="2"/>
        <scheme val="minor"/>
      </rPr>
      <t>/cow</t>
    </r>
  </si>
  <si>
    <t>Holding capacity of off pasture facility</t>
  </si>
  <si>
    <t>Total floor area</t>
  </si>
  <si>
    <t>Off pasture facility selected</t>
  </si>
  <si>
    <t>System Responses</t>
  </si>
  <si>
    <t>Answering this question helps to answer which system is the most financially robust in the long term. To do this we have made some assumptions about how prices may change over time and modelled the impact on the business. In this example the Proposed System has a 26% probability of a negative taxable income from operations (Point A), while the current system has an 8% probability (Point B). Putting this another way the proposed system is likely to make a loss 1 in 4 years while your current system would only make a loss 1 in 12 years.</t>
  </si>
  <si>
    <t>The nature of the investment you are considering is long term and involves the purchase of depreciating assets and therefore the investment return needs to be considered over time. Unfortunately the operating return identified previously is only a snap shot of one year and therefore can provide a misleading answer. The Net Present Value and Internal Rates of Return provided below allow the dimension of time to be considered.</t>
  </si>
  <si>
    <t>Net Present Value (NPV)</t>
  </si>
  <si>
    <t>Internal Rate of Return (IRR)</t>
  </si>
  <si>
    <t>Percentile</t>
  </si>
  <si>
    <t>Result at top and Botom of Range</t>
  </si>
  <si>
    <t>Variable</t>
  </si>
  <si>
    <t>Interest (%)</t>
  </si>
  <si>
    <t>Feed Price ($/kgMS)</t>
  </si>
  <si>
    <t>Swing</t>
  </si>
  <si>
    <t>Swing^2</t>
  </si>
  <si>
    <t>Var %</t>
  </si>
  <si>
    <t>Rank</t>
  </si>
  <si>
    <t>Tornado Values</t>
  </si>
  <si>
    <t xml:space="preserve">Capital Cost </t>
  </si>
  <si>
    <t>Payout ($/kgMS)</t>
  </si>
  <si>
    <t>Worst Case</t>
  </si>
  <si>
    <t>Best Case</t>
  </si>
  <si>
    <t>Base</t>
  </si>
  <si>
    <t>Debt:Asset</t>
  </si>
  <si>
    <t>Times Interest Covered</t>
  </si>
  <si>
    <t>Balance Sheet</t>
  </si>
  <si>
    <t>Cash Operating Surplus / GFR</t>
  </si>
  <si>
    <t xml:space="preserve">Total Assets </t>
  </si>
  <si>
    <t>Ratios</t>
  </si>
  <si>
    <t>Manure spreading</t>
  </si>
  <si>
    <t>Manure Spreading ($/cow)</t>
  </si>
  <si>
    <t xml:space="preserve">Bedding </t>
  </si>
  <si>
    <t>Bedding</t>
  </si>
  <si>
    <t>Increased Supplement Utilisation</t>
  </si>
  <si>
    <t>Our Estimate</t>
  </si>
  <si>
    <t>Your Estimate</t>
  </si>
  <si>
    <t>Dividend</t>
  </si>
  <si>
    <t>Stock Class</t>
  </si>
  <si>
    <t>Number of Stock</t>
  </si>
  <si>
    <t>Feed Eaten (kgDM/cow/day)</t>
  </si>
  <si>
    <t>Imported Supplement Eaten</t>
  </si>
  <si>
    <t>Dry Cow Grazing Eaten</t>
  </si>
  <si>
    <t>TOTAL FEED EATEN</t>
  </si>
  <si>
    <t>TDM/cow 
(excluding replacements)</t>
  </si>
  <si>
    <t>FTEs</t>
  </si>
  <si>
    <t>Feeding</t>
  </si>
  <si>
    <t>Investment Report</t>
  </si>
  <si>
    <t>Operating Sensitivity in Proposed System</t>
  </si>
  <si>
    <t>Total Investment (Excluding shares)</t>
  </si>
  <si>
    <t>Grazed on farm</t>
  </si>
  <si>
    <t>Heat Stress</t>
  </si>
  <si>
    <t>Cold Stress</t>
  </si>
  <si>
    <t>Cumulative THI units in excess of threshold. Assumes that 1 THI = 10gMS</t>
  </si>
  <si>
    <t>Feed saved by reducing cold stress</t>
  </si>
  <si>
    <t>Increased pasture eaten due to reduced pugging</t>
  </si>
  <si>
    <t>Increased feed eaten from reducing heat stress</t>
  </si>
  <si>
    <t>Total Feed Eaten (TDM)</t>
  </si>
  <si>
    <t>Total Pasture &amp; Crop Eaten (TDM)</t>
  </si>
  <si>
    <t>By MA cows</t>
  </si>
  <si>
    <t>By other stock</t>
  </si>
  <si>
    <t>Reduced pugging (TDM)</t>
  </si>
  <si>
    <t>Reduced heat stress (TDM)</t>
  </si>
  <si>
    <t>Reduced cold stress (TDM)</t>
  </si>
  <si>
    <t xml:space="preserve">Increased feed directed to milk production due to: </t>
  </si>
  <si>
    <t>Feed eaten / hectare (TDM)</t>
  </si>
  <si>
    <t>Feed eaten / cow (TDM)</t>
  </si>
  <si>
    <t>Regrassing</t>
  </si>
  <si>
    <t>Reduction In Regrassing Costs due to Reduced Pugging and Overgrazing</t>
  </si>
  <si>
    <t>%Decrease</t>
  </si>
  <si>
    <t>Regrassing (assume 7% regrassed @ $700/ha)</t>
  </si>
  <si>
    <t>R&amp;M on facility &amp; other infrastructure</t>
  </si>
  <si>
    <t>Bedding Costs ($/cow)</t>
  </si>
  <si>
    <t>Bedding / Manure Spreadign costs</t>
  </si>
  <si>
    <t>$/cow</t>
  </si>
  <si>
    <t>Rough estimates from case studies</t>
  </si>
  <si>
    <t>Other Working Expenses (Incl Depn??)</t>
  </si>
  <si>
    <t>Base Expenses</t>
  </si>
  <si>
    <t>% Change in Capital Investment</t>
  </si>
  <si>
    <r>
      <t>Estimated build cost ($/m</t>
    </r>
    <r>
      <rPr>
        <vertAlign val="superscript"/>
        <sz val="11"/>
        <color theme="1"/>
        <rFont val="Calibri"/>
        <family val="2"/>
        <scheme val="minor"/>
      </rPr>
      <t>2</t>
    </r>
    <r>
      <rPr>
        <sz val="11"/>
        <color theme="1"/>
        <rFont val="Calibri"/>
        <family val="2"/>
        <scheme val="minor"/>
      </rPr>
      <t>)</t>
    </r>
  </si>
  <si>
    <t>($/cow)</t>
  </si>
  <si>
    <t>Changes to the farm system</t>
  </si>
  <si>
    <t>$/ha</t>
  </si>
  <si>
    <t>75th Percentile</t>
  </si>
  <si>
    <t>25th Percentile</t>
  </si>
  <si>
    <t>Total Investment</t>
  </si>
  <si>
    <t>Machinery &amp; Fuel Costs</t>
  </si>
  <si>
    <t>Differential Costs</t>
  </si>
  <si>
    <t xml:space="preserve">Fertiliser </t>
  </si>
  <si>
    <t>User Values</t>
  </si>
  <si>
    <t>Consent</t>
  </si>
  <si>
    <t>+/- $2</t>
  </si>
  <si>
    <t>User Defined</t>
  </si>
  <si>
    <t>kgDM/ha</t>
  </si>
  <si>
    <t>Your Values</t>
  </si>
  <si>
    <t>Investment Return</t>
  </si>
  <si>
    <t>Internal Rate of Return</t>
  </si>
  <si>
    <t>Operating Returns</t>
  </si>
  <si>
    <t>Our estimate @ user payout</t>
  </si>
  <si>
    <t>Net Cash Flows for IRR</t>
  </si>
  <si>
    <t>User Estimates @ Our Payout</t>
  </si>
  <si>
    <t>Payout + Dividend</t>
  </si>
  <si>
    <t xml:space="preserve">Proposed </t>
  </si>
  <si>
    <t>Our Estimate (Your Payout)</t>
  </si>
  <si>
    <t>Our Payout</t>
  </si>
  <si>
    <t>User Payout</t>
  </si>
  <si>
    <t>Taxable Income (user Payout)</t>
  </si>
  <si>
    <t>Taxable Income (Our Pyout)</t>
  </si>
  <si>
    <t>Current (Your Payout)</t>
  </si>
  <si>
    <t>Increased Costs</t>
  </si>
  <si>
    <t>Reduced Costs</t>
  </si>
  <si>
    <t>Other increased costs</t>
  </si>
  <si>
    <t>Other Reduced Costs</t>
  </si>
  <si>
    <t>Other Changes in Income</t>
  </si>
  <si>
    <t>Other Income</t>
  </si>
  <si>
    <t>Other Expenses</t>
  </si>
  <si>
    <t>Other revenue (user defined)</t>
  </si>
  <si>
    <t>From Supplement &amp; Winter Grazing</t>
  </si>
  <si>
    <t>Off Paddock Facility Description</t>
  </si>
  <si>
    <t>Less cost savings</t>
  </si>
  <si>
    <t>Other</t>
  </si>
  <si>
    <t>The table below predicts the likely taxable operating profit in a status quo situation based on the assumptions provided earlier. Taxable operating profit is used as the indicator because both depreciation and interest costs need to be considered when evaluating the benefits of the proposed change. The figures provided are for both Our payout estimates and yours, to allow for comparison.</t>
  </si>
  <si>
    <t>Payout + Dividend ($/kgMS)</t>
  </si>
  <si>
    <t>Differential Income and Expenditure</t>
  </si>
  <si>
    <t>Increased farm revenue above milksolids revenue</t>
  </si>
  <si>
    <t>The operating returns were generated using the following assumptions regarding the CHANGE in income and costs relative to the current system.</t>
  </si>
  <si>
    <t xml:space="preserve">Plus additional costs </t>
  </si>
  <si>
    <t xml:space="preserve">Our Estimate </t>
  </si>
  <si>
    <t>Proposed (user Payout)</t>
  </si>
  <si>
    <t>Scenario Analysis</t>
  </si>
  <si>
    <t>These graphs can help answer two key questions:</t>
  </si>
  <si>
    <t>1. Which system is most profitable or has the highest NPV across multiple operating outcomes?</t>
  </si>
  <si>
    <t xml:space="preserve">Changes in the product and input prices often means that different systems will generate different cashflows in any given year. In terms of managing risk we need to understand how often the proposed change reacts to changes in the business environment and what impact this might have on investment returns (NPV). In the examples provided the relative profitability of the two systems changes where the two cumulative probability lines intersect (Point C). In this case the current situation is likely to be more profitable than the proposed system 55% of the time. </t>
  </si>
  <si>
    <t xml:space="preserve">Worst Case </t>
  </si>
  <si>
    <t>Capital Invested (Your Values)</t>
  </si>
  <si>
    <t>Reduced Heat Stress (TDM)</t>
  </si>
  <si>
    <t>Reduced Cold Stress (TDM)</t>
  </si>
  <si>
    <t>Owner / Management Level</t>
  </si>
  <si>
    <t>Payment schedule for shares</t>
  </si>
  <si>
    <t>Milk Processor</t>
  </si>
  <si>
    <t>Fonterra</t>
  </si>
  <si>
    <t>Open Country Dairies</t>
  </si>
  <si>
    <t>Westland</t>
  </si>
  <si>
    <t>Synlait</t>
  </si>
  <si>
    <t>Tatua</t>
  </si>
  <si>
    <t>Miraka</t>
  </si>
  <si>
    <t>Oceania</t>
  </si>
  <si>
    <t>NOTES</t>
  </si>
  <si>
    <t>If you are not familiar with reading these graphs please see the "Report" tab.</t>
  </si>
  <si>
    <t>Our Estimates</t>
  </si>
  <si>
    <t>NPV estimates the value of the proposed investment in today's dollars, to allow comparison between proposals. It estimates the amount of money you will gain or lose in comparison to an alternate investment in a similar risk category. A positive number indicates a positive investment return and suggests the project should proceed while a negative number should signal a halt to the project.</t>
  </si>
  <si>
    <t>IRR estimates the rate of return for your investment. It is equivalent to the interest rate you might receive on a bank deposit. You need a sufficiently high IRR to cover financing costs and risk. As an indicator farmers have had a 10 year average return of just over 10% though investing in farm land. If the IRR is less than this then looking for an alternative investment may be a good idea.</t>
  </si>
  <si>
    <t xml:space="preserve">Base </t>
  </si>
  <si>
    <t>Milk Price ($/kgMS)</t>
  </si>
  <si>
    <t>Range</t>
  </si>
  <si>
    <t>-$2 / +$2</t>
  </si>
  <si>
    <t>-10% / +5%</t>
  </si>
  <si>
    <t>-20% / +20%</t>
  </si>
  <si>
    <t>Nominal</t>
  </si>
  <si>
    <t>The capital invested in the off paddock facility will have a major impact on the investment return. The following table demonstrates the change in return that results from either an increase or decrease of up to 50% in the capital cost. Case studies indicate that additional spending is typically 30-40% above the cost of the facility alone.</t>
  </si>
  <si>
    <t xml:space="preserve">The operating sensitivities presented represent a base, best and worst case scenario based on the values you entered. Please note that each variable is changed independently, so where milk price is changed it is the only thing that is changed in the model.  </t>
  </si>
  <si>
    <t xml:space="preserve">Because the world is not static it is important to look at the robustness of the proposed system across a range of business environments. The following graphs provide a comparison between NPV and Taxable Operating Income for your current system and the proposed system across a range of production outcomes, payouts, feed costs and interest costs. </t>
  </si>
  <si>
    <t>2. What is the likelihood of making a loss from either my current system or the proposed system?</t>
  </si>
  <si>
    <t xml:space="preserve">How to Read These Graphs: </t>
  </si>
  <si>
    <t xml:space="preserve">Cropping </t>
  </si>
  <si>
    <t>Crop Type</t>
  </si>
  <si>
    <t>Area Planted</t>
  </si>
  <si>
    <t>Yield (TDM/ha)</t>
  </si>
  <si>
    <t>Utilisation %</t>
  </si>
  <si>
    <t>Pasture Eaten</t>
  </si>
  <si>
    <t>Crop Eaten</t>
  </si>
  <si>
    <t>Crop Types</t>
  </si>
  <si>
    <t>Turnips</t>
  </si>
  <si>
    <t>Kale</t>
  </si>
  <si>
    <t>Swedes</t>
  </si>
  <si>
    <t>Maize Silage</t>
  </si>
  <si>
    <t>Sorghum</t>
  </si>
  <si>
    <t>Crop Rotation</t>
  </si>
  <si>
    <t>Crop Rotations</t>
  </si>
  <si>
    <t>12 Months</t>
  </si>
  <si>
    <t>6 Months (Summer)</t>
  </si>
  <si>
    <t>6 Months (Winter)</t>
  </si>
  <si>
    <t>Relative Pasture Yield</t>
  </si>
  <si>
    <t xml:space="preserve">Pasture Eaten </t>
  </si>
  <si>
    <t>Based on the information you have provided this is an estimate of the costs and benefits of moving to an off paddock system. Please note the results presented here rely on broad assumptions and should only be used as a starting point. The next step to take is to enter your own values in the next tab and see how this might affect the investmetn return. If you believe this looks like an attractive enough opportunity we would encourage you to carry out a full financial analysis.</t>
  </si>
  <si>
    <t xml:space="preserve">Jersey </t>
  </si>
  <si>
    <t xml:space="preserve">Crossbred </t>
  </si>
  <si>
    <t xml:space="preserve">Friesian </t>
  </si>
  <si>
    <t xml:space="preserve">Holstein </t>
  </si>
  <si>
    <t>Replacements Grazed on Milking Area</t>
  </si>
  <si>
    <t>Other Stock Grazed on Milking Area</t>
  </si>
  <si>
    <t>Feed allowance (kgDM/day)</t>
  </si>
  <si>
    <t>Herd 3</t>
  </si>
  <si>
    <t>Herd 4</t>
  </si>
  <si>
    <t>Herd 5</t>
  </si>
  <si>
    <t>Herd 6</t>
  </si>
  <si>
    <t>$/week (incl Freight)</t>
  </si>
  <si>
    <t>Describe your Proposed System</t>
  </si>
  <si>
    <t>Types of Infrastructure</t>
  </si>
  <si>
    <t>Freestall barn</t>
  </si>
  <si>
    <t>Weeks</t>
  </si>
  <si>
    <t>Weeks off Farm</t>
  </si>
  <si>
    <t>gMS/kgDM</t>
  </si>
  <si>
    <t xml:space="preserve">Imported feed (Incl winter grazing) as % total </t>
  </si>
  <si>
    <t>Barn Type</t>
  </si>
  <si>
    <t>Cost of Barn/Cow</t>
  </si>
  <si>
    <t>Herd Home</t>
  </si>
  <si>
    <t>Redpath</t>
  </si>
  <si>
    <t>Waikato 3</t>
  </si>
  <si>
    <t>Waikato 4</t>
  </si>
  <si>
    <t>Waikato 5</t>
  </si>
  <si>
    <t>Waikato 6</t>
  </si>
  <si>
    <t>Waikato 8</t>
  </si>
  <si>
    <t>Case study Figures</t>
  </si>
  <si>
    <t>Sq Meters/cow</t>
  </si>
  <si>
    <t>Average</t>
  </si>
  <si>
    <t>For 8m2/cow</t>
  </si>
  <si>
    <t>Plastic covered feed pad / stand-off (soft bedding)</t>
  </si>
  <si>
    <t>Plastic covered feed pad / stand-off (concrete slats)</t>
  </si>
  <si>
    <t>Area per cow (m2)</t>
  </si>
  <si>
    <t>Total area (m2)</t>
  </si>
  <si>
    <t>Mature cow Live weight</t>
  </si>
  <si>
    <t>MS/ha</t>
  </si>
  <si>
    <t>MS/cow</t>
  </si>
  <si>
    <t>KgMS/kgLwt</t>
  </si>
  <si>
    <t>Soil Drainage</t>
  </si>
  <si>
    <t>Production System Responses</t>
  </si>
  <si>
    <t>Base Physical Data</t>
  </si>
  <si>
    <t>Supplement Utilisation</t>
  </si>
  <si>
    <t>Total Investment (Including shares)</t>
  </si>
  <si>
    <t>Share purchases</t>
  </si>
  <si>
    <t>Capital feed</t>
  </si>
  <si>
    <t>Bedding / Manure Spreading costs</t>
  </si>
  <si>
    <t>Row Reference</t>
  </si>
  <si>
    <t>Reduced Pugging (TDM)</t>
  </si>
  <si>
    <t>%</t>
  </si>
  <si>
    <t>Sub-total</t>
  </si>
  <si>
    <t>Capital Feed</t>
  </si>
  <si>
    <t xml:space="preserve">NOTE Supplement adjusted down to account for G18 </t>
  </si>
  <si>
    <t>Production System Responses Allowed for in Our Estimates</t>
  </si>
  <si>
    <t>Difference between farmer estimates and our estimates</t>
  </si>
  <si>
    <t>Other Increases in Cost</t>
  </si>
  <si>
    <t>Other Decreases in Cost</t>
  </si>
  <si>
    <t>Cropping</t>
  </si>
  <si>
    <t>Crop cost</t>
  </si>
  <si>
    <t>Crop costs</t>
  </si>
  <si>
    <t>Milk Income</t>
  </si>
  <si>
    <t>Cattle Income</t>
  </si>
  <si>
    <t>Differential Benefit</t>
  </si>
  <si>
    <t>Crop Eaten (TDM)</t>
  </si>
  <si>
    <t>Additional TDM*</t>
  </si>
  <si>
    <t>Payback period (years)</t>
  </si>
  <si>
    <t>Area/cow</t>
  </si>
  <si>
    <t>Proposed (User Payout)</t>
  </si>
  <si>
    <t>Taxable Income (User values, our payout)</t>
  </si>
  <si>
    <t>User values / our payout</t>
  </si>
  <si>
    <t>Your Results</t>
  </si>
  <si>
    <t>Probability of Positive Net Farm Income</t>
  </si>
  <si>
    <t>Probability of Positive NPV</t>
  </si>
  <si>
    <t>NPV (User Values, Our Payout)</t>
  </si>
  <si>
    <t>NPV (user values our payout)</t>
  </si>
  <si>
    <t>Feed Provided</t>
  </si>
  <si>
    <t>Utilisation</t>
  </si>
  <si>
    <t>Young stock Grazing</t>
  </si>
  <si>
    <t>Return on Investment</t>
  </si>
  <si>
    <t>current</t>
  </si>
  <si>
    <t>Diff</t>
  </si>
  <si>
    <t>Select a crop</t>
  </si>
  <si>
    <t>Feed Price (c/kgDM)</t>
  </si>
  <si>
    <t>KgMS</t>
  </si>
  <si>
    <t>Select Region</t>
  </si>
  <si>
    <t>Select Country</t>
  </si>
  <si>
    <t>Select Breed</t>
  </si>
  <si>
    <t>Select Processor</t>
  </si>
  <si>
    <t>Time Grazed on Farm 
(Months)</t>
  </si>
  <si>
    <t>Time Grazed on Farm
(Weeks)</t>
  </si>
  <si>
    <t>Select a Crop Rotation</t>
  </si>
  <si>
    <t>$/share</t>
  </si>
  <si>
    <t>Do you need to buy shares to cover extra production?</t>
  </si>
  <si>
    <t>Operating Profit ($/ha)</t>
  </si>
  <si>
    <t>kgMS/kgLwt</t>
  </si>
  <si>
    <t xml:space="preserve"> kgMS/ha</t>
  </si>
  <si>
    <t xml:space="preserve"> kgMS/cow</t>
  </si>
  <si>
    <t xml:space="preserve"> kgMS/kgLwt</t>
  </si>
  <si>
    <t xml:space="preserve"> gMS/kgDM</t>
  </si>
  <si>
    <t>cows/ha</t>
  </si>
  <si>
    <t>System Summary</t>
  </si>
  <si>
    <t>Stocking rate (cows/ha)</t>
  </si>
  <si>
    <t xml:space="preserve">Estimated mature live weight (kg) </t>
  </si>
  <si>
    <t>Milk production (kgMS)</t>
  </si>
  <si>
    <t>Effective milking area (ha)</t>
  </si>
  <si>
    <t>Financial Differentials</t>
  </si>
  <si>
    <r>
      <t xml:space="preserve">This section identifies the </t>
    </r>
    <r>
      <rPr>
        <b/>
        <sz val="11"/>
        <color theme="1"/>
        <rFont val="Calibri"/>
        <family val="2"/>
        <scheme val="minor"/>
      </rPr>
      <t>DIFFERENCES</t>
    </r>
    <r>
      <rPr>
        <sz val="11"/>
        <color theme="1"/>
        <rFont val="Calibri"/>
        <family val="2"/>
        <scheme val="minor"/>
      </rPr>
      <t xml:space="preserve"> in income and costs that arise as a direct result of investing in the barn.</t>
    </r>
  </si>
  <si>
    <t>Investment Returns</t>
  </si>
  <si>
    <t>Benefits</t>
  </si>
  <si>
    <t>KgDM</t>
  </si>
  <si>
    <t>$/kgDM</t>
  </si>
  <si>
    <t>Net Farm Income ($/ha after interest)</t>
  </si>
  <si>
    <t>Select a feeding method</t>
  </si>
  <si>
    <t>Production efficiency (gMS/kgDM)</t>
  </si>
  <si>
    <t>Your Estimates</t>
  </si>
  <si>
    <t>Select a Structure</t>
  </si>
  <si>
    <t>Regional valuations</t>
  </si>
  <si>
    <t>Select Feed Type</t>
  </si>
  <si>
    <t>Utilisation%
(After storage &amp; feeding losses)</t>
  </si>
  <si>
    <t>Nelson / Marlborough</t>
  </si>
  <si>
    <t>Select Policy</t>
  </si>
  <si>
    <t>Energy requirements for Maintenance, pregnancy and walking (3km/day for 300 days on rolling land) from Facts &amp; Figures</t>
  </si>
  <si>
    <t>Milk Production MJME/kgMS</t>
  </si>
  <si>
    <r>
      <t xml:space="preserve">Maintenance
</t>
    </r>
    <r>
      <rPr>
        <sz val="11"/>
        <color theme="1"/>
        <rFont val="Calibri"/>
        <family val="2"/>
        <scheme val="minor"/>
      </rPr>
      <t>(0.6 x Lwt^0.75 x 365)</t>
    </r>
  </si>
  <si>
    <t>Establishment / harvest costs</t>
  </si>
  <si>
    <t>Dry cows SHORT periods</t>
  </si>
  <si>
    <t>Dry cows LONG periods</t>
  </si>
  <si>
    <t>Milkers SHORT periods</t>
  </si>
  <si>
    <t>Milkers LONG periods</t>
  </si>
  <si>
    <t>Stocking Densities 
(Facts &amp; Figures)</t>
  </si>
  <si>
    <t>Time to Achieve Target Production</t>
  </si>
  <si>
    <t>Select Year</t>
  </si>
  <si>
    <t>% Increase</t>
  </si>
  <si>
    <t>Increased pasture harvest as a result of standoff</t>
  </si>
  <si>
    <t>Threshold THI Units</t>
  </si>
  <si>
    <t>West Coast / Tasman</t>
  </si>
  <si>
    <t xml:space="preserve">Days of Cold Stress </t>
  </si>
  <si>
    <t>Assumes each day of cold stress requires an additional 1.75 kgDM/cow.</t>
  </si>
  <si>
    <t>Select Funding Method</t>
  </si>
  <si>
    <t>Fodder Beet</t>
  </si>
  <si>
    <t xml:space="preserve">Infrastructure </t>
  </si>
  <si>
    <t>Yes/No</t>
  </si>
  <si>
    <t>Learning Curve</t>
  </si>
  <si>
    <t>Soil Drainage Characteristics</t>
  </si>
  <si>
    <t>Select Drainage Characteristics</t>
  </si>
  <si>
    <t>Long Term Debt Interest Rate (%)</t>
  </si>
  <si>
    <t>Monthly young stock requirements - kgDM
(Facts &amp; Figures annual tables divided by months)</t>
  </si>
  <si>
    <t>Select</t>
  </si>
  <si>
    <t>West Coast/ Tasman</t>
  </si>
  <si>
    <t>Nelson/ Marlborough</t>
  </si>
  <si>
    <t>  Milk  </t>
  </si>
  <si>
    <t>  Total  </t>
  </si>
  <si>
    <t>2002-03</t>
  </si>
  <si>
    <t>2003-04</t>
  </si>
  <si>
    <t>2004-05</t>
  </si>
  <si>
    <t>2005-06</t>
  </si>
  <si>
    <t>2006-07</t>
  </si>
  <si>
    <t>2007-08</t>
  </si>
  <si>
    <t>2008-09</t>
  </si>
  <si>
    <t>2009-10</t>
  </si>
  <si>
    <t>2010-11</t>
  </si>
  <si>
    <t>2011-12</t>
  </si>
  <si>
    <t>2012-13</t>
  </si>
  <si>
    <t>2013-14</t>
  </si>
  <si>
    <t>2014-15</t>
  </si>
  <si>
    <t>Miraka*</t>
  </si>
  <si>
    <t>Oceania Dairy^</t>
  </si>
  <si>
    <r>
      <rPr>
        <b/>
        <sz val="11"/>
        <color theme="1"/>
        <rFont val="Calibri"/>
        <family val="2"/>
        <scheme val="minor"/>
      </rPr>
      <t>*</t>
    </r>
    <r>
      <rPr>
        <sz val="11"/>
        <color theme="1"/>
        <rFont val="Calibri"/>
        <family val="2"/>
        <scheme val="minor"/>
      </rPr>
      <t xml:space="preserve"> Miraka is on record saying they pay 10c more than Fonterra</t>
    </r>
  </si>
  <si>
    <t>Differential to Fonterra Milk Price (excl Dividend)</t>
  </si>
  <si>
    <r>
      <rPr>
        <b/>
        <sz val="11"/>
        <color rgb="FF333333"/>
        <rFont val="Calibri"/>
        <family val="2"/>
        <scheme val="minor"/>
      </rPr>
      <t xml:space="preserve">^ </t>
    </r>
    <r>
      <rPr>
        <sz val="11"/>
        <color rgb="FF333333"/>
        <rFont val="Calibri"/>
        <family val="2"/>
        <scheme val="minor"/>
      </rPr>
      <t>Oceania has been assigned the average differential of other companies excluding Tatua</t>
    </r>
  </si>
  <si>
    <t>Season</t>
  </si>
  <si>
    <t>Payout is calculated long term for each company based on the differential between its performance and the Fonterra milk price (excluding dividend).</t>
  </si>
  <si>
    <r>
      <t>m</t>
    </r>
    <r>
      <rPr>
        <b/>
        <vertAlign val="superscript"/>
        <sz val="11"/>
        <rFont val="Calibri"/>
        <family val="2"/>
        <scheme val="minor"/>
      </rPr>
      <t>2</t>
    </r>
    <r>
      <rPr>
        <b/>
        <sz val="11"/>
        <rFont val="Calibri"/>
        <family val="2"/>
        <scheme val="minor"/>
      </rPr>
      <t>/cow</t>
    </r>
  </si>
  <si>
    <r>
      <t>$/m</t>
    </r>
    <r>
      <rPr>
        <b/>
        <vertAlign val="superscript"/>
        <sz val="10"/>
        <color theme="1"/>
        <rFont val="Arial"/>
        <family val="2"/>
      </rPr>
      <t>2</t>
    </r>
  </si>
  <si>
    <t>Freestall 1</t>
  </si>
  <si>
    <t>Freestall 2</t>
  </si>
  <si>
    <t>Freestall 3</t>
  </si>
  <si>
    <t>Freestall 4</t>
  </si>
  <si>
    <t>Plastic covered feed pad / stand-off (concrete slats) 1</t>
  </si>
  <si>
    <t>Plastic covered feed pad / stand-off (concrete slats) 2</t>
  </si>
  <si>
    <t>Plastic covered feed pad / stand-off (concrete slats) 3</t>
  </si>
  <si>
    <t>Plastic covered feed pad / stand-off (concrete slats) 4</t>
  </si>
  <si>
    <t>Plastic covered feed pad / stand-off (concrete slats) 5</t>
  </si>
  <si>
    <t>Plastic covered feed pad / stand-off (soft bedding) 1</t>
  </si>
  <si>
    <t>Plastic covered feed pad / stand-off (soft bedding) 2</t>
  </si>
  <si>
    <t>Cost of Barn</t>
  </si>
  <si>
    <r>
      <t>For 10 m</t>
    </r>
    <r>
      <rPr>
        <b/>
        <vertAlign val="superscript"/>
        <sz val="11"/>
        <rFont val="Calibri"/>
        <family val="2"/>
        <scheme val="minor"/>
      </rPr>
      <t>2</t>
    </r>
    <r>
      <rPr>
        <b/>
        <sz val="11"/>
        <rFont val="Calibri"/>
        <family val="2"/>
        <scheme val="minor"/>
      </rPr>
      <t>/cow</t>
    </r>
  </si>
  <si>
    <t>Investment - Structure</t>
  </si>
  <si>
    <t>Investment - Other Infrastructure and Machinery</t>
  </si>
  <si>
    <t>Barn + Effluent</t>
  </si>
  <si>
    <t>Total Capital</t>
  </si>
  <si>
    <t>Figure used</t>
  </si>
  <si>
    <t>As % Barn</t>
  </si>
  <si>
    <t>Vehicle R&amp;M, Fuel and Oil due to Feeding</t>
  </si>
  <si>
    <t>Machinery*</t>
  </si>
  <si>
    <t xml:space="preserve">A proxy for fertiliser savings from additional supplement has been made by treating all supplement as an "average" feed composition based on pasture silage. The nutrients imported in the feed, net of nutrient exported in the additional milk are deducted from the fertiliser budget. Nutrient prices used are as listed. Spreading costs based on 70kg/ha N and 400 kg/ha for other nutrients. </t>
  </si>
  <si>
    <t>Nutrient imported in "Average Supplement"</t>
  </si>
  <si>
    <t>Nutrient exported in milksolids</t>
  </si>
  <si>
    <t>DM/kgMS</t>
  </si>
  <si>
    <t>R&amp;M on Infrastructure</t>
  </si>
  <si>
    <t>Learning Curves for Achieving Target Production</t>
  </si>
  <si>
    <t>It is acknowledged that it takes time to learn and refine a new system. The calculator lets you choose how long this will take (up to 5 years) based on the degree of change that might be planned. Depending on how long you believe it will take to achieve target the following multipliers are applied to production to reduce income. Costs are not altered. 
For example if you believe you will hit target in Year 5 (left hand column) your Yr 1 production will be 0.8,  Yr2 0.88, Yr3 0.93 and so on.</t>
  </si>
  <si>
    <t>Depreciation rates have been used to estimate operating profit and the salvage value of the asset at the end of the 10 year investment period modelled.</t>
  </si>
  <si>
    <t>Reduction In Regrassing Costs</t>
  </si>
  <si>
    <t>N/A</t>
  </si>
  <si>
    <t>Increased Pasture Harvest as a Result of Standoff</t>
  </si>
  <si>
    <t>% Increase in Pasture Eaten</t>
  </si>
  <si>
    <t>N/A indicates this feed can not fed allocated to animals via this method.</t>
  </si>
  <si>
    <t>Long Term Debt</t>
  </si>
  <si>
    <t>The long term debt rate is used to estimate the Net Farm Income generated in the current system and compare this in the proposed system.</t>
  </si>
  <si>
    <t>Rate %</t>
  </si>
  <si>
    <t>Long term debt</t>
  </si>
  <si>
    <t>Labour Costs</t>
  </si>
  <si>
    <t>Intermediate Level</t>
  </si>
  <si>
    <t>Value</t>
  </si>
  <si>
    <t>(62 x No of cows) + 39,000</t>
  </si>
  <si>
    <t>Based on DairyBase and industry labour surveys the following values have been assigned to farm labour.</t>
  </si>
  <si>
    <t>Regional Costs</t>
  </si>
  <si>
    <t>INCOME</t>
  </si>
  <si>
    <t>EXPENDITURE</t>
  </si>
  <si>
    <t>Overheads - Excl Depreciation ($/kgMS)</t>
  </si>
  <si>
    <t>Regional Valuations - Going Concern ($/ha)</t>
  </si>
  <si>
    <t xml:space="preserve">Other assumptions that have been made on a regional basis are outlined in the table below. </t>
  </si>
  <si>
    <t>R2 Young Stock Grazing ($/hd/wk)</t>
  </si>
  <si>
    <t>Insurance ($/kgMS)</t>
  </si>
  <si>
    <t>Total Working Expenses - including Depn ($/kgMS)</t>
  </si>
  <si>
    <t>Long Term Debt Rates</t>
  </si>
  <si>
    <t>Weighted Average Cost of Capital (WACC)</t>
  </si>
  <si>
    <t>CONTENTS</t>
  </si>
  <si>
    <t>Click on the topic area below to investigate the assumptions made in the spreadsheet. At any time click on the "Contents" cells to return here.</t>
  </si>
  <si>
    <t>Fertiliser Savings</t>
  </si>
  <si>
    <t>Bedding / Manure Spreading Costs</t>
  </si>
  <si>
    <t>Weighted Average Cost of Capital</t>
  </si>
  <si>
    <t>Long Term Payout</t>
  </si>
  <si>
    <t>Once you populate the first two tabs the "Your Results" should have sufficient information to provide you with what we estimate the investment return will be for the proposal you have outlined.</t>
  </si>
  <si>
    <t>The Report has been set up to provide an overview of the current situation and proposal including both our estimates and your estimates. The results can be easily printed for future reference.</t>
  </si>
  <si>
    <t>Production System Logic</t>
  </si>
  <si>
    <t>Financial System Logic</t>
  </si>
  <si>
    <t>The Net Present Value of the investment relies on the weighted average cost of capital (WACC) as a discount factor. This represents the rate the business would accept as a fair opportunity cost for investing in this project and encouraging the owner to maintain investment in the project. The rate was chosen as it represents a fair return to equity above long term debt rates and is equivalent to the inflation adjusted actual returns farmers have received over the last decade at the prevailing debt to equity ratio. 
In this case the NPV has been calculated on a real basis.</t>
  </si>
  <si>
    <t>Disclaimer</t>
  </si>
  <si>
    <t>Purpose of the Calculator</t>
  </si>
  <si>
    <t>One of the most obvious areas of savings is in achieving greater utilisation of feed introduced into the system through the use of a feeding system. Data on the utilisation is not readily available for NZ systems but information from Australia ha been drawn on to provide the estimates below. These estimates include wastage in storage and feeding out.</t>
  </si>
  <si>
    <t>The use of standoff is thought to enable better pasture growth through reducing the negative effects of pugging and overgrazing. Evidence available suggests that a farm would have to have soils that are very susceptible to pugging and be very poorly managed to achieve greater than a 2% gain as a result of eliminating pugging. Accordingly, poorly drained soils have been allocated the greatest benefits.</t>
  </si>
  <si>
    <r>
      <t xml:space="preserve">Heat stress can be alleviated by well designed buildings and exacerbated by poorly designed buildings. Alternative options such as sprinklers in the yard that fully wet the cows and shade cloth in the farm dairy at peak heat times of the day may also be effective at reducing heat stress.
The following table details how many Thermal Heat Index Units (THI's) would be expected to accumulate in a given year, above the breed threshold, for each region resulting in a reduction of 10gMS/THI. For example in Northland 400 THI units suggests a potential loss n production of 4kgMS /cow. The values are different fro each breed as the breeds vary in their ability to cope with heat stress. The breed threshold is listed.
Dairy Australia has a heat stress calculator that you might find useful to test the assumptions made. You will need t select an Australian location with similar characteristics to your own location. This can be found at: </t>
    </r>
    <r>
      <rPr>
        <u/>
        <sz val="11"/>
        <color rgb="FF00B0F0"/>
        <rFont val="Calibri"/>
        <family val="2"/>
        <scheme val="minor"/>
      </rPr>
      <t>www.coolcows.com.au/tools/cost-benefit-calculator.htm</t>
    </r>
    <r>
      <rPr>
        <sz val="11"/>
        <color theme="1"/>
        <rFont val="Calibri"/>
        <family val="2"/>
        <scheme val="minor"/>
      </rPr>
      <t xml:space="preserve"> </t>
    </r>
  </si>
  <si>
    <t>Through case studies it has become obvious that the totals spent on the addition of off paddock infrastructure far exceed the cost of the barn and effluent infrastructure. Other infrastructure such as concrete, feed bunkers and machinery  add an average of 30% to the price of the barn, although there is wide variation. For the purpose of providing a first estimate which you can build on, the calculator estimates other infrastructure at 20% of the cost of the barn and machinery at 10%.</t>
  </si>
  <si>
    <t>R&amp;M on the off paddock infrastructure is difficult to determine as there is not a lot of evidence as to the costs involved. The following estimates are based on what might be budgeted in a commercial building. It is acknowledged that R&amp;M tends to come in lumps rather than in smooth cash flows.</t>
  </si>
  <si>
    <t>Dairy base data for Waikato, Canterbury &amp; Southland was used to look for any relationship between vehicle costs and supplement expenditure. Because scale of the farm influences vehicle costs this was taken back to $/ha. As can be seen the relationship is poor, but suggests that supplement may add 3.7 c/kg in vehicle and fuel costs for every dollar spent on supplement. This has been used as the predictor in the absence of better information.</t>
  </si>
  <si>
    <t>Bedding and manure spreading costs are drawn from farmer case studies and the work carried out in the DairyNZ Southern Wintering Systems Project.</t>
  </si>
  <si>
    <t>During farmer case studies farmers have identified a reduction in regrassing costs due to reduced pugging and overgrazing. It has been assumed that poorly drained land, which is more susceptible to pugging will deliver the greatest benefits.</t>
  </si>
  <si>
    <t xml:space="preserve">Feedpad (centre aisle or troughs) </t>
  </si>
  <si>
    <t>Junior Level</t>
  </si>
  <si>
    <t>R1 Young Stock Grazing ($/had/wk)</t>
  </si>
  <si>
    <t>* The percentage of the machinery cost allocated to the barn is based the additional use it would receive as a result of the barn. For example if tractor time only increased 20% then 20% of tractor related costs would be attributed to the barn.</t>
  </si>
  <si>
    <t>Using the Calculator</t>
  </si>
  <si>
    <t>Feedback on the Calculator</t>
  </si>
  <si>
    <t>Geoff.Taylor@DairyNZ.co.nz</t>
  </si>
  <si>
    <t>Feedback? Email:</t>
  </si>
  <si>
    <t>See Instructions tab for disclaimer</t>
  </si>
  <si>
    <r>
      <t xml:space="preserve">In the </t>
    </r>
    <r>
      <rPr>
        <b/>
        <sz val="11"/>
        <color theme="1"/>
        <rFont val="Calibri"/>
        <family val="2"/>
        <scheme val="minor"/>
      </rPr>
      <t>Proposed System</t>
    </r>
    <r>
      <rPr>
        <sz val="11"/>
        <color theme="1"/>
        <rFont val="Calibri"/>
        <family val="2"/>
        <scheme val="minor"/>
      </rPr>
      <t xml:space="preserve"> the spreadsheet will ask you to balance your production and feed inputs by changing your production or introduced feeds. The change required is signalled in the GREEN box. If feed is not balanced your results may be very misleading.</t>
    </r>
  </si>
  <si>
    <t xml:space="preserve">This calculator has been developed and provided for use for the purpose of generating a "ballpark" indication of the financial returns that might be available through investing in off paddock infrastructure. It should be used a  screening tool to decide if a farmer wants to proceed to a full feasibility study using more farm specific information. 
DairyNZ accepts no liability of any kind whatsoever, including liability by reason of negligence, to any person(s) or entity for losses incurred as a result of placing reliance on the outputs generated by this calculator. </t>
  </si>
  <si>
    <t>Use the amber data entry cells in the "Your Results" tab to replace some of the key assumptions with your own assumptions to better reflect what you know about your farm and your project. Trying different values is a good way to see where the sensitivities lie. Be careful to justify your assumptions. We have placed "Warnings" where we believe you may be too optimistic or pessimistic, however the number you use is up to you.</t>
  </si>
  <si>
    <t xml:space="preserve">Work through tabs in order and fill in the amber cells to reflect either your current system or the proposed system that you wish to move to. When you click on a cell a small box with an arrow may appear, signalling that the cell is a drop down menu. Click on the arrow and select from the options provided.  Also ensure that you follow the data input cells across and complete all fields in the row. </t>
  </si>
  <si>
    <t>Differential (Current - Proposed)</t>
  </si>
  <si>
    <t>What is NPV?</t>
  </si>
  <si>
    <t>What is IRR?</t>
  </si>
  <si>
    <t>What is ROI?</t>
  </si>
  <si>
    <t>What is PP?</t>
  </si>
  <si>
    <t>RETURN</t>
  </si>
  <si>
    <t>New Zealand</t>
  </si>
  <si>
    <t>Other Values</t>
  </si>
  <si>
    <t>This section allows you to vary key inputs for the investment return calculations.</t>
  </si>
  <si>
    <t>Percentage of cost:</t>
  </si>
  <si>
    <t>This calculator has been developed for the purpose of generating a "ballpark" estimate of the financial returns available from investing in off paddock infrastructure in a New Zealand dairy farm system. 
It is not intended to act as the basis for deciding to proceed with investment. Its purpose is to help decide whether or not a full feasibility study should be carried out for the farm business. This analysis should be carried out be a suitably qualified person and use farm specific information. Please read the disclaimer below.</t>
  </si>
  <si>
    <t>Production Breakdown</t>
  </si>
  <si>
    <t>Ensure you balance your feed inputs to achieve target production. 
(Numbers to the right should be 0's)</t>
  </si>
  <si>
    <t>You may leave any of these cells blank and a regional average will be used to calculate a working value.</t>
  </si>
  <si>
    <t xml:space="preserve">What type of off-paddock infrastructure are you interested in? </t>
  </si>
  <si>
    <t>Long-term Payout ($/kgMS Incl Dividend)</t>
  </si>
  <si>
    <r>
      <rPr>
        <b/>
        <sz val="11"/>
        <color theme="1"/>
        <rFont val="Calibri"/>
        <family val="2"/>
        <scheme val="minor"/>
      </rPr>
      <t>Your Estimates:</t>
    </r>
    <r>
      <rPr>
        <sz val="11"/>
        <color theme="1"/>
        <rFont val="Calibri"/>
        <family val="2"/>
        <scheme val="minor"/>
      </rPr>
      <t xml:space="preserve"> In the web based version we expect these cells to be pre-populated with the data contained in "Our Estimate" allowing the user to change it as required.</t>
    </r>
  </si>
  <si>
    <t>By allowing the user to nominate their payout we need to rerun all scenarios to allow valid comparisons to be made.</t>
  </si>
  <si>
    <r>
      <rPr>
        <b/>
        <sz val="11"/>
        <color theme="1"/>
        <rFont val="Calibri"/>
        <family val="2"/>
        <scheme val="minor"/>
      </rPr>
      <t>System Responses:</t>
    </r>
    <r>
      <rPr>
        <sz val="11"/>
        <color theme="1"/>
        <rFont val="Calibri"/>
        <family val="2"/>
        <scheme val="minor"/>
      </rPr>
      <t xml:space="preserve"> The warning signs will explain that the values entered are outside the expected range based on the data provided and the user should proceed with caution.</t>
    </r>
  </si>
  <si>
    <t xml:space="preserve">Value of infrastructure at Year 10 </t>
  </si>
  <si>
    <t>Feed (Incl crop &amp; winter grazing)</t>
  </si>
  <si>
    <t>Young Stock Grazing</t>
  </si>
  <si>
    <t>Other Increased Costs</t>
  </si>
  <si>
    <t>Investment Terminology</t>
  </si>
  <si>
    <t>NPV estimates the value of the investment return in today's dollars to allow comparison between proposals. It quantifies the amount of money you will potentially gain or lose in comparison to an alternate investment in a similar risk category. A positive number indicates a positive investment return and suggests the project should proceed while a negative number signals the opportunity cost of pursuing the project. Identifying this enables a discussion about the trade offs that may occur between financial and non-financial benefits in the final decision to proceed or not.</t>
  </si>
  <si>
    <t>IRR estimates the rate of return for your investment. To think of it another way it is equivalent to the interest rate you might receive on a bank deposit. You need to get a sufficiently high IRR to cover financing costs and risk. As an indicator farmers have had a 10 year average compounded return of around 8% in real terms through investing in farm land. If the IRR is less than this then maybe looking for an alternative investment is a good idea.</t>
  </si>
  <si>
    <t>Assumes each day of cold stress requires an additional 1.75 kgDM/cow. Therefore reducing cold stress represents a saving of this amount that is directed toward milk production.</t>
  </si>
  <si>
    <t>Feed from Supplement &amp; Winter Grazing</t>
  </si>
  <si>
    <r>
      <t>m</t>
    </r>
    <r>
      <rPr>
        <i/>
        <vertAlign val="superscript"/>
        <sz val="11"/>
        <color theme="1"/>
        <rFont val="Calibri"/>
        <family val="2"/>
        <scheme val="minor"/>
      </rPr>
      <t>2</t>
    </r>
    <r>
      <rPr>
        <i/>
        <sz val="11"/>
        <color theme="1"/>
        <rFont val="Calibri"/>
        <family val="2"/>
        <scheme val="minor"/>
      </rPr>
      <t>/cow</t>
    </r>
  </si>
  <si>
    <t xml:space="preserve">Estimated build cost </t>
  </si>
  <si>
    <t>Sensitivity to Feed Price</t>
  </si>
  <si>
    <t>Sensitivity to System Benefits</t>
  </si>
  <si>
    <r>
      <t xml:space="preserve">In order to generate a simple production system model the spreadsheet requires details of the current system's physical inputs and performance to be entered in order to generate a feed eaten profile for the farm, in particular pasture eaten. 
For the proposed system the milk production once again sets the feed requirement.  This feed requirement is met in the first part by the pasture eaten calculated for the current system. System adjustments (as in the diagram) are made to pasture eaten to reflect the benefits that can be attributed to off paddock facilities. This has the effect of increasing pasture eaten and therefore increases milk production from the pasture base at virtually no cost. At the same time this reduces the amount of other feed required to meet the production target, providing savings in feed costs. 
The model forces the user to balance feed inputs with the production target so that a realistic amount of feed is provided to support the production target. 
</t>
    </r>
    <r>
      <rPr>
        <b/>
        <sz val="11"/>
        <color theme="1"/>
        <rFont val="Calibri"/>
        <family val="2"/>
        <scheme val="minor"/>
      </rPr>
      <t>NOTE:</t>
    </r>
    <r>
      <rPr>
        <sz val="11"/>
        <color theme="1"/>
        <rFont val="Calibri"/>
        <family val="2"/>
        <scheme val="minor"/>
      </rPr>
      <t xml:space="preserve"> This model has been developed only for the purpose of providing a quick overview of the likely impacts of adding off farm infrastructure to teh farm business. It should not be used for detailed farm system or financial analysis of investing in off paddock infrastructure. </t>
    </r>
  </si>
  <si>
    <t>Sensitivity - Capital Spend</t>
  </si>
  <si>
    <t>Sensitivity to Production</t>
  </si>
  <si>
    <t>Production  Differential</t>
  </si>
  <si>
    <t>Sensitivity - Feed Price and Payout</t>
  </si>
  <si>
    <t>Sensitivity - System Responses and Payout</t>
  </si>
  <si>
    <t>What is this?</t>
  </si>
  <si>
    <t>The table below demonstrates the sensitivity of the NPV and IRR to capital spend based on Your Values.</t>
  </si>
  <si>
    <t xml:space="preserve">The system responses that are derived from benefits such as reduced pugging, enhanced feed utilisation or a reduction in heat or cold stress result in a considerable amount of additional feed utilised by the cow at no cost to the farm business. Therefore the status quo is very sensitive to changes in the system benefits applied. The following graphs look at what changing this benefit would mean for operating profit. </t>
  </si>
  <si>
    <t xml:space="preserve">Under status quo operating conditions, the factors that will have the greatest impact on operating profit are payout and feed prices. The graphs below illustrate the impact of varying these factors on operating profit. </t>
  </si>
  <si>
    <t>Sensitivity - Hitting Production Targets and Payout</t>
  </si>
  <si>
    <t>*Milk production target is maintained and the "system benefits" are netted off supplement requirements to achieve the production target. Therefore the benefit is reflected as a reduced supplement cost.</t>
  </si>
  <si>
    <t xml:space="preserve">The dynamic nature of risk means that multiple factors need to be evaluated at the same time. The probability estimates below investigate the long term impact of changing the variables of capital cost (+/- 20%), production (-10% / +5%), milk price (+/- $2/kgMS), feed price (+/- 20%), and interest rates (-20% / +40%). By randomly varying the values of each of these factors we get an estimate of the likely outcome. </t>
  </si>
  <si>
    <t>Hitting the forecast target for increase in production is a key driver in achieving return on investment. The following graphs investigate the impact on not hitting the target on operating profit.</t>
  </si>
  <si>
    <t>The capital investment in the off paddock facility can have a major impact on the investment return. The following table demonstrates the change in return that results from either an increase or decrease in capital cost. Case studies indicate that most farmers do have unbudgeted expenditure to get to fully operational status.</t>
  </si>
  <si>
    <t>Estimates how often a positive NPV would occur if calculated across the range of market conditions specified. A value less than 50% is high risk and should be discounted. A value between 50% and 80% suggests the project is finely balanced and worth taking a close look at. A value greater than 80% is relatively low risk.</t>
  </si>
  <si>
    <t>Long-term Payout ($/kgMS)</t>
  </si>
  <si>
    <t>Long-term Dividend ($/kgMS)</t>
  </si>
  <si>
    <t>Estimates how often a positive net farm income (operating profit after tax) will be generated under different market conditions. For example a 20% probability means that the farm will have positive net farm income 1 in 5 years where as an 80% probability indicates a positive outcome 4 out of 5 years. A score of 100% is profitable every year. A score less than 80% indicates you should look at consolidating profitability.</t>
  </si>
  <si>
    <t>The Assumptions tab has been set up to provide the background information used in the generation of the spreadsheet.</t>
  </si>
  <si>
    <t>DairyNZ would really appreciate your feedback on this calculator as you use it. This may be include observed errors, issues that are not readily resolved by the calculator in its current form, or suggestions for tweaks that would make it easier to use, or applicable across a wider range of situations. Whatever your feedback we would love to hear it! Send all correspondence to Geoff Taylor at the address below:</t>
  </si>
  <si>
    <t>Net Farm Income</t>
  </si>
  <si>
    <t>Payback Period</t>
  </si>
  <si>
    <r>
      <t>m</t>
    </r>
    <r>
      <rPr>
        <vertAlign val="superscript"/>
        <sz val="11"/>
        <color theme="1"/>
        <rFont val="Calibri"/>
        <family val="2"/>
        <scheme val="minor"/>
      </rPr>
      <t>2</t>
    </r>
  </si>
  <si>
    <r>
      <t>The cost of the structures has been estimated based on a number of case studies completed by DairyNZ. The values have been adjusted to what we believe are the target stocking densities (m</t>
    </r>
    <r>
      <rPr>
        <vertAlign val="superscript"/>
        <sz val="11"/>
        <rFont val="Calibri"/>
        <family val="2"/>
        <scheme val="minor"/>
      </rPr>
      <t>2</t>
    </r>
    <r>
      <rPr>
        <sz val="11"/>
        <rFont val="Calibri"/>
        <family val="2"/>
        <scheme val="minor"/>
      </rPr>
      <t>/cow) for the three options. 
It should be noted that the concrete slat option at 3.5 is not suited to long term 24/7 stand-off. In order to use it for this purpose the sizing should be increased to 8m2/cow as well. 
Effluent is included in all options to maintain consistency.</t>
    </r>
  </si>
  <si>
    <t xml:space="preserve">The financial inputs are dictated by keeping the model simple enough for the user to recall the information rather than be forced to go away and seek out the data. This means that regional data or long term averages are often assumed including where the user can not recall their own financial data. These assumptions can be referenced on this page.
The calculator estimates the Operating Profit for both the current and proposed systems to allow comparison between the two and encourage the current situation to be considered as a valid option. Where a value has not been entered for farm working expenses in the current system tab the absolute results should be treated with caution. However, the differences between the current and proposed system are more reliable, as the differentials are built on farmer entered information, e.g. feed costs. 
The estimates of operating profit are have interest deducted from them based on the debt position and interest rate provided by the user. If this is not provided a regional average farm value is assumed with a 40% debt to asset ratio.
The differential cash flows are used to generate the financial indicators provided. The time period modelled in the NPV and IRR is 10 years and cash flows have been treated as real, rather than nominal. This means depreciation, inflation and tax effects are excluded from the NPV and IRR analysis.
The salvage value of the infrastructure and machinery has been estimated by depreciating it in accordance with IRD depreciation rates. No attempt has been made to place a commercial value on the structure as there is insufficient evidence to support this at present. The user has been allowed the opportunity to vary this to investigate effects. It has been assumed that dairy company shares, stock and capital feed retain their real value through time.
</t>
  </si>
  <si>
    <t>Compare payback to useful life of asset. Will you have sufficient time to take profits?</t>
  </si>
  <si>
    <t xml:space="preserve">DISCLAIMER: </t>
  </si>
  <si>
    <t>Assumptions Content</t>
  </si>
  <si>
    <t>The table below predicts the likely taxable operating profit in a status quo situation based on the assumptions provided earlier. Taxable operating profit is used as the indicator because both depreciation and interest costs need to be considered when evaluating the benefits of the proposed change. The figures provided are for both "Our Payout" estimates and "Your Values", to allow for comparison.</t>
  </si>
  <si>
    <t>Financial Returns on Proposed System</t>
  </si>
  <si>
    <r>
      <t xml:space="preserve">DISCLAIMER: </t>
    </r>
    <r>
      <rPr>
        <sz val="11"/>
        <color theme="1"/>
        <rFont val="Calibri"/>
        <family val="2"/>
        <scheme val="minor"/>
      </rPr>
      <t xml:space="preserve">This calculator has been developed and provided for use for the purpose of generating a "ballpark" indication of the financial returns that might be available through investing in off paddock infrastructure.  It is dependent on information entered by you, the user, and this information has not been verified or screened for accuracy. The calculator should only be used a  screening tool to decide if a farmer wants to proceed to a full feasibility study using more farm specific information. DairyNZ accepts no liability of any kind whatsoever, including liability by reason of negligence, to any person(s) or entity for losses incurred as a result of placing reliance on the outputs generated by this calculator. </t>
    </r>
  </si>
  <si>
    <t xml:space="preserve">This calculator has been developed and provided for use for the purpose of generating a "ballpark" indication of the financial returns that might be available through investing in off paddock infrastructure. It is dependent on information entered by you, the user, and this information has not been verified or screened for accuracy. The calculator should be used a  screening tool to decide if a farmer wants to proceed to a full feasibility study using more farm specific information.
DairyNZ accepts no liability of any kind whatsoever, including liability by reason of negligence, to any person(s) or entity for losses incurred as a result of placing reliance on the outputs generated by this calculator. </t>
  </si>
  <si>
    <t>Feed Eaten By Non-Lactating Stock (TDM)</t>
  </si>
  <si>
    <t>Production Efficiency (gMS/kgDM)</t>
  </si>
  <si>
    <t>Weighted Average Cost of Capital (Real)</t>
  </si>
  <si>
    <t>Estimated Mature Live Weight (kg)</t>
  </si>
  <si>
    <t>Effective Milking Area (ha)</t>
  </si>
  <si>
    <t xml:space="preserve">This report provides estimates of the likely investment return resulting from building an off-paddock facility on your property. The figures presented are based on information you have supplied and regional averages as appropriate. As a result the contents of the report should be used with caution. It is recommended that this is used as a guide to determine if you would like to go to a full feasibility analysis. The figures presented should not be used as the decision making criteria to justify an investment in off-paddock facilities. </t>
  </si>
  <si>
    <r>
      <t xml:space="preserve">The calculator has used estimates provided by you and from regional benchmarks to construct the likely financial outcomes detailed as "Our Estimates" in this report. Because you know more about your farm and may have already investigated costs and benefits Our Estimates might not line up with your thinking. You can use this page to incorporate your own assumptions about pricing of the infrastructure, major system benefits and other costs and benefits by altering the figures in the </t>
    </r>
    <r>
      <rPr>
        <b/>
        <sz val="11"/>
        <color theme="1"/>
        <rFont val="Calibri"/>
        <family val="2"/>
        <scheme val="minor"/>
      </rPr>
      <t>"Your Values"</t>
    </r>
    <r>
      <rPr>
        <sz val="11"/>
        <color theme="1"/>
        <rFont val="Calibri"/>
        <family val="2"/>
        <scheme val="minor"/>
      </rPr>
      <t xml:space="preserve"> column below. If you wish to change the production, feeding levels, feed price or the price of accompanying shares you will need to return to the "Proposed System" input page and vary the parameters there.</t>
    </r>
  </si>
  <si>
    <t>Total Milk Production (kgMS)</t>
  </si>
  <si>
    <t>Your Milk Processor</t>
  </si>
  <si>
    <t>Estimated Mature Liveweight (kg)</t>
  </si>
  <si>
    <t>Cows Peak milked</t>
  </si>
  <si>
    <t>Milk Production Target (Total kgMS)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</si>
</sst>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8" formatCode="&quot;$&quot;#,##0.00;[Red]\-&quot;$&quot;#,##0.00"/>
    <numFmt numFmtId="43" formatCode="_-* #,##0.00_-;\-* #,##0.00_-;_-* &quot;-&quot;??_-;_-@_-"/>
    <numFmt numFmtId="164" formatCode="&quot;$&quot;#,##0.00"/>
    <numFmt numFmtId="165" formatCode="0.000"/>
    <numFmt numFmtId="166" formatCode="0.0"/>
    <numFmt numFmtId="167" formatCode="_-* #,##0_-;\-* #,##0_-;_-* &quot;-&quot;??_-;_-@_-"/>
    <numFmt numFmtId="168" formatCode="&quot;$&quot;#,##0"/>
    <numFmt numFmtId="169" formatCode="#,##0_ ;[Red]\-#,##0\ "/>
    <numFmt numFmtId="170" formatCode="0.0000"/>
    <numFmt numFmtId="171" formatCode="0.0%"/>
    <numFmt numFmtId="172" formatCode="_-* #,##0_-;\-* #,##0_-;_-* &quot;-&quot;?_-;_-@_-"/>
    <numFmt numFmtId="173" formatCode="#,##0.0_ ;[Red]\-#,##0.0\ "/>
    <numFmt numFmtId="174" formatCode="#,##0.00_ ;[Red]\-#,##0.00\ "/>
    <numFmt numFmtId="175" formatCode="#,##0_ ;\-#,##0\ "/>
    <numFmt numFmtId="176" formatCode="#,##0.00_ ;\-#,##0.00\ "/>
  </numFmts>
  <fonts count="62"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i/>
      <sz val="10"/>
      <color theme="1"/>
      <name val="Calibri"/>
      <family val="2"/>
      <scheme val="minor"/>
    </font>
    <font>
      <sz val="11"/>
      <color theme="0" tint="-0.34998626667073579"/>
      <name val="Calibri"/>
      <family val="2"/>
      <scheme val="minor"/>
    </font>
    <font>
      <sz val="10"/>
      <color rgb="FFFF0000"/>
      <name val="Calibri"/>
      <family val="2"/>
      <scheme val="minor"/>
    </font>
    <font>
      <sz val="11"/>
      <color rgb="FFFF0000"/>
      <name val="Calibri"/>
      <family val="2"/>
      <scheme val="minor"/>
    </font>
    <font>
      <b/>
      <sz val="12"/>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b/>
      <i/>
      <sz val="11"/>
      <name val="Calibri"/>
      <family val="2"/>
      <scheme val="minor"/>
    </font>
    <font>
      <i/>
      <sz val="11"/>
      <name val="Calibri"/>
      <family val="2"/>
      <scheme val="minor"/>
    </font>
    <font>
      <i/>
      <sz val="10"/>
      <name val="Calibri"/>
      <family val="2"/>
      <scheme val="minor"/>
    </font>
    <font>
      <i/>
      <sz val="10"/>
      <color theme="1"/>
      <name val="Calibri"/>
      <family val="2"/>
      <scheme val="minor"/>
    </font>
    <font>
      <sz val="9"/>
      <color indexed="81"/>
      <name val="Tahoma"/>
      <family val="2"/>
    </font>
    <font>
      <b/>
      <sz val="14"/>
      <name val="Calibri"/>
      <family val="2"/>
      <scheme val="minor"/>
    </font>
    <font>
      <b/>
      <i/>
      <sz val="9"/>
      <name val="Calibri"/>
      <family val="2"/>
      <scheme val="minor"/>
    </font>
    <font>
      <vertAlign val="superscript"/>
      <sz val="11"/>
      <color theme="1"/>
      <name val="Calibri"/>
      <family val="2"/>
      <scheme val="minor"/>
    </font>
    <font>
      <b/>
      <sz val="10"/>
      <color theme="1"/>
      <name val="Calibri"/>
      <family val="2"/>
      <scheme val="minor"/>
    </font>
    <font>
      <b/>
      <sz val="16"/>
      <color theme="1"/>
      <name val="Calibri"/>
      <family val="2"/>
      <scheme val="minor"/>
    </font>
    <font>
      <sz val="11"/>
      <color rgb="FF3F3F76"/>
      <name val="Calibri"/>
      <family val="2"/>
      <scheme val="minor"/>
    </font>
    <font>
      <b/>
      <i/>
      <sz val="10"/>
      <name val="Calibri"/>
      <family val="2"/>
      <scheme val="minor"/>
    </font>
    <font>
      <sz val="8"/>
      <color theme="1"/>
      <name val="Calibri"/>
      <family val="2"/>
      <scheme val="minor"/>
    </font>
    <font>
      <b/>
      <sz val="11"/>
      <color rgb="FFFF0000"/>
      <name val="Calibri"/>
      <family val="2"/>
      <scheme val="minor"/>
    </font>
    <font>
      <b/>
      <sz val="8"/>
      <color theme="1"/>
      <name val="Calibri"/>
      <family val="2"/>
      <scheme val="minor"/>
    </font>
    <font>
      <sz val="10"/>
      <color theme="1"/>
      <name val="Arial"/>
      <family val="2"/>
    </font>
    <font>
      <b/>
      <sz val="10"/>
      <color theme="1"/>
      <name val="Arial"/>
      <family val="2"/>
    </font>
    <font>
      <i/>
      <sz val="10"/>
      <color theme="0" tint="-0.499984740745262"/>
      <name val="Calibri"/>
      <family val="2"/>
      <scheme val="minor"/>
    </font>
    <font>
      <sz val="11"/>
      <color theme="0" tint="-0.499984740745262"/>
      <name val="Calibri"/>
      <family val="2"/>
      <scheme val="minor"/>
    </font>
    <font>
      <b/>
      <i/>
      <sz val="10"/>
      <color theme="0" tint="-0.499984740745262"/>
      <name val="Calibri"/>
      <family val="2"/>
      <scheme val="minor"/>
    </font>
    <font>
      <sz val="12"/>
      <color theme="1"/>
      <name val="Calibri"/>
      <family val="2"/>
      <scheme val="minor"/>
    </font>
    <font>
      <sz val="9"/>
      <color theme="1"/>
      <name val="Calibri"/>
      <family val="2"/>
      <scheme val="minor"/>
    </font>
    <font>
      <b/>
      <i/>
      <sz val="12"/>
      <color theme="1"/>
      <name val="Calibri"/>
      <family val="2"/>
      <scheme val="minor"/>
    </font>
    <font>
      <b/>
      <i/>
      <sz val="14"/>
      <name val="Calibri"/>
      <family val="2"/>
      <scheme val="minor"/>
    </font>
    <font>
      <b/>
      <i/>
      <sz val="14"/>
      <color theme="1"/>
      <name val="Calibri"/>
      <family val="2"/>
      <scheme val="minor"/>
    </font>
    <font>
      <sz val="11"/>
      <color rgb="FF333333"/>
      <name val="Arial"/>
      <family val="2"/>
    </font>
    <font>
      <b/>
      <sz val="11"/>
      <color rgb="FF333333"/>
      <name val="Calibri"/>
      <family val="2"/>
      <scheme val="minor"/>
    </font>
    <font>
      <sz val="11"/>
      <color rgb="FF333333"/>
      <name val="Calibri"/>
      <family val="2"/>
      <scheme val="minor"/>
    </font>
    <font>
      <i/>
      <sz val="9"/>
      <color rgb="FF333333"/>
      <name val="Calibri"/>
      <family val="2"/>
      <scheme val="minor"/>
    </font>
    <font>
      <b/>
      <i/>
      <sz val="11"/>
      <color rgb="FF333333"/>
      <name val="Calibri"/>
      <family val="2"/>
      <scheme val="minor"/>
    </font>
    <font>
      <b/>
      <vertAlign val="superscript"/>
      <sz val="11"/>
      <name val="Calibri"/>
      <family val="2"/>
      <scheme val="minor"/>
    </font>
    <font>
      <b/>
      <vertAlign val="superscript"/>
      <sz val="10"/>
      <color theme="1"/>
      <name val="Arial"/>
      <family val="2"/>
    </font>
    <font>
      <u/>
      <sz val="11"/>
      <color theme="10"/>
      <name val="Calibri"/>
      <family val="2"/>
      <scheme val="minor"/>
    </font>
    <font>
      <u/>
      <sz val="11"/>
      <color theme="0"/>
      <name val="Calibri"/>
      <family val="2"/>
      <scheme val="minor"/>
    </font>
    <font>
      <b/>
      <u/>
      <sz val="11"/>
      <color theme="0"/>
      <name val="Calibri"/>
      <family val="2"/>
      <scheme val="minor"/>
    </font>
    <font>
      <sz val="14"/>
      <color theme="1"/>
      <name val="Calibri"/>
      <family val="2"/>
      <scheme val="minor"/>
    </font>
    <font>
      <b/>
      <sz val="11"/>
      <color theme="0"/>
      <name val="Calibri"/>
      <family val="2"/>
      <scheme val="minor"/>
    </font>
    <font>
      <u/>
      <sz val="11"/>
      <color rgb="FF00B0F0"/>
      <name val="Calibri"/>
      <family val="2"/>
      <scheme val="minor"/>
    </font>
    <font>
      <b/>
      <u/>
      <sz val="14"/>
      <color theme="0"/>
      <name val="Calibri"/>
      <family val="2"/>
      <scheme val="minor"/>
    </font>
    <font>
      <vertAlign val="superscript"/>
      <sz val="11"/>
      <name val="Calibri"/>
      <family val="2"/>
      <scheme val="minor"/>
    </font>
    <font>
      <i/>
      <vertAlign val="superscript"/>
      <sz val="11"/>
      <color theme="1"/>
      <name val="Calibri"/>
      <family val="2"/>
      <scheme val="minor"/>
    </font>
    <font>
      <sz val="11"/>
      <color indexed="81"/>
      <name val="Tahoma"/>
      <family val="2"/>
    </font>
    <font>
      <b/>
      <sz val="14"/>
      <color rgb="FFFF0000"/>
      <name val="Calibri"/>
      <family val="2"/>
      <scheme val="minor"/>
    </font>
    <font>
      <b/>
      <sz val="9"/>
      <color indexed="81"/>
      <name val="Tahoma"/>
      <charset val="1"/>
    </font>
    <font>
      <b/>
      <sz val="9"/>
      <color indexed="81"/>
      <name val="Tahoma"/>
      <family val="2"/>
    </font>
    <font>
      <b/>
      <sz val="11"/>
      <color rgb="FF3F3F76"/>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CC99"/>
      </patternFill>
    </fill>
    <fill>
      <patternFill patternType="solid">
        <fgColor theme="3" tint="0.59999389629810485"/>
        <bgColor indexed="64"/>
      </patternFill>
    </fill>
    <fill>
      <patternFill patternType="solid">
        <fgColor theme="0" tint="-0.249977111117893"/>
        <bgColor indexed="64"/>
      </patternFill>
    </fill>
    <fill>
      <patternFill patternType="solid">
        <fgColor rgb="FFA5A5A5"/>
      </patternFill>
    </fill>
    <fill>
      <patternFill patternType="solid">
        <fgColor theme="0"/>
        <bgColor indexed="64"/>
      </patternFill>
    </fill>
    <fill>
      <patternFill patternType="solid">
        <fgColor theme="5" tint="0.59999389629810485"/>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thin">
        <color auto="1"/>
      </bottom>
      <diagonal/>
    </border>
    <border>
      <left/>
      <right/>
      <top style="thin">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medium">
        <color auto="1"/>
      </right>
      <top style="thin">
        <color auto="1"/>
      </top>
      <bottom/>
      <diagonal/>
    </border>
    <border>
      <left/>
      <right style="medium">
        <color indexed="64"/>
      </right>
      <top style="thin">
        <color auto="1"/>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right style="medium">
        <color auto="1"/>
      </right>
      <top style="medium">
        <color auto="1"/>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auto="1"/>
      </bottom>
      <diagonal/>
    </border>
    <border>
      <left style="thick">
        <color rgb="FF0070C0"/>
      </left>
      <right style="thick">
        <color rgb="FF0070C0"/>
      </right>
      <top style="thick">
        <color rgb="FF0070C0"/>
      </top>
      <bottom style="thick">
        <color rgb="FF0070C0"/>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bottom style="thin">
        <color indexed="64"/>
      </bottom>
      <diagonal/>
    </border>
    <border>
      <left/>
      <right/>
      <top/>
      <bottom style="double">
        <color auto="1"/>
      </bottom>
      <diagonal/>
    </border>
    <border>
      <left style="thin">
        <color rgb="FF7F7F7F"/>
      </left>
      <right style="thin">
        <color rgb="FF7F7F7F"/>
      </right>
      <top style="thin">
        <color indexed="64"/>
      </top>
      <bottom style="medium">
        <color indexed="64"/>
      </bottom>
      <diagonal/>
    </border>
    <border>
      <left style="medium">
        <color rgb="FFCCE2F3"/>
      </left>
      <right/>
      <top style="medium">
        <color rgb="FFCCE2F3"/>
      </top>
      <bottom/>
      <diagonal/>
    </border>
    <border>
      <left style="medium">
        <color rgb="FFCCE2F3"/>
      </left>
      <right style="medium">
        <color rgb="FFCCE2F3"/>
      </right>
      <top style="medium">
        <color rgb="FFCCE2F3"/>
      </top>
      <bottom/>
      <diagonal/>
    </border>
    <border>
      <left/>
      <right/>
      <top/>
      <bottom style="medium">
        <color indexed="64"/>
      </bottom>
      <diagonal/>
    </border>
    <border>
      <left style="thin">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7F7F7F"/>
      </left>
      <right/>
      <top/>
      <bottom/>
      <diagonal/>
    </border>
  </borders>
  <cellStyleXfs count="7">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applyNumberFormat="0" applyFill="0" applyBorder="0" applyAlignment="0" applyProtection="0"/>
    <xf numFmtId="0" fontId="26" fillId="4" borderId="39" applyNumberFormat="0" applyAlignment="0" applyProtection="0"/>
    <xf numFmtId="0" fontId="48" fillId="0" borderId="0" applyNumberFormat="0" applyFill="0" applyBorder="0" applyAlignment="0" applyProtection="0"/>
    <xf numFmtId="0" fontId="52" fillId="7" borderId="73" applyNumberFormat="0" applyAlignment="0" applyProtection="0"/>
  </cellStyleXfs>
  <cellXfs count="864">
    <xf numFmtId="0" fontId="0" fillId="0" borderId="0" xfId="0"/>
    <xf numFmtId="0" fontId="2" fillId="0" borderId="0" xfId="0" applyFont="1"/>
    <xf numFmtId="0" fontId="0" fillId="0" borderId="0" xfId="0" applyAlignment="1">
      <alignment vertical="center"/>
    </xf>
    <xf numFmtId="0" fontId="0" fillId="0" borderId="0" xfId="0" applyAlignment="1">
      <alignment vertical="center" wrapText="1"/>
    </xf>
    <xf numFmtId="0" fontId="2" fillId="0" borderId="0" xfId="0" applyFont="1" applyAlignment="1">
      <alignment vertical="center"/>
    </xf>
    <xf numFmtId="0" fontId="3" fillId="0" borderId="0" xfId="0" applyFont="1"/>
    <xf numFmtId="0" fontId="5" fillId="0" borderId="0" xfId="0" applyFont="1"/>
    <xf numFmtId="0" fontId="0" fillId="0" borderId="0" xfId="0" applyAlignment="1">
      <alignment horizontal="right" vertical="center"/>
    </xf>
    <xf numFmtId="0" fontId="2" fillId="0" borderId="13" xfId="0" applyFont="1" applyBorder="1" applyAlignment="1">
      <alignment vertical="center"/>
    </xf>
    <xf numFmtId="0" fontId="0" fillId="0" borderId="13" xfId="0" applyBorder="1" applyAlignment="1">
      <alignment vertical="center"/>
    </xf>
    <xf numFmtId="167" fontId="0" fillId="0" borderId="0" xfId="2" applyNumberFormat="1" applyFont="1"/>
    <xf numFmtId="166" fontId="0" fillId="0" borderId="0" xfId="0" applyNumberFormat="1"/>
    <xf numFmtId="0" fontId="14" fillId="0" borderId="0" xfId="0" applyFont="1"/>
    <xf numFmtId="167" fontId="14" fillId="0" borderId="0" xfId="2" applyNumberFormat="1" applyFont="1" applyFill="1" applyBorder="1"/>
    <xf numFmtId="164" fontId="14" fillId="0" borderId="0" xfId="0" applyNumberFormat="1" applyFont="1"/>
    <xf numFmtId="167" fontId="14" fillId="0" borderId="0" xfId="2" applyNumberFormat="1" applyFont="1"/>
    <xf numFmtId="167" fontId="14" fillId="0" borderId="0" xfId="0" applyNumberFormat="1" applyFont="1"/>
    <xf numFmtId="9" fontId="14" fillId="0" borderId="0" xfId="0" applyNumberFormat="1" applyFont="1"/>
    <xf numFmtId="43" fontId="14" fillId="0" borderId="0" xfId="0" applyNumberFormat="1" applyFont="1"/>
    <xf numFmtId="0" fontId="15" fillId="0" borderId="0" xfId="0" applyFont="1"/>
    <xf numFmtId="0" fontId="15" fillId="0" borderId="0" xfId="0" applyFont="1" applyAlignment="1">
      <alignment horizontal="left"/>
    </xf>
    <xf numFmtId="0" fontId="16" fillId="0" borderId="0" xfId="0" applyFont="1"/>
    <xf numFmtId="9" fontId="16" fillId="0" borderId="0" xfId="1" applyFont="1"/>
    <xf numFmtId="0" fontId="14" fillId="0" borderId="0" xfId="0" applyFont="1" applyAlignment="1">
      <alignment horizontal="left" indent="1"/>
    </xf>
    <xf numFmtId="0" fontId="15" fillId="3" borderId="0" xfId="0" applyFont="1" applyFill="1" applyAlignment="1">
      <alignment horizontal="left" indent="1"/>
    </xf>
    <xf numFmtId="0" fontId="15" fillId="3" borderId="0" xfId="0" applyFont="1" applyFill="1"/>
    <xf numFmtId="167" fontId="15" fillId="3" borderId="0" xfId="2" applyNumberFormat="1" applyFont="1" applyFill="1"/>
    <xf numFmtId="0" fontId="14" fillId="0" borderId="0" xfId="0" applyFont="1" applyAlignment="1">
      <alignment horizontal="left"/>
    </xf>
    <xf numFmtId="0" fontId="15" fillId="3" borderId="0" xfId="0" applyFont="1" applyFill="1" applyAlignment="1">
      <alignment horizontal="left"/>
    </xf>
    <xf numFmtId="167" fontId="15" fillId="3" borderId="0" xfId="0" applyNumberFormat="1" applyFont="1" applyFill="1"/>
    <xf numFmtId="0" fontId="16" fillId="3" borderId="0" xfId="0" applyFont="1" applyFill="1"/>
    <xf numFmtId="167" fontId="16" fillId="0" borderId="0" xfId="0" applyNumberFormat="1" applyFont="1"/>
    <xf numFmtId="167" fontId="16" fillId="0" borderId="0" xfId="2" applyNumberFormat="1" applyFont="1"/>
    <xf numFmtId="0" fontId="17" fillId="0" borderId="0" xfId="0" applyFont="1"/>
    <xf numFmtId="3" fontId="15" fillId="3" borderId="0" xfId="0" applyNumberFormat="1" applyFont="1" applyFill="1"/>
    <xf numFmtId="6" fontId="14" fillId="0" borderId="0" xfId="0" applyNumberFormat="1" applyFont="1"/>
    <xf numFmtId="8" fontId="14" fillId="0" borderId="0" xfId="0" applyNumberFormat="1" applyFont="1"/>
    <xf numFmtId="9" fontId="14" fillId="0" borderId="0" xfId="1" applyFont="1"/>
    <xf numFmtId="0" fontId="14" fillId="0" borderId="0" xfId="0" applyFont="1" applyAlignment="1">
      <alignment horizontal="right"/>
    </xf>
    <xf numFmtId="171" fontId="14" fillId="0" borderId="0" xfId="0" applyNumberFormat="1" applyFont="1"/>
    <xf numFmtId="10" fontId="14" fillId="0" borderId="0" xfId="0" applyNumberFormat="1" applyFont="1"/>
    <xf numFmtId="0" fontId="6" fillId="0" borderId="0" xfId="0" applyFont="1" applyAlignment="1">
      <alignment vertical="center"/>
    </xf>
    <xf numFmtId="2" fontId="14" fillId="0" borderId="0" xfId="0" applyNumberFormat="1" applyFont="1"/>
    <xf numFmtId="0" fontId="13" fillId="0" borderId="0" xfId="0" applyFont="1" applyAlignment="1">
      <alignment horizontal="center" wrapText="1"/>
    </xf>
    <xf numFmtId="0" fontId="12" fillId="0" borderId="0" xfId="0" applyFont="1" applyAlignment="1">
      <alignment horizontal="center"/>
    </xf>
    <xf numFmtId="0" fontId="0" fillId="0" borderId="0" xfId="0" applyAlignment="1">
      <alignment horizontal="left" vertical="center" indent="2"/>
    </xf>
    <xf numFmtId="0" fontId="11" fillId="0" borderId="0" xfId="0" applyFont="1"/>
    <xf numFmtId="167" fontId="0" fillId="0" borderId="0" xfId="0" applyNumberFormat="1"/>
    <xf numFmtId="0" fontId="11" fillId="0" borderId="0" xfId="0" applyFont="1" applyAlignment="1">
      <alignment horizontal="left" vertical="center"/>
    </xf>
    <xf numFmtId="0" fontId="15" fillId="0" borderId="0" xfId="0" applyFont="1" applyAlignment="1">
      <alignment horizontal="center"/>
    </xf>
    <xf numFmtId="0" fontId="18" fillId="0" borderId="0" xfId="0" applyFont="1" applyAlignment="1">
      <alignment horizontal="right"/>
    </xf>
    <xf numFmtId="43" fontId="18" fillId="0" borderId="0" xfId="0" applyNumberFormat="1" applyFont="1" applyAlignment="1">
      <alignment horizontal="right"/>
    </xf>
    <xf numFmtId="0" fontId="19" fillId="0" borderId="0" xfId="0" applyFont="1" applyAlignment="1">
      <alignment horizontal="right"/>
    </xf>
    <xf numFmtId="168" fontId="0" fillId="0" borderId="0" xfId="0" applyNumberFormat="1" applyAlignment="1">
      <alignment horizontal="center"/>
    </xf>
    <xf numFmtId="0" fontId="0" fillId="0" borderId="0" xfId="0" applyAlignment="1">
      <alignment horizontal="left" indent="1"/>
    </xf>
    <xf numFmtId="9" fontId="0" fillId="0" borderId="0" xfId="1" applyFont="1"/>
    <xf numFmtId="9" fontId="0" fillId="0" borderId="0" xfId="1" applyFont="1" applyAlignment="1">
      <alignment horizontal="right"/>
    </xf>
    <xf numFmtId="0" fontId="21" fillId="0" borderId="0" xfId="0" applyFont="1"/>
    <xf numFmtId="1" fontId="14" fillId="0" borderId="0" xfId="0" applyNumberFormat="1" applyFont="1"/>
    <xf numFmtId="9" fontId="15" fillId="0" borderId="0" xfId="1" applyFont="1"/>
    <xf numFmtId="0" fontId="16" fillId="0" borderId="0" xfId="0" applyFont="1" applyAlignment="1">
      <alignment horizontal="right"/>
    </xf>
    <xf numFmtId="167" fontId="15" fillId="0" borderId="0" xfId="2" applyNumberFormat="1" applyFont="1"/>
    <xf numFmtId="0" fontId="15" fillId="0" borderId="0" xfId="0" applyFont="1" applyAlignment="1">
      <alignment horizontal="center" vertical="center"/>
    </xf>
    <xf numFmtId="0" fontId="12" fillId="0" borderId="0" xfId="0" applyFont="1"/>
    <xf numFmtId="167" fontId="0" fillId="0" borderId="0" xfId="2" applyNumberFormat="1" applyFont="1" applyAlignment="1">
      <alignment horizontal="center"/>
    </xf>
    <xf numFmtId="0" fontId="13" fillId="0" borderId="0" xfId="0" applyFont="1"/>
    <xf numFmtId="43" fontId="14" fillId="0" borderId="0" xfId="2" applyFont="1"/>
    <xf numFmtId="0" fontId="0" fillId="0" borderId="13" xfId="0" applyBorder="1"/>
    <xf numFmtId="167" fontId="0" fillId="0" borderId="13" xfId="2" applyNumberFormat="1" applyFont="1" applyBorder="1"/>
    <xf numFmtId="9" fontId="0" fillId="0" borderId="13" xfId="1" applyFont="1" applyBorder="1"/>
    <xf numFmtId="9" fontId="2" fillId="0" borderId="13" xfId="0" applyNumberFormat="1" applyFont="1" applyBorder="1"/>
    <xf numFmtId="0" fontId="2" fillId="0" borderId="13" xfId="0" applyFont="1" applyBorder="1" applyAlignment="1">
      <alignment horizontal="center" vertical="center" wrapText="1"/>
    </xf>
    <xf numFmtId="0" fontId="15" fillId="0" borderId="0" xfId="0" applyFont="1" applyAlignment="1">
      <alignment vertical="center"/>
    </xf>
    <xf numFmtId="169" fontId="15" fillId="0" borderId="0" xfId="2" applyNumberFormat="1" applyFont="1"/>
    <xf numFmtId="0" fontId="14" fillId="0" borderId="0" xfId="0" applyFont="1" applyAlignment="1">
      <alignment horizontal="left" indent="2"/>
    </xf>
    <xf numFmtId="0" fontId="0" fillId="0" borderId="0" xfId="0" applyAlignment="1">
      <alignment horizontal="left" indent="2"/>
    </xf>
    <xf numFmtId="0" fontId="14" fillId="0" borderId="13" xfId="0" applyFont="1" applyBorder="1"/>
    <xf numFmtId="171" fontId="0" fillId="0" borderId="13" xfId="1" applyNumberFormat="1" applyFont="1" applyBorder="1" applyAlignment="1">
      <alignment horizontal="center"/>
    </xf>
    <xf numFmtId="9" fontId="0" fillId="0" borderId="13" xfId="1" applyFont="1" applyBorder="1" applyAlignment="1">
      <alignment horizontal="center"/>
    </xf>
    <xf numFmtId="166" fontId="0" fillId="0" borderId="13" xfId="0" applyNumberFormat="1" applyBorder="1" applyAlignment="1">
      <alignment horizontal="center"/>
    </xf>
    <xf numFmtId="0" fontId="14" fillId="0" borderId="13" xfId="0" applyFont="1" applyBorder="1" applyAlignment="1">
      <alignment horizontal="center"/>
    </xf>
    <xf numFmtId="0" fontId="5" fillId="0" borderId="13" xfId="0" applyFont="1" applyBorder="1" applyAlignment="1">
      <alignment horizontal="center" vertical="center" wrapText="1"/>
    </xf>
    <xf numFmtId="0" fontId="16" fillId="0" borderId="13" xfId="0" applyFont="1" applyBorder="1" applyAlignment="1">
      <alignment horizontal="center" wrapText="1"/>
    </xf>
    <xf numFmtId="9" fontId="14" fillId="0" borderId="13" xfId="0" applyNumberFormat="1" applyFont="1" applyBorder="1" applyAlignment="1">
      <alignment horizontal="center"/>
    </xf>
    <xf numFmtId="165" fontId="14" fillId="0" borderId="0" xfId="1" applyNumberFormat="1" applyFont="1"/>
    <xf numFmtId="165" fontId="14" fillId="0" borderId="0" xfId="0" applyNumberFormat="1" applyFont="1"/>
    <xf numFmtId="171" fontId="14" fillId="0" borderId="0" xfId="1" applyNumberFormat="1" applyFont="1"/>
    <xf numFmtId="0" fontId="22" fillId="0" borderId="13" xfId="0" applyFont="1" applyBorder="1"/>
    <xf numFmtId="0" fontId="15" fillId="0" borderId="13" xfId="0" applyFont="1" applyBorder="1" applyAlignment="1">
      <alignment horizontal="center"/>
    </xf>
    <xf numFmtId="0" fontId="11" fillId="0" borderId="35" xfId="0" applyFont="1" applyBorder="1" applyAlignment="1">
      <alignment horizontal="left" vertical="center"/>
    </xf>
    <xf numFmtId="0" fontId="0" fillId="0" borderId="35" xfId="0" applyBorder="1"/>
    <xf numFmtId="0" fontId="19" fillId="0" borderId="35" xfId="0" applyFont="1" applyBorder="1" applyAlignment="1">
      <alignment horizontal="right"/>
    </xf>
    <xf numFmtId="0" fontId="18" fillId="0" borderId="35" xfId="0" applyFont="1" applyBorder="1" applyAlignment="1">
      <alignment horizontal="right"/>
    </xf>
    <xf numFmtId="167" fontId="11" fillId="0" borderId="35" xfId="2" applyNumberFormat="1" applyFont="1" applyBorder="1" applyAlignment="1">
      <alignment horizontal="left" vertical="center"/>
    </xf>
    <xf numFmtId="169" fontId="16" fillId="3" borderId="0" xfId="0" applyNumberFormat="1" applyFont="1" applyFill="1"/>
    <xf numFmtId="0" fontId="16" fillId="0" borderId="0" xfId="0" applyFont="1" applyAlignment="1">
      <alignment horizontal="left"/>
    </xf>
    <xf numFmtId="167" fontId="14" fillId="0" borderId="0" xfId="2" applyNumberFormat="1" applyFont="1" applyAlignment="1">
      <alignment horizontal="right"/>
    </xf>
    <xf numFmtId="0" fontId="15" fillId="0" borderId="13" xfId="0" applyFont="1" applyBorder="1"/>
    <xf numFmtId="0" fontId="16" fillId="0" borderId="13" xfId="0" applyFont="1" applyBorder="1"/>
    <xf numFmtId="171" fontId="14" fillId="0" borderId="13" xfId="1" applyNumberFormat="1" applyFont="1" applyBorder="1"/>
    <xf numFmtId="10" fontId="14" fillId="0" borderId="13" xfId="1" applyNumberFormat="1" applyFont="1" applyBorder="1"/>
    <xf numFmtId="0" fontId="5" fillId="0" borderId="0" xfId="0" applyFont="1" applyAlignment="1">
      <alignment horizontal="right" vertical="center" indent="2"/>
    </xf>
    <xf numFmtId="0" fontId="0" fillId="0" borderId="19" xfId="0" applyBorder="1"/>
    <xf numFmtId="167" fontId="5" fillId="0" borderId="19" xfId="2" applyNumberFormat="1" applyFont="1" applyBorder="1"/>
    <xf numFmtId="167" fontId="5" fillId="0" borderId="0" xfId="2" applyNumberFormat="1" applyFont="1" applyBorder="1"/>
    <xf numFmtId="43" fontId="5" fillId="0" borderId="19" xfId="2" applyFont="1" applyBorder="1"/>
    <xf numFmtId="0" fontId="2" fillId="0" borderId="13" xfId="0" applyFont="1" applyBorder="1" applyAlignment="1">
      <alignment horizontal="center" vertical="center"/>
    </xf>
    <xf numFmtId="9" fontId="0" fillId="0" borderId="13" xfId="0" applyNumberFormat="1" applyBorder="1" applyAlignment="1">
      <alignment horizontal="center"/>
    </xf>
    <xf numFmtId="167" fontId="0" fillId="0" borderId="35" xfId="0" applyNumberFormat="1" applyBorder="1"/>
    <xf numFmtId="167" fontId="14" fillId="0" borderId="35" xfId="0" applyNumberFormat="1" applyFont="1" applyBorder="1"/>
    <xf numFmtId="167" fontId="5" fillId="0" borderId="35" xfId="0" applyNumberFormat="1" applyFont="1" applyBorder="1"/>
    <xf numFmtId="167" fontId="16" fillId="0" borderId="35" xfId="0" applyNumberFormat="1" applyFont="1" applyBorder="1"/>
    <xf numFmtId="2" fontId="16" fillId="0" borderId="35" xfId="0" applyNumberFormat="1" applyFont="1" applyBorder="1" applyAlignment="1">
      <alignment horizontal="right"/>
    </xf>
    <xf numFmtId="2" fontId="5" fillId="0" borderId="35" xfId="0" applyNumberFormat="1" applyFont="1" applyBorder="1" applyAlignment="1">
      <alignment horizontal="right"/>
    </xf>
    <xf numFmtId="172" fontId="0" fillId="0" borderId="0" xfId="0" applyNumberFormat="1"/>
    <xf numFmtId="0" fontId="14" fillId="0" borderId="0" xfId="0" quotePrefix="1" applyFont="1"/>
    <xf numFmtId="167" fontId="5" fillId="0" borderId="0" xfId="0" applyNumberFormat="1" applyFont="1"/>
    <xf numFmtId="2" fontId="5" fillId="0" borderId="0" xfId="0" applyNumberFormat="1" applyFont="1" applyAlignment="1">
      <alignment horizontal="right"/>
    </xf>
    <xf numFmtId="2" fontId="16" fillId="0" borderId="0" xfId="0" applyNumberFormat="1" applyFont="1" applyAlignment="1">
      <alignment horizontal="right"/>
    </xf>
    <xf numFmtId="3" fontId="14" fillId="0" borderId="0" xfId="0" applyNumberFormat="1" applyFont="1"/>
    <xf numFmtId="0" fontId="14" fillId="0" borderId="0" xfId="0" applyFont="1" applyAlignment="1">
      <alignment horizontal="center" vertical="center" wrapText="1"/>
    </xf>
    <xf numFmtId="169" fontId="14" fillId="0" borderId="0" xfId="2" applyNumberFormat="1" applyFont="1"/>
    <xf numFmtId="167" fontId="14" fillId="0" borderId="0" xfId="2" applyNumberFormat="1" applyFont="1" applyAlignment="1">
      <alignment horizontal="center" vertical="center" wrapText="1"/>
    </xf>
    <xf numFmtId="6" fontId="0" fillId="0" borderId="0" xfId="0" applyNumberFormat="1"/>
    <xf numFmtId="9" fontId="17" fillId="0" borderId="0" xfId="0" applyNumberFormat="1" applyFont="1"/>
    <xf numFmtId="6" fontId="0" fillId="0" borderId="36" xfId="0" applyNumberFormat="1" applyBorder="1"/>
    <xf numFmtId="0" fontId="17" fillId="0" borderId="37" xfId="0" applyFont="1" applyBorder="1"/>
    <xf numFmtId="6" fontId="0" fillId="0" borderId="37" xfId="0" applyNumberFormat="1" applyBorder="1"/>
    <xf numFmtId="171" fontId="14" fillId="0" borderId="38" xfId="0" applyNumberFormat="1" applyFont="1" applyBorder="1"/>
    <xf numFmtId="171" fontId="0" fillId="0" borderId="0" xfId="0" applyNumberFormat="1"/>
    <xf numFmtId="169" fontId="0" fillId="0" borderId="0" xfId="0" applyNumberFormat="1"/>
    <xf numFmtId="0" fontId="4" fillId="0" borderId="0" xfId="0" applyFont="1" applyAlignment="1">
      <alignment horizontal="left" indent="2"/>
    </xf>
    <xf numFmtId="169" fontId="4" fillId="0" borderId="0" xfId="0" applyNumberFormat="1" applyFont="1"/>
    <xf numFmtId="0" fontId="0" fillId="0" borderId="0" xfId="0" applyAlignment="1">
      <alignment horizontal="left" indent="4"/>
    </xf>
    <xf numFmtId="0" fontId="14" fillId="0" borderId="0" xfId="0" applyFont="1" applyAlignment="1">
      <alignment vertical="center"/>
    </xf>
    <xf numFmtId="169" fontId="16" fillId="0" borderId="35" xfId="2" applyNumberFormat="1" applyFont="1" applyBorder="1"/>
    <xf numFmtId="169" fontId="14" fillId="0" borderId="0" xfId="0" applyNumberFormat="1" applyFont="1"/>
    <xf numFmtId="169" fontId="12" fillId="0" borderId="0" xfId="0" applyNumberFormat="1" applyFont="1"/>
    <xf numFmtId="0" fontId="14" fillId="0" borderId="0" xfId="0" applyFont="1" applyAlignment="1">
      <alignment horizontal="center"/>
    </xf>
    <xf numFmtId="2" fontId="14" fillId="0" borderId="0" xfId="1" applyNumberFormat="1" applyFont="1"/>
    <xf numFmtId="166" fontId="14" fillId="0" borderId="0" xfId="1" applyNumberFormat="1" applyFont="1"/>
    <xf numFmtId="169" fontId="14" fillId="0" borderId="35" xfId="0" applyNumberFormat="1" applyFont="1" applyBorder="1"/>
    <xf numFmtId="169" fontId="0" fillId="0" borderId="0" xfId="0" quotePrefix="1" applyNumberFormat="1"/>
    <xf numFmtId="169" fontId="0" fillId="0" borderId="0" xfId="2" applyNumberFormat="1" applyFont="1"/>
    <xf numFmtId="169" fontId="14" fillId="2" borderId="0" xfId="0" applyNumberFormat="1" applyFont="1" applyFill="1"/>
    <xf numFmtId="169" fontId="11" fillId="0" borderId="35" xfId="2" applyNumberFormat="1" applyFont="1" applyBorder="1" applyAlignment="1">
      <alignment horizontal="right" vertical="center"/>
    </xf>
    <xf numFmtId="9" fontId="0" fillId="0" borderId="13" xfId="1" applyFont="1" applyFill="1" applyBorder="1" applyAlignment="1">
      <alignment horizontal="center" vertical="center"/>
    </xf>
    <xf numFmtId="173" fontId="0" fillId="0" borderId="0" xfId="0" applyNumberFormat="1"/>
    <xf numFmtId="0" fontId="0" fillId="0" borderId="0" xfId="0" applyAlignment="1">
      <alignment horizontal="left"/>
    </xf>
    <xf numFmtId="0" fontId="25" fillId="0" borderId="0" xfId="0" applyFont="1"/>
    <xf numFmtId="174" fontId="19" fillId="0" borderId="0" xfId="2" applyNumberFormat="1" applyFont="1"/>
    <xf numFmtId="0" fontId="14" fillId="2" borderId="0" xfId="0" applyFont="1" applyFill="1"/>
    <xf numFmtId="0" fontId="14" fillId="2" borderId="0" xfId="0" applyFont="1" applyFill="1" applyAlignment="1">
      <alignment horizontal="left" indent="2"/>
    </xf>
    <xf numFmtId="1" fontId="14" fillId="0" borderId="35" xfId="0" applyNumberFormat="1" applyFont="1" applyBorder="1"/>
    <xf numFmtId="0" fontId="14" fillId="0" borderId="20" xfId="0" applyFont="1" applyBorder="1"/>
    <xf numFmtId="0" fontId="0" fillId="0" borderId="35" xfId="0" applyBorder="1" applyAlignment="1">
      <alignment horizontal="left"/>
    </xf>
    <xf numFmtId="169" fontId="14" fillId="0" borderId="20" xfId="0" applyNumberFormat="1" applyFont="1" applyBorder="1"/>
    <xf numFmtId="169" fontId="0" fillId="0" borderId="35" xfId="0" applyNumberFormat="1" applyBorder="1"/>
    <xf numFmtId="169" fontId="15" fillId="0" borderId="0" xfId="0" applyNumberFormat="1" applyFont="1"/>
    <xf numFmtId="169" fontId="15" fillId="0" borderId="35" xfId="0" applyNumberFormat="1" applyFont="1" applyBorder="1"/>
    <xf numFmtId="0" fontId="2" fillId="0" borderId="35" xfId="0" applyFont="1" applyBorder="1" applyAlignment="1">
      <alignment horizontal="left"/>
    </xf>
    <xf numFmtId="169" fontId="2" fillId="0" borderId="35" xfId="0" applyNumberFormat="1" applyFont="1" applyBorder="1"/>
    <xf numFmtId="0" fontId="2" fillId="0" borderId="35" xfId="0" applyFont="1" applyBorder="1"/>
    <xf numFmtId="0" fontId="0" fillId="0" borderId="0" xfId="0" applyAlignment="1">
      <alignment horizontal="right" indent="2"/>
    </xf>
    <xf numFmtId="0" fontId="13" fillId="0" borderId="0" xfId="0" applyFont="1" applyAlignment="1">
      <alignment horizontal="center" vertical="center" wrapText="1"/>
    </xf>
    <xf numFmtId="174" fontId="18" fillId="0" borderId="0" xfId="0" applyNumberFormat="1" applyFont="1" applyAlignment="1">
      <alignment horizontal="right"/>
    </xf>
    <xf numFmtId="174" fontId="16" fillId="0" borderId="19" xfId="0" applyNumberFormat="1" applyFont="1" applyBorder="1" applyAlignment="1">
      <alignment horizontal="right"/>
    </xf>
    <xf numFmtId="43" fontId="16" fillId="2" borderId="0" xfId="2" applyFont="1" applyFill="1"/>
    <xf numFmtId="169" fontId="14" fillId="0" borderId="0" xfId="2" applyNumberFormat="1" applyFont="1" applyFill="1"/>
    <xf numFmtId="2" fontId="18" fillId="0" borderId="0" xfId="0" applyNumberFormat="1" applyFont="1" applyAlignment="1">
      <alignment horizontal="right"/>
    </xf>
    <xf numFmtId="167" fontId="18" fillId="0" borderId="0" xfId="0" applyNumberFormat="1" applyFont="1" applyAlignment="1">
      <alignment horizontal="right"/>
    </xf>
    <xf numFmtId="167" fontId="27" fillId="0" borderId="35" xfId="0" applyNumberFormat="1" applyFont="1" applyBorder="1" applyAlignment="1">
      <alignment horizontal="right"/>
    </xf>
    <xf numFmtId="167" fontId="16" fillId="0" borderId="19" xfId="0" applyNumberFormat="1" applyFont="1" applyBorder="1" applyAlignment="1">
      <alignment horizontal="right"/>
    </xf>
    <xf numFmtId="167" fontId="16" fillId="2" borderId="0" xfId="2" applyNumberFormat="1" applyFont="1" applyFill="1"/>
    <xf numFmtId="167" fontId="16" fillId="0" borderId="35" xfId="0" applyNumberFormat="1" applyFont="1" applyBorder="1" applyAlignment="1">
      <alignment horizontal="right"/>
    </xf>
    <xf numFmtId="167" fontId="16" fillId="0" borderId="0" xfId="0" applyNumberFormat="1" applyFont="1" applyAlignment="1">
      <alignment horizontal="right"/>
    </xf>
    <xf numFmtId="167" fontId="16" fillId="0" borderId="35" xfId="2" applyNumberFormat="1" applyFont="1" applyBorder="1"/>
    <xf numFmtId="169" fontId="2" fillId="0" borderId="19" xfId="0" applyNumberFormat="1" applyFont="1" applyBorder="1"/>
    <xf numFmtId="0" fontId="2" fillId="0" borderId="19" xfId="0" applyFont="1" applyBorder="1"/>
    <xf numFmtId="0" fontId="2" fillId="0" borderId="13" xfId="0" applyFont="1" applyBorder="1"/>
    <xf numFmtId="0" fontId="2" fillId="0" borderId="35" xfId="0" applyFont="1" applyBorder="1" applyAlignment="1">
      <alignment horizontal="left" indent="2"/>
    </xf>
    <xf numFmtId="169" fontId="14" fillId="0" borderId="0" xfId="1" applyNumberFormat="1" applyFont="1"/>
    <xf numFmtId="43" fontId="14" fillId="0" borderId="0" xfId="2" applyFont="1" applyFill="1"/>
    <xf numFmtId="2" fontId="15" fillId="0" borderId="0" xfId="1" applyNumberFormat="1" applyFont="1" applyAlignment="1">
      <alignment horizontal="center" vertical="center"/>
    </xf>
    <xf numFmtId="0" fontId="15" fillId="0" borderId="0" xfId="0" applyFont="1" applyAlignment="1">
      <alignment horizontal="center" vertical="center" wrapText="1"/>
    </xf>
    <xf numFmtId="169" fontId="18" fillId="0" borderId="0" xfId="0" applyNumberFormat="1" applyFont="1" applyAlignment="1">
      <alignment horizontal="right"/>
    </xf>
    <xf numFmtId="0" fontId="14" fillId="3" borderId="0" xfId="0" applyFont="1" applyFill="1"/>
    <xf numFmtId="0" fontId="14" fillId="3" borderId="0" xfId="0" applyFont="1" applyFill="1" applyAlignment="1">
      <alignment horizontal="center" vertical="center" wrapText="1"/>
    </xf>
    <xf numFmtId="3" fontId="14" fillId="3" borderId="0" xfId="0" applyNumberFormat="1" applyFont="1" applyFill="1"/>
    <xf numFmtId="1" fontId="14" fillId="3" borderId="0" xfId="0" applyNumberFormat="1" applyFont="1" applyFill="1"/>
    <xf numFmtId="171" fontId="14" fillId="3" borderId="0" xfId="1" applyNumberFormat="1" applyFont="1" applyFill="1"/>
    <xf numFmtId="171" fontId="14" fillId="3" borderId="0" xfId="0" applyNumberFormat="1" applyFont="1" applyFill="1"/>
    <xf numFmtId="9" fontId="14" fillId="3" borderId="0" xfId="1" applyFont="1" applyFill="1"/>
    <xf numFmtId="0" fontId="5" fillId="0" borderId="0" xfId="0" applyFont="1" applyAlignment="1">
      <alignment horizontal="center"/>
    </xf>
    <xf numFmtId="9" fontId="14" fillId="2" borderId="0" xfId="1" applyFont="1" applyFill="1"/>
    <xf numFmtId="6" fontId="14" fillId="0" borderId="0" xfId="0" quotePrefix="1" applyNumberFormat="1" applyFont="1"/>
    <xf numFmtId="3" fontId="0" fillId="0" borderId="0" xfId="0" applyNumberFormat="1"/>
    <xf numFmtId="0" fontId="13" fillId="3" borderId="0" xfId="0" applyFont="1" applyFill="1" applyAlignment="1">
      <alignment horizontal="center" vertical="center" wrapText="1"/>
    </xf>
    <xf numFmtId="43" fontId="15" fillId="0" borderId="0" xfId="0" applyNumberFormat="1" applyFont="1"/>
    <xf numFmtId="0" fontId="15" fillId="0" borderId="0" xfId="0" applyFont="1" applyAlignment="1">
      <alignment vertical="center" wrapText="1"/>
    </xf>
    <xf numFmtId="0" fontId="15" fillId="3" borderId="0" xfId="0" applyFont="1" applyFill="1" applyAlignment="1">
      <alignment horizontal="center"/>
    </xf>
    <xf numFmtId="9" fontId="0" fillId="0" borderId="0" xfId="0" applyNumberFormat="1"/>
    <xf numFmtId="0" fontId="0" fillId="0" borderId="0" xfId="0" applyAlignment="1">
      <alignment vertical="top" wrapText="1"/>
    </xf>
    <xf numFmtId="9" fontId="0" fillId="0" borderId="0" xfId="1" applyFont="1" applyAlignment="1">
      <alignment vertical="top" wrapText="1"/>
    </xf>
    <xf numFmtId="0" fontId="5" fillId="0" borderId="0" xfId="0" applyFont="1" applyAlignment="1">
      <alignment wrapText="1"/>
    </xf>
    <xf numFmtId="0" fontId="4" fillId="0" borderId="0" xfId="0" applyFont="1" applyAlignment="1">
      <alignment horizontal="left" indent="5"/>
    </xf>
    <xf numFmtId="9" fontId="4" fillId="0" borderId="0" xfId="1" applyFont="1"/>
    <xf numFmtId="6" fontId="0" fillId="0" borderId="0" xfId="0" applyNumberFormat="1" applyAlignment="1">
      <alignment horizontal="center" vertical="center"/>
    </xf>
    <xf numFmtId="171" fontId="0" fillId="0" borderId="0" xfId="1" applyNumberFormat="1" applyFont="1" applyAlignment="1">
      <alignment horizontal="center" vertical="center"/>
    </xf>
    <xf numFmtId="0" fontId="0" fillId="0" borderId="0" xfId="0" applyAlignment="1">
      <alignment wrapText="1"/>
    </xf>
    <xf numFmtId="0" fontId="0" fillId="0" borderId="0" xfId="0" applyAlignment="1">
      <alignment horizontal="left" vertical="top" wrapText="1"/>
    </xf>
    <xf numFmtId="0" fontId="3" fillId="0" borderId="0" xfId="0" applyFont="1" applyAlignment="1">
      <alignment vertical="top"/>
    </xf>
    <xf numFmtId="0" fontId="5" fillId="0" borderId="0" xfId="0" applyFont="1" applyAlignment="1">
      <alignment horizontal="center" wrapText="1"/>
    </xf>
    <xf numFmtId="9" fontId="5" fillId="0" borderId="13" xfId="1" applyFont="1" applyBorder="1" applyAlignment="1">
      <alignment vertical="center"/>
    </xf>
    <xf numFmtId="169" fontId="0" fillId="0" borderId="13" xfId="0" applyNumberFormat="1" applyBorder="1" applyAlignment="1">
      <alignment vertical="center"/>
    </xf>
    <xf numFmtId="171" fontId="0" fillId="0" borderId="13" xfId="1" applyNumberFormat="1" applyFont="1" applyBorder="1" applyAlignment="1">
      <alignment vertical="center"/>
    </xf>
    <xf numFmtId="43" fontId="0" fillId="0" borderId="13" xfId="0" applyNumberFormat="1" applyBorder="1" applyAlignment="1">
      <alignment vertical="center"/>
    </xf>
    <xf numFmtId="0" fontId="5" fillId="0" borderId="0" xfId="0" applyFont="1" applyAlignment="1">
      <alignment horizontal="left"/>
    </xf>
    <xf numFmtId="0" fontId="0" fillId="5" borderId="0" xfId="0" applyFill="1"/>
    <xf numFmtId="0" fontId="0" fillId="5" borderId="0" xfId="0" applyFill="1" applyAlignment="1">
      <alignment horizontal="left" vertical="top" wrapText="1"/>
    </xf>
    <xf numFmtId="0" fontId="5" fillId="5" borderId="0" xfId="0" applyFont="1" applyFill="1"/>
    <xf numFmtId="0" fontId="0" fillId="5" borderId="0" xfId="0" applyFill="1" applyAlignment="1">
      <alignment wrapText="1"/>
    </xf>
    <xf numFmtId="0" fontId="0" fillId="5" borderId="0" xfId="0" applyFill="1" applyAlignment="1">
      <alignment vertical="top" wrapText="1"/>
    </xf>
    <xf numFmtId="9" fontId="0" fillId="5" borderId="0" xfId="1" applyFont="1" applyFill="1" applyAlignment="1">
      <alignment vertical="top" wrapText="1"/>
    </xf>
    <xf numFmtId="0" fontId="3" fillId="5" borderId="0" xfId="0" applyFont="1" applyFill="1"/>
    <xf numFmtId="169" fontId="26" fillId="4" borderId="39" xfId="4" applyNumberFormat="1" applyProtection="1">
      <protection locked="0"/>
    </xf>
    <xf numFmtId="0" fontId="31" fillId="0" borderId="0" xfId="0" applyFont="1"/>
    <xf numFmtId="0" fontId="32" fillId="0" borderId="0" xfId="0" applyFont="1"/>
    <xf numFmtId="168" fontId="31" fillId="0" borderId="0" xfId="0" applyNumberFormat="1" applyFont="1" applyAlignment="1">
      <alignment horizontal="center"/>
    </xf>
    <xf numFmtId="166" fontId="14" fillId="0" borderId="0" xfId="0" applyNumberFormat="1" applyFont="1"/>
    <xf numFmtId="168" fontId="14" fillId="0" borderId="0" xfId="0" applyNumberFormat="1" applyFont="1"/>
    <xf numFmtId="168" fontId="15" fillId="0" borderId="0" xfId="0" applyNumberFormat="1" applyFont="1"/>
    <xf numFmtId="166" fontId="15" fillId="0" borderId="0" xfId="0" applyNumberFormat="1" applyFont="1"/>
    <xf numFmtId="169" fontId="15" fillId="2" borderId="0" xfId="0" applyNumberFormat="1" applyFont="1" applyFill="1"/>
    <xf numFmtId="0" fontId="14" fillId="0" borderId="0" xfId="0" applyFont="1" applyAlignment="1">
      <alignment horizontal="left" wrapText="1"/>
    </xf>
    <xf numFmtId="0" fontId="14" fillId="0" borderId="0" xfId="0" applyFont="1" applyAlignment="1">
      <alignment horizontal="left" vertical="top" wrapText="1"/>
    </xf>
    <xf numFmtId="165" fontId="14" fillId="3" borderId="0" xfId="0" applyNumberFormat="1" applyFont="1" applyFill="1"/>
    <xf numFmtId="0" fontId="0" fillId="3" borderId="0" xfId="0" applyFill="1"/>
    <xf numFmtId="0" fontId="14" fillId="0" borderId="13" xfId="0" applyFont="1" applyBorder="1" applyAlignment="1">
      <alignment horizontal="left"/>
    </xf>
    <xf numFmtId="0" fontId="12" fillId="0" borderId="13" xfId="0" applyFont="1" applyBorder="1"/>
    <xf numFmtId="0" fontId="12" fillId="0" borderId="13" xfId="0" applyFont="1" applyBorder="1" applyAlignment="1">
      <alignment horizontal="center" vertical="center" wrapText="1"/>
    </xf>
    <xf numFmtId="0" fontId="12" fillId="0" borderId="13" xfId="0" applyFont="1" applyBorder="1" applyAlignment="1">
      <alignment horizontal="center" vertical="center"/>
    </xf>
    <xf numFmtId="0" fontId="6" fillId="0" borderId="13" xfId="0" applyFont="1" applyBorder="1" applyAlignment="1">
      <alignment horizontal="center" vertical="center" wrapText="1"/>
    </xf>
    <xf numFmtId="0" fontId="14" fillId="0" borderId="13" xfId="0" applyFont="1" applyBorder="1" applyAlignment="1">
      <alignment horizontal="center" vertical="center"/>
    </xf>
    <xf numFmtId="171" fontId="14" fillId="0" borderId="13" xfId="1" applyNumberFormat="1" applyFont="1" applyBorder="1" applyAlignment="1">
      <alignment horizontal="center" vertical="center"/>
    </xf>
    <xf numFmtId="9" fontId="15" fillId="2" borderId="0" xfId="1" applyFont="1" applyFill="1"/>
    <xf numFmtId="169" fontId="15" fillId="0" borderId="20" xfId="0" applyNumberFormat="1" applyFont="1" applyBorder="1"/>
    <xf numFmtId="0" fontId="5" fillId="0" borderId="0" xfId="0" applyFont="1" applyAlignment="1">
      <alignment horizontal="right"/>
    </xf>
    <xf numFmtId="0" fontId="36" fillId="0" borderId="0" xfId="0" applyFont="1" applyAlignment="1">
      <alignment horizontal="left" vertical="center"/>
    </xf>
    <xf numFmtId="171" fontId="14" fillId="0" borderId="0" xfId="1" applyNumberFormat="1" applyFont="1" applyBorder="1" applyAlignment="1">
      <alignment horizontal="center" vertical="center"/>
    </xf>
    <xf numFmtId="0" fontId="6" fillId="0" borderId="0" xfId="0" applyFont="1" applyAlignment="1">
      <alignment horizontal="center" vertical="center" wrapText="1"/>
    </xf>
    <xf numFmtId="171" fontId="14" fillId="0" borderId="40" xfId="1" applyNumberFormat="1" applyFont="1" applyBorder="1" applyAlignment="1">
      <alignment horizontal="center" vertical="center"/>
    </xf>
    <xf numFmtId="167" fontId="0" fillId="0" borderId="0" xfId="2" applyNumberFormat="1" applyFont="1" applyFill="1"/>
    <xf numFmtId="169" fontId="14" fillId="0" borderId="0" xfId="2" applyNumberFormat="1" applyFont="1" applyAlignment="1">
      <alignment wrapText="1"/>
    </xf>
    <xf numFmtId="1" fontId="15" fillId="0" borderId="20" xfId="0" applyNumberFormat="1" applyFont="1" applyBorder="1"/>
    <xf numFmtId="0" fontId="14" fillId="0" borderId="0" xfId="0" applyFont="1" applyAlignment="1">
      <alignment wrapText="1"/>
    </xf>
    <xf numFmtId="169" fontId="27" fillId="0" borderId="35" xfId="0" applyNumberFormat="1" applyFont="1" applyBorder="1" applyAlignment="1">
      <alignment horizontal="right"/>
    </xf>
    <xf numFmtId="169" fontId="5" fillId="0" borderId="19" xfId="2" applyNumberFormat="1" applyFont="1" applyBorder="1"/>
    <xf numFmtId="0" fontId="3" fillId="0" borderId="0" xfId="0" applyFont="1" applyAlignment="1">
      <alignment vertical="center"/>
    </xf>
    <xf numFmtId="0" fontId="0" fillId="0" borderId="0" xfId="0" applyAlignment="1">
      <alignment horizontal="right" vertical="center" wrapText="1"/>
    </xf>
    <xf numFmtId="164" fontId="38" fillId="0" borderId="0" xfId="0" applyNumberFormat="1" applyFont="1" applyAlignment="1">
      <alignment vertical="center"/>
    </xf>
    <xf numFmtId="0" fontId="11" fillId="0" borderId="42" xfId="0" applyFont="1" applyBorder="1" applyAlignment="1">
      <alignment horizontal="right"/>
    </xf>
    <xf numFmtId="0" fontId="11" fillId="0" borderId="0" xfId="0" applyFont="1" applyAlignment="1">
      <alignment horizontal="center"/>
    </xf>
    <xf numFmtId="2" fontId="2" fillId="0" borderId="46" xfId="0" applyNumberFormat="1" applyFont="1" applyBorder="1"/>
    <xf numFmtId="2" fontId="2" fillId="0" borderId="19" xfId="0" applyNumberFormat="1" applyFont="1" applyBorder="1"/>
    <xf numFmtId="1" fontId="2" fillId="0" borderId="41" xfId="0" applyNumberFormat="1" applyFont="1" applyBorder="1"/>
    <xf numFmtId="167" fontId="0" fillId="0" borderId="0" xfId="2" applyNumberFormat="1" applyFont="1" applyProtection="1"/>
    <xf numFmtId="167" fontId="0" fillId="0" borderId="0" xfId="2" applyNumberFormat="1" applyFont="1" applyFill="1" applyProtection="1"/>
    <xf numFmtId="0" fontId="39" fillId="0" borderId="0" xfId="0" applyFont="1" applyAlignment="1">
      <alignment horizontal="left" indent="2"/>
    </xf>
    <xf numFmtId="0" fontId="29" fillId="0" borderId="0" xfId="0" applyFont="1" applyAlignment="1">
      <alignment horizontal="center"/>
    </xf>
    <xf numFmtId="171" fontId="0" fillId="0" borderId="0" xfId="1" applyNumberFormat="1" applyFont="1" applyProtection="1"/>
    <xf numFmtId="167" fontId="0" fillId="0" borderId="43" xfId="2" applyNumberFormat="1" applyFont="1" applyFill="1" applyBorder="1" applyProtection="1"/>
    <xf numFmtId="0" fontId="0" fillId="0" borderId="0" xfId="0" applyAlignment="1">
      <alignment horizontal="left" vertical="center" wrapText="1" indent="2"/>
    </xf>
    <xf numFmtId="2" fontId="0" fillId="0" borderId="0" xfId="0" applyNumberFormat="1" applyAlignment="1">
      <alignment horizontal="right" vertical="center" wrapText="1"/>
    </xf>
    <xf numFmtId="0" fontId="0" fillId="0" borderId="0" xfId="0" applyAlignment="1">
      <alignment horizontal="right"/>
    </xf>
    <xf numFmtId="171" fontId="1" fillId="0" borderId="0" xfId="1" applyNumberFormat="1" applyFont="1" applyBorder="1" applyProtection="1"/>
    <xf numFmtId="0" fontId="40" fillId="0" borderId="0" xfId="0" applyFont="1" applyAlignment="1">
      <alignment horizontal="left" indent="2"/>
    </xf>
    <xf numFmtId="1" fontId="0" fillId="0" borderId="0" xfId="0" quotePrefix="1" applyNumberFormat="1"/>
    <xf numFmtId="1" fontId="0" fillId="0" borderId="0" xfId="0" applyNumberFormat="1" applyAlignment="1">
      <alignment horizontal="right" vertical="center" wrapText="1"/>
    </xf>
    <xf numFmtId="167" fontId="0" fillId="0" borderId="0" xfId="0" applyNumberFormat="1" applyAlignment="1">
      <alignment horizontal="left" vertical="center" wrapText="1"/>
    </xf>
    <xf numFmtId="169" fontId="0" fillId="0" borderId="0" xfId="0" applyNumberFormat="1" applyAlignment="1">
      <alignment horizontal="right"/>
    </xf>
    <xf numFmtId="169" fontId="2" fillId="0" borderId="0" xfId="0" applyNumberFormat="1" applyFont="1"/>
    <xf numFmtId="0" fontId="5" fillId="0" borderId="0" xfId="0" applyFont="1" applyAlignment="1">
      <alignment horizontal="right" vertical="center"/>
    </xf>
    <xf numFmtId="174" fontId="7" fillId="0" borderId="0" xfId="0" applyNumberFormat="1" applyFont="1" applyAlignment="1">
      <alignment vertical="center"/>
    </xf>
    <xf numFmtId="0" fontId="7" fillId="0" borderId="0" xfId="0" applyFont="1" applyAlignment="1">
      <alignment vertical="center"/>
    </xf>
    <xf numFmtId="0" fontId="7" fillId="0" borderId="0" xfId="0" applyFont="1"/>
    <xf numFmtId="0" fontId="0" fillId="0" borderId="0" xfId="0" quotePrefix="1"/>
    <xf numFmtId="0" fontId="5" fillId="0" borderId="0" xfId="0" applyFont="1" applyAlignment="1">
      <alignment vertical="center"/>
    </xf>
    <xf numFmtId="9" fontId="33" fillId="0" borderId="0" xfId="1" applyFont="1" applyAlignment="1" applyProtection="1">
      <alignment horizontal="left"/>
    </xf>
    <xf numFmtId="0" fontId="28" fillId="0" borderId="0" xfId="0" applyFont="1" applyAlignment="1">
      <alignment horizontal="center" vertical="center" wrapText="1"/>
    </xf>
    <xf numFmtId="0" fontId="5" fillId="0" borderId="19" xfId="0" applyFont="1" applyBorder="1" applyAlignment="1">
      <alignment horizontal="right" indent="2"/>
    </xf>
    <xf numFmtId="1" fontId="5" fillId="0" borderId="19" xfId="0" applyNumberFormat="1" applyFont="1" applyBorder="1"/>
    <xf numFmtId="9" fontId="35" fillId="0" borderId="19" xfId="1" applyFont="1" applyBorder="1" applyAlignment="1" applyProtection="1">
      <alignment horizontal="left"/>
    </xf>
    <xf numFmtId="169" fontId="5" fillId="0" borderId="19" xfId="0" applyNumberFormat="1" applyFont="1" applyBorder="1"/>
    <xf numFmtId="0" fontId="0" fillId="0" borderId="0" xfId="0" applyAlignment="1">
      <alignment horizontal="left" vertical="center" indent="4"/>
    </xf>
    <xf numFmtId="0" fontId="5" fillId="0" borderId="20" xfId="0" applyFont="1" applyBorder="1" applyAlignment="1">
      <alignment horizontal="right" indent="2"/>
    </xf>
    <xf numFmtId="169" fontId="5" fillId="0" borderId="20" xfId="0" applyNumberFormat="1" applyFont="1" applyBorder="1"/>
    <xf numFmtId="171" fontId="35" fillId="0" borderId="20" xfId="1" applyNumberFormat="1" applyFont="1" applyBorder="1" applyAlignment="1" applyProtection="1">
      <alignment horizontal="left"/>
    </xf>
    <xf numFmtId="0" fontId="14" fillId="0" borderId="0" xfId="0" applyFont="1" applyAlignment="1">
      <alignment horizontal="left" indent="4"/>
    </xf>
    <xf numFmtId="169" fontId="3" fillId="0" borderId="0" xfId="0" applyNumberFormat="1" applyFont="1"/>
    <xf numFmtId="0" fontId="28" fillId="0" borderId="0" xfId="0" applyFont="1" applyAlignment="1">
      <alignment wrapText="1"/>
    </xf>
    <xf numFmtId="0" fontId="0" fillId="0" borderId="0" xfId="0" applyAlignment="1">
      <alignment horizontal="left" vertical="center"/>
    </xf>
    <xf numFmtId="169" fontId="5" fillId="0" borderId="0" xfId="0" applyNumberFormat="1" applyFont="1"/>
    <xf numFmtId="2" fontId="0" fillId="0" borderId="0" xfId="0" applyNumberFormat="1"/>
    <xf numFmtId="174" fontId="0" fillId="0" borderId="0" xfId="0" applyNumberFormat="1"/>
    <xf numFmtId="0" fontId="2" fillId="0" borderId="20" xfId="0" applyFont="1" applyBorder="1" applyAlignment="1">
      <alignment horizontal="left"/>
    </xf>
    <xf numFmtId="169" fontId="2" fillId="0" borderId="20" xfId="0" applyNumberFormat="1" applyFont="1" applyBorder="1"/>
    <xf numFmtId="0" fontId="0" fillId="0" borderId="20" xfId="0" applyBorder="1"/>
    <xf numFmtId="0" fontId="2" fillId="0" borderId="0" xfId="0" applyFont="1" applyAlignment="1">
      <alignment horizontal="left"/>
    </xf>
    <xf numFmtId="169" fontId="26" fillId="0" borderId="39" xfId="4" applyNumberFormat="1" applyFill="1" applyProtection="1"/>
    <xf numFmtId="166" fontId="2" fillId="0" borderId="41" xfId="0" applyNumberFormat="1" applyFont="1" applyBorder="1"/>
    <xf numFmtId="0" fontId="2" fillId="0" borderId="20" xfId="0" applyFont="1" applyBorder="1" applyAlignment="1">
      <alignment vertical="center"/>
    </xf>
    <xf numFmtId="0" fontId="11" fillId="0" borderId="35" xfId="0" applyFont="1" applyBorder="1" applyAlignment="1">
      <alignment horizontal="left"/>
    </xf>
    <xf numFmtId="169" fontId="11" fillId="0" borderId="35" xfId="0" applyNumberFormat="1" applyFont="1" applyBorder="1"/>
    <xf numFmtId="0" fontId="11" fillId="0" borderId="35" xfId="0" applyFont="1" applyBorder="1"/>
    <xf numFmtId="0" fontId="2" fillId="0" borderId="31" xfId="0" applyFont="1" applyBorder="1"/>
    <xf numFmtId="169" fontId="2" fillId="0" borderId="31" xfId="0" applyNumberFormat="1" applyFont="1" applyBorder="1"/>
    <xf numFmtId="0" fontId="5" fillId="0" borderId="0" xfId="0" applyFont="1" applyAlignment="1">
      <alignment horizontal="left" indent="2"/>
    </xf>
    <xf numFmtId="0" fontId="5" fillId="0" borderId="47" xfId="0" applyFont="1" applyBorder="1" applyAlignment="1">
      <alignment horizontal="left" indent="2"/>
    </xf>
    <xf numFmtId="169" fontId="0" fillId="0" borderId="47" xfId="0" applyNumberFormat="1" applyBorder="1"/>
    <xf numFmtId="0" fontId="0" fillId="0" borderId="47" xfId="0" applyBorder="1"/>
    <xf numFmtId="0" fontId="0" fillId="0" borderId="0" xfId="0" quotePrefix="1" applyAlignment="1">
      <alignment vertical="top" wrapText="1"/>
    </xf>
    <xf numFmtId="0" fontId="2" fillId="0" borderId="0" xfId="0" applyFont="1" applyAlignment="1">
      <alignment vertical="center" wrapText="1"/>
    </xf>
    <xf numFmtId="0" fontId="6" fillId="0" borderId="0" xfId="0" applyFont="1"/>
    <xf numFmtId="0" fontId="7" fillId="0" borderId="2" xfId="0" applyFont="1" applyBorder="1"/>
    <xf numFmtId="0" fontId="7" fillId="0" borderId="3" xfId="0" applyFont="1" applyBorder="1"/>
    <xf numFmtId="0" fontId="7" fillId="0" borderId="2" xfId="0" applyFont="1" applyBorder="1" applyAlignment="1">
      <alignment horizontal="center" vertical="center"/>
    </xf>
    <xf numFmtId="0" fontId="7" fillId="0" borderId="34" xfId="0" applyFont="1" applyBorder="1"/>
    <xf numFmtId="0" fontId="0" fillId="0" borderId="19" xfId="0" applyBorder="1" applyAlignment="1">
      <alignment horizontal="center"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24" fillId="0" borderId="0" xfId="0" applyFont="1" applyAlignment="1">
      <alignment vertical="center" wrapText="1"/>
    </xf>
    <xf numFmtId="0" fontId="2" fillId="0" borderId="13" xfId="0" applyFont="1" applyBorder="1" applyAlignment="1">
      <alignment vertical="center" wrapText="1"/>
    </xf>
    <xf numFmtId="0" fontId="7" fillId="0" borderId="1" xfId="0" applyFont="1" applyBorder="1"/>
    <xf numFmtId="0" fontId="7" fillId="0" borderId="25" xfId="0" applyFont="1" applyBorder="1"/>
    <xf numFmtId="0" fontId="7" fillId="0" borderId="26" xfId="0" applyFont="1" applyBorder="1"/>
    <xf numFmtId="0" fontId="7" fillId="0" borderId="27" xfId="0" applyFont="1" applyBorder="1"/>
    <xf numFmtId="9" fontId="0" fillId="0" borderId="13" xfId="1" applyFont="1" applyFill="1" applyBorder="1" applyAlignment="1" applyProtection="1">
      <alignment horizontal="center" vertical="center"/>
    </xf>
    <xf numFmtId="0" fontId="6" fillId="0" borderId="7" xfId="0" applyFont="1" applyBorder="1"/>
    <xf numFmtId="0" fontId="6" fillId="0" borderId="7" xfId="0" applyFont="1" applyBorder="1" applyAlignment="1">
      <alignment horizontal="center"/>
    </xf>
    <xf numFmtId="9" fontId="6" fillId="0" borderId="22" xfId="1" applyFont="1" applyBorder="1" applyAlignment="1" applyProtection="1">
      <alignment horizontal="center"/>
    </xf>
    <xf numFmtId="9" fontId="6" fillId="0" borderId="9" xfId="1" applyFont="1" applyFill="1" applyBorder="1" applyProtection="1"/>
    <xf numFmtId="9" fontId="6" fillId="0" borderId="10" xfId="1" applyFont="1" applyFill="1" applyBorder="1" applyProtection="1"/>
    <xf numFmtId="9" fontId="9" fillId="0" borderId="19" xfId="1" applyFont="1" applyFill="1" applyBorder="1" applyProtection="1"/>
    <xf numFmtId="9" fontId="6" fillId="0" borderId="11" xfId="1" applyFont="1" applyFill="1" applyBorder="1" applyProtection="1"/>
    <xf numFmtId="1" fontId="0" fillId="0" borderId="13" xfId="0" applyNumberFormat="1" applyBorder="1" applyAlignment="1">
      <alignment vertical="center"/>
    </xf>
    <xf numFmtId="0" fontId="14" fillId="0" borderId="13" xfId="0" applyFont="1" applyBorder="1" applyAlignment="1">
      <alignment horizontal="right"/>
    </xf>
    <xf numFmtId="0" fontId="6" fillId="0" borderId="8" xfId="0" applyFont="1" applyBorder="1"/>
    <xf numFmtId="0" fontId="6" fillId="0" borderId="8" xfId="0" applyFont="1" applyBorder="1" applyAlignment="1">
      <alignment horizontal="center"/>
    </xf>
    <xf numFmtId="9" fontId="6" fillId="0" borderId="23" xfId="1" applyFont="1" applyBorder="1" applyAlignment="1" applyProtection="1">
      <alignment horizontal="center"/>
    </xf>
    <xf numFmtId="9" fontId="6" fillId="0" borderId="12" xfId="1" applyFont="1" applyFill="1" applyBorder="1" applyProtection="1"/>
    <xf numFmtId="9" fontId="6" fillId="0" borderId="13" xfId="1" applyFont="1" applyFill="1" applyBorder="1" applyProtection="1"/>
    <xf numFmtId="9" fontId="6" fillId="0" borderId="14" xfId="1" applyFont="1" applyFill="1" applyBorder="1" applyProtection="1"/>
    <xf numFmtId="0" fontId="6" fillId="0" borderId="13" xfId="0" applyFont="1" applyBorder="1" applyAlignment="1">
      <alignment vertical="center"/>
    </xf>
    <xf numFmtId="0" fontId="4" fillId="0" borderId="0" xfId="0" applyFont="1"/>
    <xf numFmtId="0" fontId="0" fillId="0" borderId="40" xfId="0" applyBorder="1" applyAlignment="1">
      <alignment vertical="center"/>
    </xf>
    <xf numFmtId="167" fontId="8" fillId="0" borderId="0" xfId="2" applyNumberFormat="1" applyFont="1" applyAlignment="1" applyProtection="1">
      <alignment horizontal="right" vertical="center"/>
    </xf>
    <xf numFmtId="0" fontId="2" fillId="0" borderId="0" xfId="0" applyFont="1" applyAlignment="1">
      <alignment horizontal="right" vertical="center"/>
    </xf>
    <xf numFmtId="0" fontId="4" fillId="0" borderId="0" xfId="0" applyFont="1" applyAlignment="1">
      <alignment vertical="center"/>
    </xf>
    <xf numFmtId="0" fontId="9" fillId="0" borderId="0" xfId="0" applyFont="1" applyAlignment="1">
      <alignment vertical="center" wrapText="1"/>
    </xf>
    <xf numFmtId="2" fontId="0" fillId="0" borderId="0" xfId="0" applyNumberFormat="1" applyAlignment="1">
      <alignment vertical="center"/>
    </xf>
    <xf numFmtId="1" fontId="0" fillId="0" borderId="0" xfId="0" applyNumberFormat="1" applyAlignment="1">
      <alignment vertical="center"/>
    </xf>
    <xf numFmtId="0" fontId="6" fillId="0" borderId="8" xfId="0" applyFont="1" applyBorder="1" applyAlignment="1">
      <alignment horizontal="left"/>
    </xf>
    <xf numFmtId="0" fontId="2" fillId="3" borderId="0" xfId="0" applyFont="1" applyFill="1" applyAlignment="1">
      <alignment horizontal="center" vertical="center" wrapText="1"/>
    </xf>
    <xf numFmtId="9" fontId="0" fillId="0" borderId="0" xfId="1" quotePrefix="1" applyFont="1" applyFill="1" applyAlignment="1" applyProtection="1">
      <alignment vertical="center"/>
    </xf>
    <xf numFmtId="0" fontId="30" fillId="0" borderId="0" xfId="0" applyFont="1" applyAlignment="1">
      <alignment horizontal="right" vertical="center"/>
    </xf>
    <xf numFmtId="166" fontId="0" fillId="0" borderId="0" xfId="0" applyNumberFormat="1" applyAlignment="1">
      <alignment vertical="center"/>
    </xf>
    <xf numFmtId="0" fontId="6" fillId="0" borderId="28" xfId="0" applyFont="1" applyBorder="1"/>
    <xf numFmtId="0" fontId="6" fillId="0" borderId="28" xfId="0" applyFont="1" applyBorder="1" applyAlignment="1">
      <alignment horizontal="center"/>
    </xf>
    <xf numFmtId="9" fontId="6" fillId="0" borderId="29" xfId="1" applyFont="1" applyBorder="1" applyAlignment="1" applyProtection="1">
      <alignment horizontal="center"/>
    </xf>
    <xf numFmtId="9" fontId="6" fillId="0" borderId="30" xfId="1" applyFont="1" applyFill="1" applyBorder="1" applyProtection="1"/>
    <xf numFmtId="9" fontId="6" fillId="0" borderId="31" xfId="1" applyFont="1" applyFill="1" applyBorder="1" applyProtection="1"/>
    <xf numFmtId="9" fontId="6" fillId="0" borderId="32" xfId="1" applyFont="1" applyFill="1" applyBorder="1" applyProtection="1"/>
    <xf numFmtId="9" fontId="6" fillId="0" borderId="33" xfId="1" applyFont="1" applyFill="1" applyBorder="1" applyProtection="1"/>
    <xf numFmtId="0" fontId="6" fillId="0" borderId="15" xfId="0" applyFont="1" applyBorder="1"/>
    <xf numFmtId="0" fontId="6" fillId="0" borderId="15" xfId="0" applyFont="1" applyBorder="1" applyAlignment="1">
      <alignment horizontal="center"/>
    </xf>
    <xf numFmtId="0" fontId="6" fillId="0" borderId="24" xfId="0" applyFont="1" applyBorder="1" applyAlignment="1">
      <alignment horizontal="center"/>
    </xf>
    <xf numFmtId="9" fontId="6" fillId="0" borderId="16" xfId="1" applyFont="1" applyFill="1" applyBorder="1" applyProtection="1"/>
    <xf numFmtId="9" fontId="6" fillId="0" borderId="21" xfId="1" applyFont="1" applyFill="1" applyBorder="1" applyProtection="1"/>
    <xf numFmtId="9" fontId="6" fillId="0" borderId="17" xfId="1" applyFont="1" applyFill="1" applyBorder="1" applyProtection="1"/>
    <xf numFmtId="9" fontId="6" fillId="0" borderId="18" xfId="1" applyFont="1" applyFill="1" applyBorder="1" applyProtection="1"/>
    <xf numFmtId="0" fontId="6" fillId="0" borderId="0" xfId="0" applyFont="1" applyAlignment="1">
      <alignment horizontal="center"/>
    </xf>
    <xf numFmtId="9" fontId="6" fillId="0" borderId="0" xfId="1" applyFont="1" applyFill="1" applyBorder="1" applyProtection="1"/>
    <xf numFmtId="0" fontId="2" fillId="0" borderId="21" xfId="0" applyFont="1" applyBorder="1" applyAlignment="1">
      <alignment vertical="center"/>
    </xf>
    <xf numFmtId="9" fontId="2" fillId="0" borderId="21" xfId="1" quotePrefix="1" applyFont="1" applyBorder="1" applyAlignment="1" applyProtection="1">
      <alignment horizontal="center" vertical="center"/>
    </xf>
    <xf numFmtId="166" fontId="0" fillId="0" borderId="21" xfId="0" applyNumberFormat="1" applyBorder="1" applyAlignment="1">
      <alignment vertical="center"/>
    </xf>
    <xf numFmtId="0" fontId="2" fillId="3" borderId="0" xfId="0" applyFont="1" applyFill="1" applyAlignment="1">
      <alignment horizontal="center" vertical="center"/>
    </xf>
    <xf numFmtId="9" fontId="0" fillId="0" borderId="0" xfId="1" quotePrefix="1" applyFont="1" applyBorder="1" applyAlignment="1" applyProtection="1">
      <alignment vertical="center"/>
    </xf>
    <xf numFmtId="0" fontId="2" fillId="0" borderId="0" xfId="0" applyFont="1" applyAlignment="1">
      <alignment horizontal="center" vertical="center"/>
    </xf>
    <xf numFmtId="9" fontId="0" fillId="0" borderId="21" xfId="1" applyFont="1" applyFill="1" applyBorder="1" applyProtection="1"/>
    <xf numFmtId="0" fontId="29" fillId="0" borderId="0" xfId="0" applyFont="1"/>
    <xf numFmtId="0" fontId="2" fillId="0" borderId="0" xfId="0" applyFont="1" applyAlignment="1">
      <alignment horizontal="center"/>
    </xf>
    <xf numFmtId="0" fontId="2" fillId="0" borderId="21" xfId="0" applyFont="1" applyBorder="1"/>
    <xf numFmtId="0" fontId="0" fillId="0" borderId="0" xfId="0" applyAlignment="1">
      <alignment horizontal="center" vertical="center"/>
    </xf>
    <xf numFmtId="0" fontId="0" fillId="3" borderId="0" xfId="0" applyFill="1" applyAlignment="1">
      <alignment horizontal="center" vertical="center"/>
    </xf>
    <xf numFmtId="0" fontId="2" fillId="0" borderId="0" xfId="0" applyFont="1" applyAlignment="1">
      <alignment horizontal="left" vertical="center"/>
    </xf>
    <xf numFmtId="166" fontId="0" fillId="0" borderId="0" xfId="0" applyNumberFormat="1" applyAlignment="1">
      <alignment horizontal="center" vertical="center"/>
    </xf>
    <xf numFmtId="2" fontId="0" fillId="0" borderId="0" xfId="0" applyNumberFormat="1" applyAlignment="1">
      <alignment horizontal="center" vertical="center"/>
    </xf>
    <xf numFmtId="0" fontId="2" fillId="0" borderId="21" xfId="0" applyFont="1" applyBorder="1" applyAlignment="1">
      <alignment horizontal="left" vertical="center"/>
    </xf>
    <xf numFmtId="165" fontId="0" fillId="0" borderId="0" xfId="0" applyNumberFormat="1" applyAlignment="1">
      <alignment vertical="center"/>
    </xf>
    <xf numFmtId="165" fontId="2" fillId="0" borderId="0" xfId="0" applyNumberFormat="1" applyFont="1" applyAlignment="1">
      <alignment vertical="center"/>
    </xf>
    <xf numFmtId="167" fontId="2" fillId="0" borderId="0" xfId="2" quotePrefix="1" applyNumberFormat="1" applyFont="1" applyFill="1" applyAlignment="1" applyProtection="1">
      <alignment vertical="center" wrapText="1"/>
    </xf>
    <xf numFmtId="166" fontId="2" fillId="0" borderId="0" xfId="0" applyNumberFormat="1" applyFont="1" applyAlignment="1">
      <alignment vertical="center"/>
    </xf>
    <xf numFmtId="0" fontId="0" fillId="3" borderId="0" xfId="0" applyFill="1" applyAlignment="1">
      <alignment vertical="center"/>
    </xf>
    <xf numFmtId="0" fontId="2" fillId="0" borderId="21" xfId="0" applyFont="1" applyBorder="1" applyAlignment="1">
      <alignment horizontal="right" vertical="center"/>
    </xf>
    <xf numFmtId="0" fontId="0" fillId="0" borderId="0" xfId="0" applyAlignment="1">
      <alignment horizontal="left" vertical="top"/>
    </xf>
    <xf numFmtId="0" fontId="3" fillId="0" borderId="0" xfId="0" applyFont="1" applyAlignment="1">
      <alignment horizontal="left" wrapText="1"/>
    </xf>
    <xf numFmtId="0" fontId="30" fillId="0" borderId="0" xfId="0" applyFont="1" applyAlignment="1">
      <alignment horizontal="right" vertical="center" wrapText="1"/>
    </xf>
    <xf numFmtId="9" fontId="0" fillId="0" borderId="0" xfId="1" applyFont="1" applyAlignment="1" applyProtection="1">
      <alignment vertical="center"/>
    </xf>
    <xf numFmtId="9" fontId="2" fillId="0" borderId="0" xfId="1" quotePrefix="1" applyFont="1" applyBorder="1" applyAlignment="1" applyProtection="1">
      <alignment vertical="center"/>
    </xf>
    <xf numFmtId="166" fontId="2" fillId="0" borderId="21" xfId="0" applyNumberFormat="1" applyFont="1" applyBorder="1" applyAlignment="1">
      <alignment vertical="center"/>
    </xf>
    <xf numFmtId="0" fontId="2" fillId="3" borderId="0" xfId="0" applyFont="1" applyFill="1" applyAlignment="1">
      <alignment vertical="center"/>
    </xf>
    <xf numFmtId="0" fontId="3" fillId="0" borderId="0" xfId="0" applyFont="1" applyAlignment="1">
      <alignment vertical="center" wrapText="1"/>
    </xf>
    <xf numFmtId="0" fontId="0" fillId="3" borderId="0" xfId="0" applyFill="1" applyAlignment="1">
      <alignment horizontal="center" vertical="center" wrapText="1"/>
    </xf>
    <xf numFmtId="175" fontId="0" fillId="0" borderId="0" xfId="2" applyNumberFormat="1" applyFont="1" applyProtection="1"/>
    <xf numFmtId="176" fontId="0" fillId="0" borderId="0" xfId="2" applyNumberFormat="1" applyFont="1" applyProtection="1"/>
    <xf numFmtId="1" fontId="2" fillId="0" borderId="0" xfId="0" applyNumberFormat="1" applyFont="1" applyAlignment="1">
      <alignment horizontal="center" vertical="center"/>
    </xf>
    <xf numFmtId="0" fontId="0" fillId="0" borderId="0" xfId="0" applyAlignment="1">
      <alignment horizontal="left" vertical="center" wrapText="1"/>
    </xf>
    <xf numFmtId="3" fontId="0" fillId="0" borderId="0" xfId="0" applyNumberFormat="1" applyAlignment="1">
      <alignment vertical="center"/>
    </xf>
    <xf numFmtId="0" fontId="5" fillId="0" borderId="2" xfId="0" applyFont="1" applyBorder="1"/>
    <xf numFmtId="0" fontId="5" fillId="0" borderId="3" xfId="0" applyFont="1" applyBorder="1"/>
    <xf numFmtId="0" fontId="5" fillId="0" borderId="2" xfId="0" applyFont="1" applyBorder="1" applyAlignment="1">
      <alignment horizontal="center" vertical="center"/>
    </xf>
    <xf numFmtId="0" fontId="5" fillId="0" borderId="34" xfId="0" applyFont="1" applyBorder="1"/>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0" fillId="0" borderId="1" xfId="0" applyBorder="1"/>
    <xf numFmtId="0" fontId="5" fillId="0" borderId="1" xfId="0" applyFont="1" applyBorder="1"/>
    <xf numFmtId="0" fontId="5" fillId="0" borderId="25" xfId="0" applyFont="1" applyBorder="1"/>
    <xf numFmtId="0" fontId="5" fillId="0" borderId="26" xfId="0" applyFont="1" applyBorder="1"/>
    <xf numFmtId="0" fontId="5" fillId="0" borderId="27" xfId="0" applyFont="1" applyBorder="1"/>
    <xf numFmtId="0" fontId="0" fillId="0" borderId="7" xfId="0" applyBorder="1"/>
    <xf numFmtId="0" fontId="0" fillId="0" borderId="7" xfId="0" applyBorder="1" applyAlignment="1">
      <alignment horizontal="center"/>
    </xf>
    <xf numFmtId="9" fontId="0" fillId="0" borderId="9" xfId="1" applyFont="1" applyFill="1" applyBorder="1" applyProtection="1"/>
    <xf numFmtId="9" fontId="0" fillId="0" borderId="10" xfId="1" applyFont="1" applyFill="1" applyBorder="1" applyProtection="1"/>
    <xf numFmtId="9" fontId="10" fillId="0" borderId="19" xfId="1" applyFont="1" applyFill="1" applyBorder="1" applyProtection="1"/>
    <xf numFmtId="9" fontId="0" fillId="0" borderId="11" xfId="1" applyFont="1" applyFill="1" applyBorder="1" applyProtection="1"/>
    <xf numFmtId="0" fontId="0" fillId="0" borderId="8" xfId="0" applyBorder="1"/>
    <xf numFmtId="0" fontId="0" fillId="0" borderId="8" xfId="0" applyBorder="1" applyAlignment="1">
      <alignment horizontal="center"/>
    </xf>
    <xf numFmtId="9" fontId="0" fillId="0" borderId="12" xfId="1" applyFont="1" applyFill="1" applyBorder="1" applyProtection="1"/>
    <xf numFmtId="9" fontId="0" fillId="0" borderId="13" xfId="1" applyFont="1" applyFill="1" applyBorder="1" applyProtection="1"/>
    <xf numFmtId="9" fontId="0" fillId="0" borderId="14" xfId="1" applyFont="1" applyFill="1" applyBorder="1" applyProtection="1"/>
    <xf numFmtId="2" fontId="0" fillId="0" borderId="0" xfId="0" applyNumberFormat="1" applyAlignment="1">
      <alignment vertical="center" wrapText="1"/>
    </xf>
    <xf numFmtId="170" fontId="0" fillId="0" borderId="0" xfId="0" applyNumberFormat="1" applyAlignment="1">
      <alignment vertical="center"/>
    </xf>
    <xf numFmtId="0" fontId="0" fillId="0" borderId="8" xfId="0" applyBorder="1" applyAlignment="1">
      <alignment horizontal="left"/>
    </xf>
    <xf numFmtId="9" fontId="0" fillId="0" borderId="20" xfId="1" applyFont="1" applyFill="1" applyBorder="1" applyProtection="1"/>
    <xf numFmtId="0" fontId="0" fillId="0" borderId="15" xfId="0" applyBorder="1"/>
    <xf numFmtId="0" fontId="0" fillId="0" borderId="15" xfId="0" applyBorder="1" applyAlignment="1">
      <alignment horizontal="center"/>
    </xf>
    <xf numFmtId="9" fontId="0" fillId="0" borderId="16" xfId="1" applyFont="1" applyFill="1" applyBorder="1" applyProtection="1"/>
    <xf numFmtId="9" fontId="0" fillId="0" borderId="17" xfId="1" applyFont="1" applyFill="1" applyBorder="1" applyProtection="1"/>
    <xf numFmtId="9" fontId="0" fillId="0" borderId="18" xfId="1" applyFont="1" applyFill="1" applyBorder="1" applyProtection="1"/>
    <xf numFmtId="0" fontId="0" fillId="0" borderId="0" xfId="0" applyAlignment="1">
      <alignment horizontal="center"/>
    </xf>
    <xf numFmtId="9" fontId="0" fillId="0" borderId="0" xfId="1" applyFont="1" applyFill="1" applyBorder="1" applyProtection="1"/>
    <xf numFmtId="0" fontId="2" fillId="0" borderId="13" xfId="0" applyFont="1" applyBorder="1" applyAlignment="1">
      <alignment horizontal="right" vertical="center"/>
    </xf>
    <xf numFmtId="0" fontId="5" fillId="0" borderId="13" xfId="0" applyFont="1" applyBorder="1" applyAlignment="1">
      <alignment vertical="center"/>
    </xf>
    <xf numFmtId="9" fontId="0" fillId="0" borderId="13" xfId="0" applyNumberFormat="1" applyBorder="1" applyAlignment="1">
      <alignment vertical="center"/>
    </xf>
    <xf numFmtId="0" fontId="5" fillId="0" borderId="13" xfId="0" applyFont="1" applyBorder="1"/>
    <xf numFmtId="0" fontId="15" fillId="0" borderId="13" xfId="0" applyFont="1" applyBorder="1" applyAlignment="1">
      <alignment vertical="center"/>
    </xf>
    <xf numFmtId="175" fontId="2" fillId="0" borderId="21" xfId="2" quotePrefix="1" applyNumberFormat="1" applyFont="1" applyFill="1" applyBorder="1" applyAlignment="1" applyProtection="1">
      <alignment horizontal="center" vertical="center"/>
    </xf>
    <xf numFmtId="9" fontId="0" fillId="0" borderId="0" xfId="1" applyFont="1" applyAlignment="1" applyProtection="1">
      <alignment horizontal="center" vertical="center"/>
    </xf>
    <xf numFmtId="175" fontId="0" fillId="0" borderId="0" xfId="2" quotePrefix="1" applyNumberFormat="1" applyFont="1" applyFill="1" applyAlignment="1" applyProtection="1">
      <alignment horizontal="center" vertical="center"/>
    </xf>
    <xf numFmtId="175" fontId="0" fillId="0" borderId="0" xfId="2" applyNumberFormat="1" applyFont="1" applyFill="1" applyAlignment="1" applyProtection="1">
      <alignment horizontal="center" vertical="center"/>
    </xf>
    <xf numFmtId="166" fontId="14" fillId="0" borderId="0" xfId="2" applyNumberFormat="1" applyFont="1"/>
    <xf numFmtId="1" fontId="14" fillId="0" borderId="0" xfId="2" applyNumberFormat="1" applyFont="1"/>
    <xf numFmtId="1" fontId="0" fillId="0" borderId="0" xfId="2" applyNumberFormat="1" applyFont="1" applyAlignment="1">
      <alignment horizontal="right"/>
    </xf>
    <xf numFmtId="0" fontId="41" fillId="0" borderId="49" xfId="0" applyFont="1" applyBorder="1" applyAlignment="1">
      <alignment horizontal="center" vertical="center" wrapText="1"/>
    </xf>
    <xf numFmtId="2" fontId="41" fillId="0" borderId="49" xfId="0" quotePrefix="1" applyNumberFormat="1" applyFont="1" applyBorder="1" applyAlignment="1">
      <alignment horizontal="center" vertical="center" wrapText="1"/>
    </xf>
    <xf numFmtId="0" fontId="41" fillId="0" borderId="49" xfId="0" quotePrefix="1" applyFont="1" applyBorder="1" applyAlignment="1">
      <alignment horizontal="center" vertical="center" wrapText="1"/>
    </xf>
    <xf numFmtId="0" fontId="41" fillId="0" borderId="50" xfId="0" quotePrefix="1" applyFont="1" applyBorder="1" applyAlignment="1">
      <alignment horizontal="center" vertical="center" wrapText="1"/>
    </xf>
    <xf numFmtId="2" fontId="0" fillId="0" borderId="13" xfId="0" applyNumberFormat="1" applyBorder="1" applyAlignment="1">
      <alignment vertical="center"/>
    </xf>
    <xf numFmtId="176" fontId="14" fillId="0" borderId="0" xfId="0" applyNumberFormat="1" applyFont="1"/>
    <xf numFmtId="168" fontId="2" fillId="0" borderId="21" xfId="0" applyNumberFormat="1" applyFont="1" applyBorder="1" applyAlignment="1">
      <alignment horizontal="center" vertical="center"/>
    </xf>
    <xf numFmtId="3" fontId="0" fillId="0" borderId="0" xfId="0" applyNumberFormat="1" applyAlignment="1">
      <alignment horizontal="right" vertical="center" wrapText="1"/>
    </xf>
    <xf numFmtId="3" fontId="0" fillId="0" borderId="0" xfId="2" applyNumberFormat="1" applyFont="1" applyAlignment="1" applyProtection="1">
      <alignment horizontal="right" vertical="center" wrapText="1"/>
    </xf>
    <xf numFmtId="0" fontId="0" fillId="0" borderId="13" xfId="0" applyBorder="1" applyAlignment="1">
      <alignment horizontal="left" vertical="center" wrapText="1"/>
    </xf>
    <xf numFmtId="0" fontId="0" fillId="0" borderId="59" xfId="0" applyBorder="1"/>
    <xf numFmtId="0" fontId="5" fillId="0" borderId="0" xfId="0" applyFont="1" applyAlignment="1">
      <alignment horizontal="center" vertical="center" wrapText="1"/>
    </xf>
    <xf numFmtId="0" fontId="3" fillId="0" borderId="0" xfId="0" applyFont="1" applyAlignment="1">
      <alignment horizontal="left" vertical="center"/>
    </xf>
    <xf numFmtId="9" fontId="0" fillId="0" borderId="13" xfId="1" applyFont="1" applyFill="1" applyBorder="1" applyAlignment="1" applyProtection="1">
      <alignment horizontal="center"/>
    </xf>
    <xf numFmtId="9" fontId="0" fillId="0" borderId="14" xfId="1" applyFont="1" applyFill="1" applyBorder="1" applyAlignment="1" applyProtection="1">
      <alignment horizontal="center"/>
    </xf>
    <xf numFmtId="0" fontId="0" fillId="0" borderId="13" xfId="0" applyBorder="1" applyAlignment="1">
      <alignment horizontal="center"/>
    </xf>
    <xf numFmtId="0" fontId="0" fillId="0" borderId="12" xfId="0" applyBorder="1"/>
    <xf numFmtId="0" fontId="0" fillId="0" borderId="12" xfId="0" applyBorder="1" applyAlignment="1">
      <alignment horizontal="left"/>
    </xf>
    <xf numFmtId="0" fontId="0" fillId="0" borderId="16" xfId="0" applyBorder="1"/>
    <xf numFmtId="9" fontId="0" fillId="0" borderId="17" xfId="1" applyFont="1" applyFill="1" applyBorder="1" applyAlignment="1" applyProtection="1">
      <alignment horizontal="center"/>
    </xf>
    <xf numFmtId="9" fontId="0" fillId="0" borderId="18" xfId="1" applyFont="1" applyFill="1" applyBorder="1" applyAlignment="1" applyProtection="1">
      <alignment horizontal="center"/>
    </xf>
    <xf numFmtId="9" fontId="0" fillId="0" borderId="0" xfId="1" applyFont="1" applyFill="1" applyBorder="1" applyAlignment="1" applyProtection="1">
      <alignment horizontal="center" vertical="center"/>
    </xf>
    <xf numFmtId="9" fontId="0" fillId="0" borderId="0" xfId="0" applyNumberFormat="1" applyAlignment="1">
      <alignment horizontal="center"/>
    </xf>
    <xf numFmtId="0" fontId="0" fillId="0" borderId="12" xfId="0" applyBorder="1" applyAlignment="1">
      <alignment vertical="center"/>
    </xf>
    <xf numFmtId="9" fontId="0" fillId="0" borderId="14" xfId="1" applyFont="1" applyFill="1" applyBorder="1" applyAlignment="1" applyProtection="1">
      <alignment horizontal="center" vertical="center"/>
    </xf>
    <xf numFmtId="9" fontId="0" fillId="0" borderId="14" xfId="0" applyNumberFormat="1" applyBorder="1" applyAlignment="1">
      <alignment horizontal="center"/>
    </xf>
    <xf numFmtId="0" fontId="0" fillId="0" borderId="16" xfId="0" applyBorder="1" applyAlignment="1">
      <alignment vertical="center"/>
    </xf>
    <xf numFmtId="9" fontId="0" fillId="0" borderId="18" xfId="0" applyNumberFormat="1" applyBorder="1" applyAlignment="1">
      <alignment horizontal="center"/>
    </xf>
    <xf numFmtId="0" fontId="15" fillId="6" borderId="71" xfId="0" applyFont="1" applyFill="1" applyBorder="1" applyAlignment="1">
      <alignment vertical="center"/>
    </xf>
    <xf numFmtId="0" fontId="2" fillId="6" borderId="72" xfId="0" applyFont="1" applyFill="1" applyBorder="1" applyAlignment="1">
      <alignment vertical="center"/>
    </xf>
    <xf numFmtId="0" fontId="2" fillId="6" borderId="70" xfId="0" applyFont="1" applyFill="1" applyBorder="1" applyAlignment="1">
      <alignment vertical="center"/>
    </xf>
    <xf numFmtId="0" fontId="0" fillId="0" borderId="14" xfId="0" applyBorder="1"/>
    <xf numFmtId="0" fontId="0" fillId="0" borderId="17" xfId="0" applyBorder="1"/>
    <xf numFmtId="0" fontId="0" fillId="0" borderId="18" xfId="0" applyBorder="1"/>
    <xf numFmtId="0" fontId="16" fillId="0" borderId="12" xfId="0" applyFont="1" applyBorder="1" applyAlignment="1">
      <alignment horizontal="left"/>
    </xf>
    <xf numFmtId="0" fontId="5" fillId="0" borderId="14" xfId="0" applyFont="1" applyBorder="1"/>
    <xf numFmtId="0" fontId="2" fillId="6" borderId="71" xfId="0" applyFont="1" applyFill="1" applyBorder="1" applyAlignment="1">
      <alignment vertical="center"/>
    </xf>
    <xf numFmtId="0" fontId="2" fillId="6" borderId="70" xfId="0" applyFont="1" applyFill="1" applyBorder="1" applyAlignment="1">
      <alignment horizontal="center" vertical="center"/>
    </xf>
    <xf numFmtId="0" fontId="0" fillId="0" borderId="14" xfId="0" applyBorder="1" applyAlignment="1">
      <alignment horizontal="center"/>
    </xf>
    <xf numFmtId="0" fontId="0" fillId="0" borderId="18" xfId="0" applyBorder="1" applyAlignment="1">
      <alignment horizontal="center"/>
    </xf>
    <xf numFmtId="0" fontId="0" fillId="0" borderId="53" xfId="0" applyBorder="1"/>
    <xf numFmtId="0" fontId="48" fillId="0" borderId="0" xfId="5" applyBorder="1" applyAlignment="1" applyProtection="1">
      <alignment horizontal="left" vertical="center"/>
    </xf>
    <xf numFmtId="0" fontId="48" fillId="0" borderId="0" xfId="5" applyAlignment="1" applyProtection="1">
      <alignment vertical="center" wrapText="1"/>
    </xf>
    <xf numFmtId="0" fontId="48" fillId="0" borderId="0" xfId="5" applyAlignment="1" applyProtection="1">
      <alignment vertical="center"/>
    </xf>
    <xf numFmtId="0" fontId="49" fillId="7" borderId="73" xfId="5" applyFont="1" applyFill="1" applyBorder="1" applyAlignment="1" applyProtection="1">
      <alignment horizontal="center" vertical="center"/>
    </xf>
    <xf numFmtId="0" fontId="50" fillId="7" borderId="73" xfId="5" applyFont="1" applyFill="1" applyBorder="1" applyAlignment="1" applyProtection="1">
      <alignment horizontal="center" vertical="center"/>
    </xf>
    <xf numFmtId="169" fontId="3" fillId="0" borderId="0" xfId="2" quotePrefix="1" applyNumberFormat="1" applyFont="1" applyFill="1" applyAlignment="1" applyProtection="1">
      <alignment vertical="center" wrapText="1"/>
    </xf>
    <xf numFmtId="165" fontId="3" fillId="0" borderId="0" xfId="0" applyNumberFormat="1" applyFont="1" applyAlignment="1">
      <alignment vertical="center"/>
    </xf>
    <xf numFmtId="0" fontId="51" fillId="0" borderId="0" xfId="0" applyFont="1"/>
    <xf numFmtId="9" fontId="14" fillId="0" borderId="13" xfId="1" applyFont="1" applyFill="1" applyBorder="1" applyAlignment="1" applyProtection="1">
      <alignment horizontal="center"/>
    </xf>
    <xf numFmtId="9" fontId="14" fillId="0" borderId="17" xfId="1" applyFont="1" applyFill="1" applyBorder="1" applyAlignment="1" applyProtection="1">
      <alignment horizontal="center"/>
    </xf>
    <xf numFmtId="0" fontId="11" fillId="0" borderId="0" xfId="0" applyFont="1" applyAlignment="1">
      <alignment vertical="center"/>
    </xf>
    <xf numFmtId="0" fontId="21" fillId="0" borderId="0" xfId="0" applyFont="1" applyAlignment="1">
      <alignment vertical="center"/>
    </xf>
    <xf numFmtId="0" fontId="48" fillId="0" borderId="0" xfId="5" applyProtection="1"/>
    <xf numFmtId="0" fontId="14" fillId="6" borderId="71" xfId="0" applyFont="1" applyFill="1" applyBorder="1"/>
    <xf numFmtId="0" fontId="15" fillId="6" borderId="70" xfId="0" applyFont="1" applyFill="1" applyBorder="1" applyAlignment="1">
      <alignment horizontal="center" vertical="center"/>
    </xf>
    <xf numFmtId="0" fontId="14" fillId="0" borderId="0" xfId="0" applyFont="1" applyAlignment="1">
      <alignment horizontal="center" vertical="top" wrapText="1"/>
    </xf>
    <xf numFmtId="0" fontId="14" fillId="0" borderId="14" xfId="0" applyFont="1" applyBorder="1" applyAlignment="1">
      <alignment horizontal="center"/>
    </xf>
    <xf numFmtId="0" fontId="16" fillId="6" borderId="72" xfId="0" applyFont="1" applyFill="1" applyBorder="1" applyAlignment="1">
      <alignment horizontal="center" wrapText="1"/>
    </xf>
    <xf numFmtId="0" fontId="16" fillId="6" borderId="70" xfId="0" applyFont="1" applyFill="1" applyBorder="1" applyAlignment="1">
      <alignment horizontal="center" wrapText="1"/>
    </xf>
    <xf numFmtId="6" fontId="14" fillId="0" borderId="0" xfId="0" applyNumberFormat="1" applyFont="1" applyAlignment="1">
      <alignment horizontal="center" vertical="top" wrapText="1"/>
    </xf>
    <xf numFmtId="171" fontId="0" fillId="0" borderId="13" xfId="1" applyNumberFormat="1" applyFont="1" applyBorder="1" applyAlignment="1" applyProtection="1">
      <alignment horizontal="center"/>
    </xf>
    <xf numFmtId="9" fontId="14" fillId="0" borderId="14" xfId="0" applyNumberFormat="1" applyFont="1" applyBorder="1" applyAlignment="1">
      <alignment horizontal="center"/>
    </xf>
    <xf numFmtId="0" fontId="14" fillId="0" borderId="0" xfId="0" applyFont="1" applyAlignment="1">
      <alignment vertical="top" wrapText="1"/>
    </xf>
    <xf numFmtId="0" fontId="14" fillId="0" borderId="12" xfId="0" applyFont="1" applyBorder="1"/>
    <xf numFmtId="0" fontId="6" fillId="0" borderId="13" xfId="0" applyFont="1" applyBorder="1" applyAlignment="1">
      <alignment vertical="center" wrapText="1"/>
    </xf>
    <xf numFmtId="0" fontId="6" fillId="0" borderId="14" xfId="0" applyFont="1" applyBorder="1" applyAlignment="1">
      <alignment vertical="center" wrapText="1"/>
    </xf>
    <xf numFmtId="0" fontId="15" fillId="6" borderId="71" xfId="0" applyFont="1" applyFill="1" applyBorder="1"/>
    <xf numFmtId="0" fontId="15" fillId="6" borderId="72" xfId="0" applyFont="1" applyFill="1" applyBorder="1"/>
    <xf numFmtId="0" fontId="15" fillId="6" borderId="70" xfId="0" applyFont="1" applyFill="1" applyBorder="1"/>
    <xf numFmtId="0" fontId="0" fillId="6" borderId="53" xfId="0" applyFill="1" applyBorder="1"/>
    <xf numFmtId="0" fontId="2" fillId="0" borderId="52" xfId="0" applyFont="1" applyBorder="1" applyAlignment="1">
      <alignment horizontal="center" vertical="center" wrapText="1"/>
    </xf>
    <xf numFmtId="0" fontId="14" fillId="6" borderId="71" xfId="0" applyFont="1" applyFill="1" applyBorder="1" applyAlignment="1">
      <alignment horizontal="left" vertical="top" wrapText="1"/>
    </xf>
    <xf numFmtId="0" fontId="15" fillId="6" borderId="70" xfId="0" applyFont="1" applyFill="1" applyBorder="1" applyAlignment="1">
      <alignment horizontal="center" vertical="top" wrapText="1"/>
    </xf>
    <xf numFmtId="6" fontId="0" fillId="0" borderId="0" xfId="0" applyNumberFormat="1" applyAlignment="1">
      <alignment horizontal="center"/>
    </xf>
    <xf numFmtId="0" fontId="16" fillId="6" borderId="71" xfId="0" applyFont="1" applyFill="1" applyBorder="1" applyAlignment="1">
      <alignment horizontal="center"/>
    </xf>
    <xf numFmtId="0" fontId="16" fillId="6" borderId="72" xfId="0" applyFont="1" applyFill="1" applyBorder="1" applyAlignment="1">
      <alignment horizontal="center"/>
    </xf>
    <xf numFmtId="0" fontId="15" fillId="6" borderId="70" xfId="0" applyFont="1" applyFill="1" applyBorder="1" applyAlignment="1">
      <alignment horizontal="center"/>
    </xf>
    <xf numFmtId="0" fontId="14" fillId="0" borderId="18" xfId="0" applyFont="1" applyBorder="1" applyAlignment="1">
      <alignment horizontal="center"/>
    </xf>
    <xf numFmtId="9" fontId="15" fillId="6" borderId="70" xfId="0" applyNumberFormat="1" applyFont="1" applyFill="1" applyBorder="1" applyAlignment="1">
      <alignment horizontal="center"/>
    </xf>
    <xf numFmtId="0" fontId="14" fillId="0" borderId="14" xfId="0" applyFont="1" applyBorder="1"/>
    <xf numFmtId="3" fontId="0" fillId="0" borderId="13" xfId="0" applyNumberFormat="1" applyBorder="1" applyAlignment="1">
      <alignment horizontal="right"/>
    </xf>
    <xf numFmtId="0" fontId="2" fillId="6" borderId="65" xfId="0" applyFont="1" applyFill="1" applyBorder="1" applyAlignment="1">
      <alignment horizontal="center" vertical="center"/>
    </xf>
    <xf numFmtId="0" fontId="14" fillId="0" borderId="12" xfId="0" applyFont="1" applyBorder="1" applyAlignment="1">
      <alignment horizontal="left" vertical="top" wrapText="1"/>
    </xf>
    <xf numFmtId="0" fontId="14" fillId="0" borderId="14" xfId="0" applyFont="1" applyBorder="1" applyAlignment="1">
      <alignment horizontal="center" vertical="top" wrapText="1"/>
    </xf>
    <xf numFmtId="10" fontId="14" fillId="0" borderId="0" xfId="0" applyNumberFormat="1" applyFont="1" applyAlignment="1">
      <alignment horizontal="center"/>
    </xf>
    <xf numFmtId="10" fontId="14" fillId="0" borderId="13" xfId="1" applyNumberFormat="1" applyFont="1" applyBorder="1" applyAlignment="1" applyProtection="1">
      <alignment horizontal="center"/>
    </xf>
    <xf numFmtId="0" fontId="14" fillId="0" borderId="16" xfId="0" applyFont="1" applyBorder="1"/>
    <xf numFmtId="10" fontId="14" fillId="0" borderId="18" xfId="0" applyNumberFormat="1" applyFont="1" applyBorder="1" applyAlignment="1">
      <alignment horizontal="center"/>
    </xf>
    <xf numFmtId="0" fontId="0" fillId="0" borderId="40" xfId="0" applyBorder="1"/>
    <xf numFmtId="0" fontId="0" fillId="0" borderId="60" xfId="0" applyBorder="1"/>
    <xf numFmtId="0" fontId="0" fillId="0" borderId="52" xfId="0" applyBorder="1"/>
    <xf numFmtId="0" fontId="14" fillId="0" borderId="12" xfId="0" applyFont="1" applyBorder="1" applyAlignment="1">
      <alignment vertical="top" wrapText="1"/>
    </xf>
    <xf numFmtId="6" fontId="14" fillId="0" borderId="14" xfId="0" applyNumberFormat="1" applyFont="1" applyBorder="1" applyAlignment="1">
      <alignment horizontal="center" vertical="top" wrapText="1"/>
    </xf>
    <xf numFmtId="0" fontId="14" fillId="6" borderId="12" xfId="0" applyFont="1" applyFill="1" applyBorder="1" applyAlignment="1">
      <alignment horizontal="left"/>
    </xf>
    <xf numFmtId="171" fontId="14" fillId="0" borderId="13" xfId="1" applyNumberFormat="1" applyFont="1" applyBorder="1" applyAlignment="1" applyProtection="1">
      <alignment horizontal="center" vertical="center"/>
    </xf>
    <xf numFmtId="171" fontId="14" fillId="0" borderId="14" xfId="1" applyNumberFormat="1" applyFont="1" applyBorder="1" applyAlignment="1" applyProtection="1">
      <alignment horizontal="center" vertical="center"/>
    </xf>
    <xf numFmtId="171" fontId="14" fillId="0" borderId="13" xfId="1" applyNumberFormat="1" applyFont="1" applyBorder="1" applyAlignment="1" applyProtection="1">
      <alignment horizontal="center"/>
    </xf>
    <xf numFmtId="3" fontId="0" fillId="0" borderId="17" xfId="0" applyNumberFormat="1" applyBorder="1" applyAlignment="1">
      <alignment horizontal="right"/>
    </xf>
    <xf numFmtId="0" fontId="14" fillId="0" borderId="18" xfId="0" applyFont="1" applyBorder="1"/>
    <xf numFmtId="3" fontId="0" fillId="0" borderId="40" xfId="0" applyNumberFormat="1" applyBorder="1"/>
    <xf numFmtId="9" fontId="0" fillId="0" borderId="40" xfId="1" applyFont="1" applyBorder="1" applyProtection="1"/>
    <xf numFmtId="9" fontId="0" fillId="0" borderId="60" xfId="1" applyFont="1" applyBorder="1" applyProtection="1"/>
    <xf numFmtId="9" fontId="0" fillId="0" borderId="52" xfId="1" applyFont="1" applyBorder="1" applyProtection="1"/>
    <xf numFmtId="6" fontId="0" fillId="0" borderId="18" xfId="0" applyNumberFormat="1" applyBorder="1" applyAlignment="1">
      <alignment horizontal="center"/>
    </xf>
    <xf numFmtId="9" fontId="0" fillId="0" borderId="17" xfId="1" applyFont="1" applyBorder="1" applyAlignment="1" applyProtection="1">
      <alignment horizontal="center"/>
    </xf>
    <xf numFmtId="9" fontId="14" fillId="0" borderId="17" xfId="0" applyNumberFormat="1" applyFont="1" applyBorder="1" applyAlignment="1">
      <alignment horizontal="center"/>
    </xf>
    <xf numFmtId="166" fontId="0" fillId="0" borderId="17" xfId="0" applyNumberFormat="1" applyBorder="1" applyAlignment="1">
      <alignment horizontal="center"/>
    </xf>
    <xf numFmtId="0" fontId="14" fillId="6" borderId="16" xfId="0" applyFont="1" applyFill="1" applyBorder="1" applyAlignment="1">
      <alignment horizontal="center"/>
    </xf>
    <xf numFmtId="171" fontId="14" fillId="0" borderId="17" xfId="1" applyNumberFormat="1" applyFont="1" applyBorder="1" applyAlignment="1" applyProtection="1">
      <alignment horizontal="center"/>
    </xf>
    <xf numFmtId="0" fontId="14" fillId="0" borderId="17" xfId="0" applyFont="1" applyBorder="1" applyAlignment="1">
      <alignment horizontal="center"/>
    </xf>
    <xf numFmtId="0" fontId="15" fillId="6" borderId="72" xfId="0" applyFont="1" applyFill="1" applyBorder="1" applyAlignment="1">
      <alignment horizontal="center"/>
    </xf>
    <xf numFmtId="0" fontId="2" fillId="6" borderId="12" xfId="0" applyFont="1" applyFill="1" applyBorder="1" applyAlignment="1">
      <alignment vertical="center"/>
    </xf>
    <xf numFmtId="165" fontId="14" fillId="0" borderId="0" xfId="1" applyNumberFormat="1" applyFont="1" applyProtection="1"/>
    <xf numFmtId="0" fontId="14" fillId="0" borderId="12" xfId="0" applyFont="1" applyBorder="1" applyAlignment="1">
      <alignment horizontal="left"/>
    </xf>
    <xf numFmtId="0" fontId="15" fillId="0" borderId="53" xfId="0" applyFont="1" applyBorder="1"/>
    <xf numFmtId="0" fontId="0" fillId="0" borderId="55" xfId="0" applyBorder="1"/>
    <xf numFmtId="0" fontId="15" fillId="0" borderId="55" xfId="0" applyFont="1" applyBorder="1" applyAlignment="1">
      <alignment horizontal="center"/>
    </xf>
    <xf numFmtId="0" fontId="14" fillId="0" borderId="66" xfId="0" applyFont="1" applyBorder="1"/>
    <xf numFmtId="9" fontId="0" fillId="0" borderId="0" xfId="1" applyFont="1" applyBorder="1" applyProtection="1"/>
    <xf numFmtId="0" fontId="32" fillId="0" borderId="59" xfId="0" applyFont="1" applyBorder="1"/>
    <xf numFmtId="0" fontId="32" fillId="0" borderId="67" xfId="0" applyFont="1" applyBorder="1"/>
    <xf numFmtId="0" fontId="16" fillId="6" borderId="70" xfId="0" applyFont="1" applyFill="1" applyBorder="1" applyAlignment="1">
      <alignment horizontal="center"/>
    </xf>
    <xf numFmtId="0" fontId="0" fillId="8" borderId="32" xfId="0" applyFill="1" applyBorder="1"/>
    <xf numFmtId="0" fontId="31" fillId="0" borderId="59" xfId="0" applyFont="1" applyBorder="1"/>
    <xf numFmtId="3" fontId="0" fillId="0" borderId="0" xfId="0" applyNumberFormat="1" applyAlignment="1">
      <alignment horizontal="right"/>
    </xf>
    <xf numFmtId="166" fontId="14" fillId="0" borderId="0" xfId="0" applyNumberFormat="1" applyFont="1" applyAlignment="1">
      <alignment horizontal="right"/>
    </xf>
    <xf numFmtId="168" fontId="0" fillId="0" borderId="67" xfId="0" applyNumberFormat="1" applyBorder="1" applyAlignment="1">
      <alignment horizontal="right"/>
    </xf>
    <xf numFmtId="10" fontId="14" fillId="0" borderId="14" xfId="1" applyNumberFormat="1" applyFont="1" applyBorder="1" applyAlignment="1" applyProtection="1">
      <alignment horizontal="center"/>
    </xf>
    <xf numFmtId="0" fontId="14" fillId="0" borderId="12" xfId="0" applyFont="1" applyBorder="1" applyAlignment="1">
      <alignment horizontal="left" wrapText="1"/>
    </xf>
    <xf numFmtId="0" fontId="0" fillId="8" borderId="40" xfId="0" applyFill="1" applyBorder="1"/>
    <xf numFmtId="0" fontId="2" fillId="6" borderId="16" xfId="0" applyFont="1" applyFill="1" applyBorder="1" applyAlignment="1">
      <alignment vertical="center"/>
    </xf>
    <xf numFmtId="0" fontId="14" fillId="6" borderId="16" xfId="0" applyFont="1" applyFill="1" applyBorder="1" applyAlignment="1">
      <alignment horizontal="left"/>
    </xf>
    <xf numFmtId="171" fontId="14" fillId="0" borderId="17" xfId="1" applyNumberFormat="1" applyFont="1" applyBorder="1" applyAlignment="1" applyProtection="1">
      <alignment horizontal="center" vertical="center"/>
    </xf>
    <xf numFmtId="171" fontId="14" fillId="0" borderId="18" xfId="1" applyNumberFormat="1" applyFont="1" applyBorder="1" applyAlignment="1" applyProtection="1">
      <alignment horizontal="center" vertical="center"/>
    </xf>
    <xf numFmtId="10" fontId="14" fillId="0" borderId="18" xfId="1" applyNumberFormat="1" applyFont="1" applyBorder="1" applyAlignment="1" applyProtection="1">
      <alignment horizontal="center"/>
    </xf>
    <xf numFmtId="0" fontId="15" fillId="0" borderId="61" xfId="0" applyFont="1" applyBorder="1"/>
    <xf numFmtId="3" fontId="15" fillId="0" borderId="21" xfId="0" applyNumberFormat="1" applyFont="1" applyBorder="1" applyAlignment="1">
      <alignment horizontal="right"/>
    </xf>
    <xf numFmtId="166" fontId="15" fillId="0" borderId="21" xfId="0" applyNumberFormat="1" applyFont="1" applyBorder="1" applyAlignment="1">
      <alignment horizontal="right"/>
    </xf>
    <xf numFmtId="0" fontId="0" fillId="0" borderId="24" xfId="0" applyBorder="1"/>
    <xf numFmtId="0" fontId="15" fillId="0" borderId="68" xfId="0" applyFont="1" applyBorder="1"/>
    <xf numFmtId="3" fontId="15" fillId="0" borderId="51" xfId="0" applyNumberFormat="1" applyFont="1" applyBorder="1" applyAlignment="1">
      <alignment horizontal="right"/>
    </xf>
    <xf numFmtId="0" fontId="15" fillId="0" borderId="51" xfId="0" applyFont="1" applyBorder="1" applyAlignment="1">
      <alignment horizontal="right"/>
    </xf>
    <xf numFmtId="168" fontId="2" fillId="0" borderId="69" xfId="0" applyNumberFormat="1" applyFont="1" applyBorder="1" applyAlignment="1">
      <alignment horizontal="right"/>
    </xf>
    <xf numFmtId="3" fontId="14" fillId="0" borderId="0" xfId="0" applyNumberFormat="1" applyFont="1" applyAlignment="1">
      <alignment horizontal="right"/>
    </xf>
    <xf numFmtId="168" fontId="0" fillId="0" borderId="0" xfId="0" applyNumberFormat="1" applyAlignment="1">
      <alignment horizontal="right"/>
    </xf>
    <xf numFmtId="3" fontId="0" fillId="0" borderId="55" xfId="0" applyNumberFormat="1" applyBorder="1" applyAlignment="1">
      <alignment horizontal="right"/>
    </xf>
    <xf numFmtId="166" fontId="14" fillId="0" borderId="55" xfId="0" applyNumberFormat="1" applyFont="1" applyBorder="1" applyAlignment="1">
      <alignment horizontal="right"/>
    </xf>
    <xf numFmtId="168" fontId="0" fillId="0" borderId="66" xfId="0" applyNumberFormat="1" applyBorder="1" applyAlignment="1">
      <alignment horizontal="right"/>
    </xf>
    <xf numFmtId="0" fontId="0" fillId="0" borderId="10" xfId="0" applyBorder="1"/>
    <xf numFmtId="0" fontId="0" fillId="0" borderId="11" xfId="0" applyBorder="1"/>
    <xf numFmtId="0" fontId="2" fillId="0" borderId="61" xfId="0" applyFont="1" applyBorder="1"/>
    <xf numFmtId="9" fontId="2" fillId="0" borderId="17" xfId="0" applyNumberFormat="1" applyFont="1" applyBorder="1"/>
    <xf numFmtId="9" fontId="2" fillId="0" borderId="18" xfId="0" applyNumberFormat="1" applyFont="1" applyBorder="1"/>
    <xf numFmtId="9" fontId="2" fillId="0" borderId="0" xfId="0" applyNumberFormat="1" applyFont="1"/>
    <xf numFmtId="0" fontId="2" fillId="0" borderId="68" xfId="0" applyFont="1" applyBorder="1"/>
    <xf numFmtId="0" fontId="2" fillId="0" borderId="51" xfId="0" applyFont="1" applyBorder="1"/>
    <xf numFmtId="9" fontId="2" fillId="0" borderId="26" xfId="0" applyNumberFormat="1" applyFont="1" applyBorder="1"/>
    <xf numFmtId="9" fontId="2" fillId="0" borderId="27" xfId="0" applyNumberFormat="1" applyFont="1" applyBorder="1"/>
    <xf numFmtId="0" fontId="36" fillId="0" borderId="0" xfId="0" applyFont="1"/>
    <xf numFmtId="0" fontId="43" fillId="0" borderId="59" xfId="0" applyFont="1" applyBorder="1" applyAlignment="1">
      <alignment vertical="center" wrapText="1"/>
    </xf>
    <xf numFmtId="0" fontId="45" fillId="0" borderId="52" xfId="0" applyFont="1" applyBorder="1" applyAlignment="1">
      <alignment horizontal="right" vertical="center" wrapText="1"/>
    </xf>
    <xf numFmtId="0" fontId="45" fillId="0" borderId="0" xfId="0" applyFont="1" applyAlignment="1">
      <alignment horizontal="right" vertical="center" wrapText="1"/>
    </xf>
    <xf numFmtId="0" fontId="45" fillId="0" borderId="41" xfId="0" applyFont="1" applyBorder="1" applyAlignment="1">
      <alignment horizontal="right" vertical="center" wrapText="1"/>
    </xf>
    <xf numFmtId="0" fontId="45" fillId="0" borderId="40" xfId="0" applyFont="1" applyBorder="1" applyAlignment="1">
      <alignment horizontal="right" vertical="center" wrapText="1"/>
    </xf>
    <xf numFmtId="0" fontId="45" fillId="0" borderId="60" xfId="0" applyFont="1" applyBorder="1" applyAlignment="1">
      <alignment horizontal="right" vertical="center" wrapText="1"/>
    </xf>
    <xf numFmtId="168" fontId="2" fillId="0" borderId="24" xfId="0" applyNumberFormat="1" applyFont="1" applyBorder="1" applyAlignment="1">
      <alignment horizontal="right"/>
    </xf>
    <xf numFmtId="0" fontId="43" fillId="0" borderId="65" xfId="0" applyFont="1" applyBorder="1" applyAlignment="1">
      <alignment vertical="center" wrapText="1"/>
    </xf>
    <xf numFmtId="0" fontId="44" fillId="0" borderId="46" xfId="0" applyFont="1" applyBorder="1" applyAlignment="1">
      <alignment horizontal="right" vertical="center" wrapText="1"/>
    </xf>
    <xf numFmtId="0" fontId="44" fillId="0" borderId="19" xfId="0" applyFont="1" applyBorder="1" applyAlignment="1">
      <alignment horizontal="right" vertical="center" wrapText="1"/>
    </xf>
    <xf numFmtId="0" fontId="44" fillId="0" borderId="42" xfId="0" applyFont="1" applyBorder="1" applyAlignment="1">
      <alignment horizontal="right" vertical="center" wrapText="1"/>
    </xf>
    <xf numFmtId="0" fontId="44" fillId="0" borderId="10" xfId="0" applyFont="1" applyBorder="1" applyAlignment="1">
      <alignment horizontal="right" vertical="center" wrapText="1"/>
    </xf>
    <xf numFmtId="0" fontId="44" fillId="0" borderId="11" xfId="0" applyFont="1" applyBorder="1" applyAlignment="1">
      <alignment horizontal="right" vertical="center" wrapText="1"/>
    </xf>
    <xf numFmtId="2" fontId="43" fillId="0" borderId="52" xfId="0" applyNumberFormat="1" applyFont="1" applyBorder="1" applyAlignment="1">
      <alignment vertical="center" wrapText="1"/>
    </xf>
    <xf numFmtId="2" fontId="43" fillId="0" borderId="0" xfId="0" applyNumberFormat="1" applyFont="1" applyAlignment="1">
      <alignment vertical="center" wrapText="1"/>
    </xf>
    <xf numFmtId="2" fontId="43" fillId="0" borderId="41" xfId="0" applyNumberFormat="1" applyFont="1" applyBorder="1" applyAlignment="1">
      <alignment vertical="center" wrapText="1"/>
    </xf>
    <xf numFmtId="2" fontId="43" fillId="0" borderId="40" xfId="0" applyNumberFormat="1" applyFont="1" applyBorder="1" applyAlignment="1">
      <alignment vertical="center" wrapText="1"/>
    </xf>
    <xf numFmtId="2" fontId="43" fillId="0" borderId="60" xfId="0" applyNumberFormat="1" applyFont="1" applyBorder="1" applyAlignment="1">
      <alignment vertical="center" wrapText="1"/>
    </xf>
    <xf numFmtId="3" fontId="14" fillId="0" borderId="13" xfId="0" applyNumberFormat="1" applyFont="1" applyBorder="1"/>
    <xf numFmtId="3" fontId="14" fillId="0" borderId="14" xfId="0" applyNumberFormat="1" applyFont="1" applyBorder="1"/>
    <xf numFmtId="167" fontId="14" fillId="0" borderId="13" xfId="2" applyNumberFormat="1" applyFont="1" applyBorder="1" applyProtection="1"/>
    <xf numFmtId="167" fontId="14" fillId="0" borderId="14" xfId="2" applyNumberFormat="1" applyFont="1" applyBorder="1" applyProtection="1"/>
    <xf numFmtId="167" fontId="14" fillId="0" borderId="17" xfId="2" applyNumberFormat="1" applyFont="1" applyBorder="1" applyProtection="1"/>
    <xf numFmtId="167" fontId="14" fillId="0" borderId="18" xfId="2" applyNumberFormat="1" applyFont="1" applyBorder="1" applyProtection="1"/>
    <xf numFmtId="0" fontId="0" fillId="8" borderId="10" xfId="0" applyFill="1" applyBorder="1"/>
    <xf numFmtId="2" fontId="42" fillId="0" borderId="17" xfId="0" applyNumberFormat="1" applyFont="1" applyBorder="1" applyAlignment="1">
      <alignment vertical="center" wrapText="1"/>
    </xf>
    <xf numFmtId="2" fontId="42" fillId="0" borderId="18" xfId="0" applyNumberFormat="1" applyFont="1" applyBorder="1" applyAlignment="1">
      <alignment vertical="center" wrapText="1"/>
    </xf>
    <xf numFmtId="0" fontId="43" fillId="0" borderId="0" xfId="0" applyFont="1" applyAlignment="1">
      <alignment vertical="center" wrapText="1"/>
    </xf>
    <xf numFmtId="0" fontId="43" fillId="0" borderId="0" xfId="0" applyFont="1" applyAlignment="1">
      <alignment vertical="center"/>
    </xf>
    <xf numFmtId="1" fontId="0" fillId="0" borderId="0" xfId="1" applyNumberFormat="1" applyFont="1" applyProtection="1"/>
    <xf numFmtId="9" fontId="0" fillId="0" borderId="0" xfId="1" applyFont="1" applyProtection="1"/>
    <xf numFmtId="1" fontId="0" fillId="0" borderId="0" xfId="0" applyNumberFormat="1"/>
    <xf numFmtId="9" fontId="2" fillId="0" borderId="35" xfId="1" applyFont="1" applyBorder="1" applyProtection="1"/>
    <xf numFmtId="9" fontId="4" fillId="0" borderId="0" xfId="1" applyFont="1" applyProtection="1"/>
    <xf numFmtId="0" fontId="0" fillId="0" borderId="0" xfId="0" applyAlignment="1">
      <alignment horizontal="right" vertical="top" wrapText="1"/>
    </xf>
    <xf numFmtId="166" fontId="14" fillId="0" borderId="0" xfId="1" applyNumberFormat="1" applyFont="1" applyProtection="1"/>
    <xf numFmtId="166" fontId="0" fillId="0" borderId="0" xfId="0" applyNumberFormat="1" applyAlignment="1">
      <alignment horizontal="right"/>
    </xf>
    <xf numFmtId="166" fontId="0" fillId="0" borderId="0" xfId="1" applyNumberFormat="1" applyFont="1" applyProtection="1"/>
    <xf numFmtId="9" fontId="14" fillId="0" borderId="0" xfId="1" applyFont="1" applyProtection="1"/>
    <xf numFmtId="9" fontId="0" fillId="0" borderId="0" xfId="1" applyFont="1" applyAlignment="1" applyProtection="1">
      <alignment horizontal="right" vertical="top" wrapText="1"/>
    </xf>
    <xf numFmtId="0" fontId="2" fillId="0" borderId="0" xfId="0" applyFont="1" applyAlignment="1">
      <alignment horizontal="left" vertical="top" wrapText="1"/>
    </xf>
    <xf numFmtId="43" fontId="0" fillId="0" borderId="0" xfId="0" applyNumberFormat="1" applyAlignment="1">
      <alignment horizontal="center" wrapText="1"/>
    </xf>
    <xf numFmtId="0" fontId="0" fillId="0" borderId="0" xfId="0" applyAlignment="1">
      <alignment horizontal="center" wrapText="1"/>
    </xf>
    <xf numFmtId="0" fontId="4" fillId="0" borderId="0" xfId="0" applyFont="1" applyAlignment="1">
      <alignment horizontal="right" indent="2"/>
    </xf>
    <xf numFmtId="0" fontId="0" fillId="0" borderId="0" xfId="0" applyAlignment="1">
      <alignment horizontal="center" vertical="top" wrapText="1"/>
    </xf>
    <xf numFmtId="6" fontId="0" fillId="0" borderId="0" xfId="0" applyNumberFormat="1" applyAlignment="1">
      <alignment horizontal="center" vertical="center" wrapText="1"/>
    </xf>
    <xf numFmtId="171" fontId="0" fillId="0" borderId="0" xfId="1" applyNumberFormat="1" applyFont="1" applyAlignment="1" applyProtection="1">
      <alignment horizontal="center" vertical="center"/>
    </xf>
    <xf numFmtId="171" fontId="0" fillId="0" borderId="0" xfId="1" applyNumberFormat="1" applyFont="1" applyAlignment="1" applyProtection="1">
      <alignment horizontal="center" vertical="center" wrapText="1"/>
    </xf>
    <xf numFmtId="9" fontId="0" fillId="0" borderId="0" xfId="1" applyFont="1" applyFill="1" applyAlignment="1" applyProtection="1">
      <alignment vertical="top" wrapText="1"/>
    </xf>
    <xf numFmtId="9" fontId="0" fillId="0" borderId="0" xfId="1" applyFont="1" applyAlignment="1" applyProtection="1">
      <alignment vertical="top" wrapText="1"/>
    </xf>
    <xf numFmtId="171" fontId="0" fillId="0" borderId="13" xfId="1" applyNumberFormat="1" applyFont="1" applyBorder="1" applyProtection="1"/>
    <xf numFmtId="9" fontId="5" fillId="0" borderId="13" xfId="1" applyFont="1" applyBorder="1" applyProtection="1"/>
    <xf numFmtId="169" fontId="0" fillId="0" borderId="13" xfId="0" applyNumberFormat="1" applyBorder="1"/>
    <xf numFmtId="0" fontId="2" fillId="0" borderId="0" xfId="0" applyFont="1" applyAlignment="1">
      <alignment horizontal="center" vertical="top"/>
    </xf>
    <xf numFmtId="0" fontId="48" fillId="0" borderId="0" xfId="5" applyAlignment="1" applyProtection="1">
      <alignment horizontal="left" vertical="top"/>
    </xf>
    <xf numFmtId="0" fontId="3" fillId="9" borderId="0" xfId="0" applyFont="1" applyFill="1" applyAlignment="1">
      <alignment vertical="center"/>
    </xf>
    <xf numFmtId="0" fontId="0" fillId="9" borderId="0" xfId="0" applyFill="1"/>
    <xf numFmtId="0" fontId="52" fillId="7" borderId="73" xfId="6" applyAlignment="1" applyProtection="1">
      <alignment horizontal="center" vertical="center"/>
    </xf>
    <xf numFmtId="0" fontId="54" fillId="7" borderId="73" xfId="5" applyFont="1" applyFill="1" applyBorder="1" applyAlignment="1" applyProtection="1">
      <alignment horizontal="center" vertical="center"/>
    </xf>
    <xf numFmtId="0" fontId="0" fillId="0" borderId="0" xfId="0" applyAlignment="1">
      <alignment horizontal="left" indent="3"/>
    </xf>
    <xf numFmtId="0" fontId="0" fillId="3" borderId="0" xfId="0" applyFill="1" applyAlignment="1">
      <alignment vertical="center" wrapText="1"/>
    </xf>
    <xf numFmtId="166" fontId="0" fillId="3" borderId="0" xfId="0" applyNumberFormat="1" applyFill="1"/>
    <xf numFmtId="0" fontId="0" fillId="3" borderId="0" xfId="0" applyFill="1" applyAlignment="1">
      <alignment horizontal="left" vertical="top" wrapText="1"/>
    </xf>
    <xf numFmtId="0" fontId="0" fillId="3" borderId="0" xfId="0" applyFill="1" applyAlignment="1">
      <alignment vertical="top" wrapText="1"/>
    </xf>
    <xf numFmtId="9" fontId="0" fillId="3" borderId="0" xfId="1" applyFont="1" applyFill="1" applyAlignment="1" applyProtection="1">
      <alignment vertical="top" wrapText="1"/>
    </xf>
    <xf numFmtId="0" fontId="2" fillId="3" borderId="0" xfId="0" applyFont="1" applyFill="1"/>
    <xf numFmtId="0" fontId="25" fillId="3" borderId="0" xfId="0" applyFont="1" applyFill="1" applyAlignment="1">
      <alignment horizontal="left" vertical="center"/>
    </xf>
    <xf numFmtId="169" fontId="0" fillId="0" borderId="0" xfId="0" applyNumberFormat="1" applyAlignment="1">
      <alignment horizontal="center" vertical="center" wrapText="1"/>
    </xf>
    <xf numFmtId="0" fontId="3" fillId="3" borderId="0" xfId="0" applyFont="1" applyFill="1"/>
    <xf numFmtId="0" fontId="3" fillId="3" borderId="0" xfId="0" applyFont="1" applyFill="1" applyAlignment="1">
      <alignment vertical="top"/>
    </xf>
    <xf numFmtId="9" fontId="5" fillId="0" borderId="13" xfId="1" applyFont="1" applyBorder="1" applyAlignment="1" applyProtection="1">
      <alignment horizontal="center"/>
    </xf>
    <xf numFmtId="6" fontId="4" fillId="0" borderId="13" xfId="1" applyNumberFormat="1" applyFont="1" applyBorder="1" applyAlignment="1" applyProtection="1">
      <alignment horizontal="center"/>
    </xf>
    <xf numFmtId="0" fontId="2" fillId="0" borderId="0" xfId="0" applyFont="1" applyAlignment="1">
      <alignment vertical="top"/>
    </xf>
    <xf numFmtId="0" fontId="3" fillId="3" borderId="0" xfId="0" applyFont="1" applyFill="1" applyAlignment="1">
      <alignment horizontal="left" vertical="center" wrapText="1"/>
    </xf>
    <xf numFmtId="0" fontId="2" fillId="3" borderId="0" xfId="0" applyFont="1" applyFill="1" applyAlignment="1">
      <alignment horizontal="right" vertical="center" wrapText="1"/>
    </xf>
    <xf numFmtId="0" fontId="0" fillId="3" borderId="0" xfId="0" applyFill="1" applyAlignment="1">
      <alignment horizontal="left" vertical="center" wrapText="1"/>
    </xf>
    <xf numFmtId="0" fontId="25" fillId="3" borderId="0" xfId="0" applyFont="1" applyFill="1" applyAlignment="1">
      <alignment vertical="center"/>
    </xf>
    <xf numFmtId="0" fontId="3" fillId="3" borderId="0" xfId="0" applyFont="1" applyFill="1" applyAlignment="1">
      <alignment vertical="center"/>
    </xf>
    <xf numFmtId="0" fontId="21" fillId="3" borderId="0" xfId="0" applyFont="1" applyFill="1" applyAlignment="1">
      <alignment horizontal="left"/>
    </xf>
    <xf numFmtId="0" fontId="5" fillId="3" borderId="0" xfId="0" applyFont="1" applyFill="1" applyAlignment="1">
      <alignment horizontal="right" vertical="center"/>
    </xf>
    <xf numFmtId="9" fontId="34" fillId="3" borderId="0" xfId="1" applyFont="1" applyFill="1" applyAlignment="1" applyProtection="1">
      <alignment horizontal="left" vertical="center"/>
    </xf>
    <xf numFmtId="0" fontId="34" fillId="3" borderId="0" xfId="0" applyFont="1" applyFill="1" applyAlignment="1">
      <alignment horizontal="left" vertical="center"/>
    </xf>
    <xf numFmtId="0" fontId="5" fillId="3" borderId="0" xfId="0" applyFont="1" applyFill="1"/>
    <xf numFmtId="3" fontId="2" fillId="0" borderId="41" xfId="0" applyNumberFormat="1" applyFont="1" applyBorder="1"/>
    <xf numFmtId="171" fontId="4" fillId="0" borderId="13" xfId="1" applyNumberFormat="1" applyFont="1" applyBorder="1" applyAlignment="1" applyProtection="1">
      <alignment horizontal="center"/>
    </xf>
    <xf numFmtId="171" fontId="1" fillId="0" borderId="13" xfId="1" applyNumberFormat="1" applyFont="1" applyBorder="1" applyAlignment="1" applyProtection="1">
      <alignment horizontal="center"/>
    </xf>
    <xf numFmtId="0" fontId="11" fillId="0" borderId="0" xfId="0" applyFont="1" applyAlignment="1">
      <alignment vertical="top"/>
    </xf>
    <xf numFmtId="0" fontId="5" fillId="0" borderId="0" xfId="0" applyFont="1" applyAlignment="1">
      <alignment horizontal="right"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19" xfId="0" applyFont="1" applyBorder="1" applyAlignment="1">
      <alignment horizontal="center" vertical="center" wrapText="1"/>
    </xf>
    <xf numFmtId="1" fontId="0" fillId="0" borderId="0" xfId="1" applyNumberFormat="1" applyFont="1" applyAlignment="1" applyProtection="1">
      <alignment horizontal="center" vertical="center"/>
    </xf>
    <xf numFmtId="0" fontId="5" fillId="0" borderId="21" xfId="0" applyFont="1" applyBorder="1" applyAlignment="1">
      <alignment horizontal="right" vertical="center"/>
    </xf>
    <xf numFmtId="0" fontId="3" fillId="0" borderId="0" xfId="0" applyFont="1" applyAlignment="1">
      <alignment horizontal="right"/>
    </xf>
    <xf numFmtId="0" fontId="2" fillId="0" borderId="0" xfId="0" applyFont="1" applyAlignment="1">
      <alignment wrapText="1"/>
    </xf>
    <xf numFmtId="9" fontId="0" fillId="0" borderId="0" xfId="1" applyFont="1" applyAlignment="1" applyProtection="1">
      <alignment horizontal="left" vertical="top" wrapText="1"/>
    </xf>
    <xf numFmtId="0" fontId="58" fillId="0" borderId="0" xfId="0" applyFont="1" applyAlignment="1">
      <alignment vertical="center" wrapText="1"/>
    </xf>
    <xf numFmtId="0" fontId="58" fillId="3" borderId="0" xfId="0" applyFont="1" applyFill="1" applyAlignment="1">
      <alignment vertical="center"/>
    </xf>
    <xf numFmtId="0" fontId="26" fillId="4" borderId="39" xfId="4" applyAlignment="1" applyProtection="1">
      <alignment horizontal="right" vertical="center"/>
      <protection locked="0"/>
    </xf>
    <xf numFmtId="0" fontId="26" fillId="4" borderId="39" xfId="4" applyAlignment="1" applyProtection="1">
      <alignment vertical="center"/>
      <protection locked="0"/>
    </xf>
    <xf numFmtId="0" fontId="26" fillId="4" borderId="39" xfId="4" applyAlignment="1" applyProtection="1">
      <alignment horizontal="center"/>
      <protection locked="0"/>
    </xf>
    <xf numFmtId="0" fontId="26" fillId="4" borderId="39" xfId="4" applyProtection="1">
      <protection locked="0"/>
    </xf>
    <xf numFmtId="2" fontId="26" fillId="4" borderId="39" xfId="4" applyNumberFormat="1" applyAlignment="1" applyProtection="1">
      <alignment vertical="center"/>
      <protection locked="0"/>
    </xf>
    <xf numFmtId="175" fontId="26" fillId="4" borderId="39" xfId="4" applyNumberFormat="1" applyAlignment="1" applyProtection="1">
      <alignment horizontal="center" vertical="center"/>
      <protection locked="0"/>
    </xf>
    <xf numFmtId="168" fontId="26" fillId="4" borderId="39" xfId="4" applyNumberFormat="1" applyAlignment="1" applyProtection="1">
      <alignment horizontal="center" vertical="center"/>
      <protection locked="0"/>
    </xf>
    <xf numFmtId="0" fontId="26" fillId="4" borderId="39" xfId="4" applyAlignment="1" applyProtection="1">
      <alignment horizontal="center" vertical="center"/>
      <protection locked="0"/>
    </xf>
    <xf numFmtId="175" fontId="26" fillId="4" borderId="39" xfId="4" applyNumberFormat="1" applyAlignment="1" applyProtection="1">
      <alignment vertical="center"/>
      <protection locked="0"/>
    </xf>
    <xf numFmtId="10" fontId="26" fillId="4" borderId="39" xfId="4" applyNumberFormat="1" applyAlignment="1" applyProtection="1">
      <alignment vertical="center"/>
      <protection locked="0"/>
    </xf>
    <xf numFmtId="167" fontId="26" fillId="4" borderId="39" xfId="4" applyNumberFormat="1" applyAlignment="1" applyProtection="1">
      <alignment horizontal="right" vertical="center"/>
      <protection locked="0"/>
    </xf>
    <xf numFmtId="175" fontId="26" fillId="4" borderId="39" xfId="4" applyNumberFormat="1" applyAlignment="1" applyProtection="1">
      <alignment horizontal="right" vertical="center"/>
      <protection locked="0"/>
    </xf>
    <xf numFmtId="2" fontId="26" fillId="4" borderId="39" xfId="4" applyNumberFormat="1" applyAlignment="1" applyProtection="1">
      <alignment horizontal="right" vertical="top"/>
      <protection locked="0"/>
    </xf>
    <xf numFmtId="0" fontId="2" fillId="6" borderId="70" xfId="0" applyFont="1" applyFill="1" applyBorder="1" applyAlignment="1">
      <alignment horizontal="center" vertical="center" wrapText="1"/>
    </xf>
    <xf numFmtId="0" fontId="14" fillId="6" borderId="12" xfId="0" applyFont="1" applyFill="1" applyBorder="1" applyAlignment="1">
      <alignment horizontal="center"/>
    </xf>
    <xf numFmtId="0" fontId="5" fillId="6" borderId="72" xfId="0" applyFont="1" applyFill="1" applyBorder="1" applyAlignment="1">
      <alignment horizontal="center" vertical="center" wrapText="1"/>
    </xf>
    <xf numFmtId="0" fontId="25" fillId="3" borderId="0" xfId="0" applyFont="1" applyFill="1"/>
    <xf numFmtId="164" fontId="38" fillId="3" borderId="0" xfId="0" applyNumberFormat="1" applyFont="1" applyFill="1" applyAlignment="1">
      <alignment vertical="center"/>
    </xf>
    <xf numFmtId="171" fontId="26" fillId="4" borderId="39" xfId="1" applyNumberFormat="1" applyFont="1" applyFill="1" applyBorder="1" applyProtection="1">
      <protection locked="0"/>
    </xf>
    <xf numFmtId="3" fontId="26" fillId="4" borderId="39" xfId="4" applyNumberFormat="1" applyAlignment="1" applyProtection="1">
      <alignment vertical="center"/>
      <protection locked="0"/>
    </xf>
    <xf numFmtId="174" fontId="26" fillId="4" borderId="39" xfId="4" applyNumberFormat="1" applyProtection="1">
      <protection locked="0"/>
    </xf>
    <xf numFmtId="9" fontId="26" fillId="4" borderId="39" xfId="4" applyNumberFormat="1" applyAlignment="1" applyProtection="1">
      <alignment horizontal="center" vertical="center"/>
      <protection locked="0"/>
    </xf>
    <xf numFmtId="0" fontId="2" fillId="0" borderId="21" xfId="0" applyFont="1" applyBorder="1" applyAlignment="1">
      <alignment horizontal="center" vertical="center"/>
    </xf>
    <xf numFmtId="1" fontId="2" fillId="0" borderId="21" xfId="0" applyNumberFormat="1" applyFont="1" applyBorder="1" applyAlignment="1">
      <alignment horizontal="center"/>
    </xf>
    <xf numFmtId="9" fontId="2" fillId="0" borderId="21" xfId="1" applyFont="1" applyFill="1" applyBorder="1" applyAlignment="1" applyProtection="1">
      <alignment horizontal="center"/>
    </xf>
    <xf numFmtId="0" fontId="2" fillId="0" borderId="21" xfId="0" applyFont="1" applyBorder="1" applyAlignment="1">
      <alignment horizontal="center"/>
    </xf>
    <xf numFmtId="173" fontId="2" fillId="0" borderId="21" xfId="0" applyNumberFormat="1" applyFont="1" applyBorder="1" applyAlignment="1">
      <alignment horizontal="center" vertical="center"/>
    </xf>
    <xf numFmtId="3" fontId="26" fillId="4" borderId="39" xfId="4" applyNumberFormat="1" applyAlignment="1" applyProtection="1">
      <alignment horizontal="center" vertical="center"/>
      <protection locked="0"/>
    </xf>
    <xf numFmtId="3" fontId="2" fillId="0" borderId="21" xfId="0" applyNumberFormat="1" applyFont="1" applyBorder="1" applyAlignment="1">
      <alignment horizontal="center" vertical="center"/>
    </xf>
    <xf numFmtId="3" fontId="2" fillId="0" borderId="21" xfId="2" applyNumberFormat="1" applyFont="1" applyBorder="1" applyAlignment="1" applyProtection="1">
      <alignment horizontal="center" vertical="center"/>
    </xf>
    <xf numFmtId="3" fontId="0" fillId="0" borderId="0" xfId="0" applyNumberFormat="1" applyAlignment="1">
      <alignment horizontal="center" vertical="center"/>
    </xf>
    <xf numFmtId="166" fontId="2" fillId="0" borderId="21" xfId="0" applyNumberFormat="1" applyFont="1" applyBorder="1" applyAlignment="1">
      <alignment horizontal="center" vertical="center"/>
    </xf>
    <xf numFmtId="2" fontId="2" fillId="0" borderId="21" xfId="0" applyNumberFormat="1" applyFont="1" applyBorder="1" applyAlignment="1">
      <alignment horizontal="center" vertical="center"/>
    </xf>
    <xf numFmtId="2" fontId="26" fillId="4" borderId="39" xfId="4" applyNumberFormat="1" applyAlignment="1" applyProtection="1">
      <alignment horizontal="center" vertical="center"/>
      <protection locked="0"/>
    </xf>
    <xf numFmtId="2" fontId="2" fillId="0" borderId="21" xfId="2" applyNumberFormat="1" applyFont="1" applyFill="1" applyBorder="1" applyAlignment="1" applyProtection="1">
      <alignment horizontal="center" vertical="center"/>
    </xf>
    <xf numFmtId="3" fontId="61" fillId="0" borderId="48" xfId="4" applyNumberFormat="1" applyFont="1" applyFill="1" applyBorder="1" applyAlignment="1" applyProtection="1">
      <alignment horizontal="center" vertical="center"/>
    </xf>
    <xf numFmtId="8" fontId="26" fillId="4" borderId="39" xfId="4" applyNumberFormat="1" applyAlignment="1" applyProtection="1">
      <alignment horizontal="center" vertical="center"/>
      <protection locked="0"/>
    </xf>
    <xf numFmtId="8" fontId="2" fillId="0" borderId="21" xfId="0" applyNumberFormat="1" applyFont="1" applyBorder="1" applyAlignment="1">
      <alignment horizontal="center" vertical="center"/>
    </xf>
    <xf numFmtId="166" fontId="26" fillId="4" borderId="39" xfId="4" applyNumberFormat="1" applyAlignment="1" applyProtection="1">
      <alignment horizontal="center" vertical="center"/>
      <protection locked="0"/>
    </xf>
    <xf numFmtId="164" fontId="26" fillId="4" borderId="39" xfId="4" applyNumberFormat="1" applyAlignment="1" applyProtection="1">
      <alignment horizontal="center" vertical="center"/>
      <protection locked="0"/>
    </xf>
    <xf numFmtId="164" fontId="2" fillId="0" borderId="21" xfId="0" applyNumberFormat="1" applyFont="1" applyBorder="1" applyAlignment="1">
      <alignment horizontal="center" vertical="center"/>
    </xf>
    <xf numFmtId="175" fontId="8" fillId="0" borderId="0" xfId="2" applyNumberFormat="1" applyFont="1" applyAlignment="1" applyProtection="1">
      <alignment horizontal="right" vertical="center"/>
    </xf>
    <xf numFmtId="0" fontId="0" fillId="9" borderId="0" xfId="0" applyFill="1" applyAlignment="1">
      <alignment horizontal="left" vertical="top" wrapText="1"/>
    </xf>
    <xf numFmtId="0" fontId="0" fillId="0" borderId="0" xfId="0" applyAlignment="1">
      <alignment horizontal="left" vertical="top" wrapText="1"/>
    </xf>
    <xf numFmtId="0" fontId="2" fillId="0" borderId="21" xfId="0" applyFont="1" applyBorder="1" applyAlignment="1">
      <alignment horizontal="left" vertical="center"/>
    </xf>
    <xf numFmtId="0" fontId="25" fillId="3" borderId="0" xfId="0" applyFont="1" applyFill="1" applyAlignment="1">
      <alignment horizontal="left" vertical="center" wrapText="1"/>
    </xf>
    <xf numFmtId="0" fontId="0" fillId="0" borderId="74" xfId="0" applyBorder="1" applyAlignment="1">
      <alignment horizontal="left" vertical="center" wrapText="1" indent="4"/>
    </xf>
    <xf numFmtId="0" fontId="0" fillId="0" borderId="0" xfId="0" applyAlignment="1">
      <alignment horizontal="left" vertical="center" wrapText="1" indent="4"/>
    </xf>
    <xf numFmtId="0" fontId="9" fillId="0" borderId="74" xfId="3" applyFont="1" applyBorder="1" applyAlignment="1" applyProtection="1">
      <alignment horizontal="left" vertical="top" wrapText="1"/>
    </xf>
    <xf numFmtId="0" fontId="26" fillId="4" borderId="39" xfId="4" applyAlignment="1" applyProtection="1">
      <alignment horizontal="left" vertical="center"/>
      <protection locked="0"/>
    </xf>
    <xf numFmtId="0" fontId="26" fillId="4" borderId="44" xfId="4" applyBorder="1" applyAlignment="1" applyProtection="1">
      <alignment horizontal="left" vertical="top" wrapText="1"/>
      <protection locked="0"/>
    </xf>
    <xf numFmtId="0" fontId="26" fillId="4" borderId="45" xfId="4" applyBorder="1" applyAlignment="1" applyProtection="1">
      <alignment horizontal="left" vertical="top" wrapText="1"/>
      <protection locked="0"/>
    </xf>
    <xf numFmtId="0" fontId="0" fillId="0" borderId="0" xfId="0" applyAlignment="1">
      <alignment horizontal="left" vertical="center" wrapText="1"/>
    </xf>
    <xf numFmtId="0" fontId="10" fillId="0" borderId="0" xfId="3" applyAlignment="1" applyProtection="1">
      <alignment horizontal="center" vertical="center" wrapText="1"/>
    </xf>
    <xf numFmtId="0" fontId="2" fillId="0" borderId="0" xfId="0" applyFont="1" applyAlignment="1">
      <alignment horizontal="center" vertical="center" wrapText="1"/>
    </xf>
    <xf numFmtId="166" fontId="10" fillId="0" borderId="0" xfId="0" applyNumberFormat="1" applyFont="1" applyAlignment="1">
      <alignment horizontal="center" vertical="center" wrapText="1"/>
    </xf>
    <xf numFmtId="0" fontId="26" fillId="4" borderId="44" xfId="4" applyBorder="1" applyAlignment="1" applyProtection="1">
      <alignment horizontal="left"/>
      <protection locked="0"/>
    </xf>
    <xf numFmtId="0" fontId="26" fillId="4" borderId="45" xfId="4" applyBorder="1" applyAlignment="1" applyProtection="1">
      <alignment horizontal="left"/>
      <protection locked="0"/>
    </xf>
    <xf numFmtId="0" fontId="0" fillId="0" borderId="0" xfId="0" applyAlignment="1">
      <alignment horizontal="center" vertical="center" wrapText="1"/>
    </xf>
    <xf numFmtId="0" fontId="2" fillId="0" borderId="0" xfId="0" applyFont="1" applyAlignment="1">
      <alignment horizontal="center" vertical="center"/>
    </xf>
    <xf numFmtId="0" fontId="24" fillId="0" borderId="0" xfId="0" applyFont="1" applyAlignment="1">
      <alignment horizontal="center" vertical="center" wrapText="1"/>
    </xf>
    <xf numFmtId="0" fontId="4" fillId="0" borderId="0" xfId="0" applyFont="1" applyAlignment="1">
      <alignment horizontal="left"/>
    </xf>
    <xf numFmtId="0" fontId="37" fillId="0" borderId="31" xfId="0" applyFont="1" applyBorder="1" applyAlignment="1">
      <alignment horizontal="left" vertical="center" wrapText="1"/>
    </xf>
    <xf numFmtId="0" fontId="37" fillId="0" borderId="0" xfId="0" applyFont="1" applyAlignment="1">
      <alignment horizontal="left" vertical="center" wrapText="1"/>
    </xf>
    <xf numFmtId="0" fontId="2" fillId="0" borderId="0" xfId="0" applyFont="1" applyAlignment="1">
      <alignment horizontal="left" vertical="top" wrapText="1"/>
    </xf>
    <xf numFmtId="9" fontId="0" fillId="0" borderId="0" xfId="1" applyFont="1" applyAlignment="1" applyProtection="1">
      <alignment horizontal="left" vertical="top" wrapText="1"/>
    </xf>
    <xf numFmtId="0" fontId="5" fillId="0" borderId="0" xfId="0" applyFont="1" applyAlignment="1">
      <alignment horizontal="center" wrapText="1"/>
    </xf>
    <xf numFmtId="0" fontId="0" fillId="0" borderId="0" xfId="0" applyAlignment="1">
      <alignment horizontal="left" vertical="top"/>
    </xf>
    <xf numFmtId="43" fontId="15" fillId="0" borderId="0" xfId="0" applyNumberFormat="1" applyFont="1" applyAlignment="1">
      <alignment horizontal="center"/>
    </xf>
    <xf numFmtId="0" fontId="0" fillId="0" borderId="19" xfId="0" applyBorder="1" applyAlignment="1">
      <alignment horizontal="center" vertical="center" wrapText="1"/>
    </xf>
    <xf numFmtId="0" fontId="14" fillId="0" borderId="0" xfId="0" applyFont="1" applyAlignment="1">
      <alignment horizontal="left" vertical="center" wrapText="1"/>
    </xf>
    <xf numFmtId="0" fontId="14" fillId="0" borderId="0" xfId="0" applyFont="1" applyAlignment="1">
      <alignment horizontal="left" vertical="top" wrapText="1"/>
    </xf>
    <xf numFmtId="0" fontId="14" fillId="0" borderId="0" xfId="0" applyFont="1" applyAlignment="1">
      <alignment horizontal="left" wrapText="1"/>
    </xf>
    <xf numFmtId="0" fontId="14" fillId="0" borderId="0" xfId="0" applyFont="1" applyAlignment="1">
      <alignment horizontal="center" vertical="top" wrapText="1"/>
    </xf>
    <xf numFmtId="0" fontId="14" fillId="0" borderId="0" xfId="0" applyFont="1" applyAlignment="1">
      <alignment horizontal="center" vertical="center" wrapText="1"/>
    </xf>
    <xf numFmtId="2" fontId="15" fillId="0" borderId="0" xfId="1" applyNumberFormat="1" applyFont="1" applyAlignment="1">
      <alignment horizontal="center" vertical="center"/>
    </xf>
    <xf numFmtId="0" fontId="0" fillId="5" borderId="0" xfId="0" applyFill="1" applyAlignment="1">
      <alignment horizontal="left" vertical="top" wrapText="1"/>
    </xf>
    <xf numFmtId="9" fontId="0" fillId="0" borderId="0" xfId="1" applyFont="1" applyAlignment="1">
      <alignment horizontal="left" vertical="top" wrapText="1"/>
    </xf>
    <xf numFmtId="0" fontId="0" fillId="0" borderId="13" xfId="0" quotePrefix="1" applyBorder="1" applyAlignment="1">
      <alignment horizontal="center" vertical="center" wrapText="1"/>
    </xf>
    <xf numFmtId="0" fontId="0" fillId="0" borderId="13" xfId="0" applyBorder="1" applyAlignment="1">
      <alignment horizontal="center" vertical="center" wrapText="1"/>
    </xf>
    <xf numFmtId="0" fontId="2" fillId="0" borderId="13" xfId="0" applyFont="1" applyBorder="1" applyAlignment="1">
      <alignment horizontal="center" vertical="center" wrapText="1"/>
    </xf>
    <xf numFmtId="0" fontId="0" fillId="0" borderId="13" xfId="0" applyBorder="1" applyAlignment="1">
      <alignment horizontal="center" vertical="center"/>
    </xf>
    <xf numFmtId="0" fontId="2" fillId="0" borderId="0" xfId="0" applyFont="1" applyAlignment="1">
      <alignment horizontal="left" vertical="center" wrapText="1"/>
    </xf>
    <xf numFmtId="0" fontId="2" fillId="0" borderId="19" xfId="0" applyFont="1" applyBorder="1" applyAlignment="1">
      <alignment horizontal="center" vertical="center" wrapText="1"/>
    </xf>
    <xf numFmtId="0" fontId="2" fillId="0" borderId="19" xfId="0" applyFont="1" applyBorder="1" applyAlignment="1">
      <alignment horizontal="left" vertical="center" wrapText="1"/>
    </xf>
    <xf numFmtId="0" fontId="42" fillId="0" borderId="61" xfId="0" applyFont="1" applyBorder="1" applyAlignment="1">
      <alignment horizontal="center" vertical="center" wrapText="1"/>
    </xf>
    <xf numFmtId="0" fontId="42" fillId="0" borderId="21" xfId="0" applyFont="1" applyBorder="1" applyAlignment="1">
      <alignment horizontal="center" vertical="center" wrapText="1"/>
    </xf>
    <xf numFmtId="0" fontId="42" fillId="0" borderId="62" xfId="0" applyFont="1" applyBorder="1" applyAlignment="1">
      <alignment horizontal="center" vertical="center" wrapText="1"/>
    </xf>
    <xf numFmtId="0" fontId="42" fillId="6" borderId="63" xfId="0" applyFont="1" applyFill="1" applyBorder="1" applyAlignment="1">
      <alignment horizontal="left" vertical="center" wrapText="1"/>
    </xf>
    <xf numFmtId="0" fontId="42" fillId="6" borderId="64" xfId="0" applyFont="1" applyFill="1" applyBorder="1" applyAlignment="1">
      <alignment horizontal="left" vertical="center" wrapText="1"/>
    </xf>
    <xf numFmtId="0" fontId="42" fillId="6" borderId="9" xfId="0" applyFont="1" applyFill="1" applyBorder="1" applyAlignment="1">
      <alignment horizontal="left" vertical="center" wrapText="1"/>
    </xf>
    <xf numFmtId="0" fontId="0" fillId="0" borderId="0" xfId="0" applyAlignment="1">
      <alignment horizontal="left" wrapText="1"/>
    </xf>
    <xf numFmtId="0" fontId="2" fillId="6" borderId="54" xfId="0" applyFont="1" applyFill="1" applyBorder="1" applyAlignment="1">
      <alignment horizontal="center" vertical="center"/>
    </xf>
    <xf numFmtId="0" fontId="2" fillId="6" borderId="55" xfId="0" applyFont="1" applyFill="1" applyBorder="1" applyAlignment="1">
      <alignment horizontal="center" vertical="center"/>
    </xf>
    <xf numFmtId="0" fontId="2" fillId="6" borderId="56" xfId="0" applyFont="1" applyFill="1" applyBorder="1" applyAlignment="1">
      <alignment horizontal="center" vertical="center"/>
    </xf>
    <xf numFmtId="0" fontId="2" fillId="6" borderId="52" xfId="0" applyFont="1" applyFill="1" applyBorder="1" applyAlignment="1">
      <alignment horizontal="center" vertical="center"/>
    </xf>
    <xf numFmtId="0" fontId="2" fillId="6" borderId="0" xfId="0" applyFont="1" applyFill="1" applyAlignment="1">
      <alignment horizontal="center" vertical="center"/>
    </xf>
    <xf numFmtId="0" fontId="2" fillId="6" borderId="41" xfId="0" applyFont="1" applyFill="1" applyBorder="1" applyAlignment="1">
      <alignment horizontal="center" vertical="center"/>
    </xf>
    <xf numFmtId="0" fontId="2" fillId="6" borderId="46"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42" xfId="0" applyFont="1" applyFill="1" applyBorder="1" applyAlignment="1">
      <alignment horizontal="center" vertical="center"/>
    </xf>
    <xf numFmtId="0" fontId="2" fillId="6" borderId="57" xfId="0" applyFont="1" applyFill="1" applyBorder="1" applyAlignment="1">
      <alignment horizontal="center" vertical="center"/>
    </xf>
    <xf numFmtId="0" fontId="2" fillId="6" borderId="40"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57" xfId="0" applyFont="1" applyFill="1" applyBorder="1" applyAlignment="1">
      <alignment horizontal="center" vertical="center" wrapText="1"/>
    </xf>
    <xf numFmtId="0" fontId="2" fillId="6" borderId="40"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6" borderId="58" xfId="0" applyFont="1" applyFill="1" applyBorder="1" applyAlignment="1">
      <alignment horizontal="center" vertical="center" wrapText="1"/>
    </xf>
    <xf numFmtId="0" fontId="2" fillId="6" borderId="60"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15" fillId="6" borderId="72" xfId="0" applyFont="1" applyFill="1" applyBorder="1" applyAlignment="1">
      <alignment horizontal="center" vertical="center" wrapText="1"/>
    </xf>
    <xf numFmtId="0" fontId="15" fillId="6" borderId="13" xfId="0" applyFont="1" applyFill="1" applyBorder="1" applyAlignment="1">
      <alignment horizontal="center" vertical="center" wrapText="1"/>
    </xf>
    <xf numFmtId="0" fontId="15" fillId="6" borderId="70" xfId="0" applyFont="1" applyFill="1" applyBorder="1" applyAlignment="1">
      <alignment horizontal="center" vertical="center" wrapText="1"/>
    </xf>
    <xf numFmtId="0" fontId="15" fillId="6" borderId="14" xfId="0" applyFont="1" applyFill="1" applyBorder="1" applyAlignment="1">
      <alignment horizontal="center" vertical="center" wrapText="1"/>
    </xf>
    <xf numFmtId="0" fontId="2" fillId="6" borderId="72"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70"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14" fillId="6" borderId="71" xfId="0" applyFont="1" applyFill="1" applyBorder="1" applyAlignment="1">
      <alignment horizontal="center"/>
    </xf>
    <xf numFmtId="0" fontId="14" fillId="6" borderId="12" xfId="0" applyFont="1" applyFill="1" applyBorder="1" applyAlignment="1">
      <alignment horizontal="center"/>
    </xf>
    <xf numFmtId="0" fontId="15" fillId="6" borderId="63" xfId="0" applyFont="1" applyFill="1" applyBorder="1" applyAlignment="1">
      <alignment horizontal="left" vertical="center" wrapText="1"/>
    </xf>
    <xf numFmtId="0" fontId="15" fillId="6" borderId="9" xfId="0" applyFont="1" applyFill="1" applyBorder="1" applyAlignment="1">
      <alignment horizontal="left" vertical="center" wrapText="1"/>
    </xf>
    <xf numFmtId="0" fontId="3" fillId="0" borderId="0" xfId="0" applyFont="1" applyAlignment="1">
      <alignment horizontal="left" vertical="center" wrapText="1"/>
    </xf>
    <xf numFmtId="0" fontId="5" fillId="6" borderId="7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70"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24" fillId="6" borderId="72" xfId="0" applyFont="1" applyFill="1" applyBorder="1" applyAlignment="1">
      <alignment horizontal="center" vertical="center" wrapText="1"/>
    </xf>
    <xf numFmtId="0" fontId="24" fillId="6" borderId="13" xfId="0" applyFont="1" applyFill="1" applyBorder="1" applyAlignment="1">
      <alignment horizontal="center" vertical="center" wrapText="1"/>
    </xf>
    <xf numFmtId="0" fontId="24" fillId="6" borderId="70" xfId="0" applyFont="1" applyFill="1" applyBorder="1" applyAlignment="1">
      <alignment horizontal="center" vertical="center" wrapText="1"/>
    </xf>
    <xf numFmtId="0" fontId="24" fillId="6" borderId="14" xfId="0" applyFont="1" applyFill="1" applyBorder="1" applyAlignment="1">
      <alignment horizontal="center" vertical="center" wrapText="1"/>
    </xf>
    <xf numFmtId="0" fontId="15" fillId="6" borderId="71" xfId="0" applyFont="1" applyFill="1" applyBorder="1" applyAlignment="1">
      <alignment horizontal="right" vertical="center"/>
    </xf>
    <xf numFmtId="0" fontId="15" fillId="6" borderId="12" xfId="0" applyFont="1" applyFill="1" applyBorder="1" applyAlignment="1">
      <alignment horizontal="right" vertical="center"/>
    </xf>
    <xf numFmtId="0" fontId="5" fillId="0" borderId="0" xfId="0" applyFont="1" applyAlignment="1">
      <alignment horizontal="center" vertical="center"/>
    </xf>
    <xf numFmtId="0" fontId="5" fillId="0" borderId="0" xfId="0" applyFont="1" applyAlignment="1">
      <alignment horizontal="center"/>
    </xf>
  </cellXfs>
  <cellStyles count="7">
    <cellStyle name="Check Cell" xfId="6" builtinId="23"/>
    <cellStyle name="Comma" xfId="2" builtinId="3"/>
    <cellStyle name="Hyperlink" xfId="5" builtinId="8"/>
    <cellStyle name="Input" xfId="4" builtinId="20"/>
    <cellStyle name="Normal" xfId="0" builtinId="0"/>
    <cellStyle name="Percent" xfId="1" builtinId="5"/>
    <cellStyle name="Warning Text" xfId="3" builtinId="11"/>
  </cellStyles>
  <dxfs count="13">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9430634266883"/>
          <c:y val="4.8595355659538188E-2"/>
          <c:w val="0.61087155991405007"/>
          <c:h val="0.74357904198200064"/>
        </c:manualLayout>
      </c:layout>
      <c:scatterChart>
        <c:scatterStyle val="smoothMarker"/>
        <c:varyColors val="0"/>
        <c:ser>
          <c:idx val="0"/>
          <c:order val="0"/>
          <c:tx>
            <c:strRef>
              <c:f>sensitivity!$A$8</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sensitivity!$B$8:$F$8</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0-0AD5-454C-B038-DB43201229B7}"/>
            </c:ext>
          </c:extLst>
        </c:ser>
        <c:ser>
          <c:idx val="1"/>
          <c:order val="1"/>
          <c:tx>
            <c:strRef>
              <c:f>sensitivity!$A$9</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sensitivity!$B$9:$F$9</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1-0AD5-454C-B038-DB43201229B7}"/>
            </c:ext>
          </c:extLst>
        </c:ser>
        <c:ser>
          <c:idx val="2"/>
          <c:order val="2"/>
          <c:tx>
            <c:strRef>
              <c:f>sensitivity!$A$10</c:f>
              <c:strCache>
                <c:ptCount val="1"/>
                <c:pt idx="0">
                  <c:v>0</c:v>
                </c:pt>
              </c:strCache>
            </c:strRef>
          </c:tx>
          <c:dPt>
            <c:idx val="1"/>
            <c:bubble3D val="0"/>
            <c:extLst>
              <c:ext xmlns:c16="http://schemas.microsoft.com/office/drawing/2014/chart" uri="{C3380CC4-5D6E-409C-BE32-E72D297353CC}">
                <c16:uniqueId val="{00000002-0AD5-454C-B038-DB43201229B7}"/>
              </c:ext>
            </c:extLst>
          </c:dPt>
          <c:xVal>
            <c:numRef>
              <c:f>sensitivity!$B$7:$F$7</c:f>
              <c:numCache>
                <c:formatCode>0.00</c:formatCode>
                <c:ptCount val="5"/>
                <c:pt idx="0">
                  <c:v>0</c:v>
                </c:pt>
                <c:pt idx="1">
                  <c:v>0</c:v>
                </c:pt>
                <c:pt idx="2">
                  <c:v>0</c:v>
                </c:pt>
                <c:pt idx="3">
                  <c:v>0</c:v>
                </c:pt>
                <c:pt idx="4">
                  <c:v>0</c:v>
                </c:pt>
              </c:numCache>
            </c:numRef>
          </c:xVal>
          <c:yVal>
            <c:numRef>
              <c:f>sensitivity!$B$10:$F$10</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3-0AD5-454C-B038-DB43201229B7}"/>
            </c:ext>
          </c:extLst>
        </c:ser>
        <c:ser>
          <c:idx val="3"/>
          <c:order val="3"/>
          <c:tx>
            <c:strRef>
              <c:f>sensitivity!$A$11</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sensitivity!$B$11:$F$11</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4-0AD5-454C-B038-DB43201229B7}"/>
            </c:ext>
          </c:extLst>
        </c:ser>
        <c:ser>
          <c:idx val="4"/>
          <c:order val="4"/>
          <c:tx>
            <c:strRef>
              <c:f>sensitivity!$A$12</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sensitivity!$B$12:$F$12</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5-0AD5-454C-B038-DB43201229B7}"/>
            </c:ext>
          </c:extLst>
        </c:ser>
        <c:dLbls>
          <c:showLegendKey val="0"/>
          <c:showVal val="0"/>
          <c:showCatName val="0"/>
          <c:showSerName val="0"/>
          <c:showPercent val="0"/>
          <c:showBubbleSize val="0"/>
        </c:dLbls>
        <c:axId val="112106496"/>
        <c:axId val="112108672"/>
      </c:scatterChart>
      <c:valAx>
        <c:axId val="112106496"/>
        <c:scaling>
          <c:orientation val="minMax"/>
          <c:min val="5"/>
        </c:scaling>
        <c:delete val="0"/>
        <c:axPos val="b"/>
        <c:title>
          <c:tx>
            <c:rich>
              <a:bodyPr/>
              <a:lstStyle/>
              <a:p>
                <a:pPr>
                  <a:defRPr sz="1100"/>
                </a:pPr>
                <a:r>
                  <a:rPr lang="en-US" sz="1100"/>
                  <a:t>Long-term Payout ($/kgMS incl dividend)</a:t>
                </a:r>
              </a:p>
            </c:rich>
          </c:tx>
          <c:overlay val="0"/>
        </c:title>
        <c:numFmt formatCode="&quot;$&quot;#,##0.00" sourceLinked="0"/>
        <c:majorTickMark val="out"/>
        <c:minorTickMark val="none"/>
        <c:tickLblPos val="nextTo"/>
        <c:crossAx val="112108672"/>
        <c:crosses val="autoZero"/>
        <c:crossBetween val="midCat"/>
      </c:valAx>
      <c:valAx>
        <c:axId val="112108672"/>
        <c:scaling>
          <c:orientation val="minMax"/>
        </c:scaling>
        <c:delete val="0"/>
        <c:axPos val="l"/>
        <c:majorGridlines/>
        <c:title>
          <c:tx>
            <c:rich>
              <a:bodyPr rot="-5400000" vert="horz"/>
              <a:lstStyle/>
              <a:p>
                <a:pPr>
                  <a:defRPr sz="1100" b="1"/>
                </a:pPr>
                <a:r>
                  <a:rPr lang="en-US" sz="1100" b="1"/>
                  <a:t>Operating Profit ($/ha)</a:t>
                </a:r>
              </a:p>
            </c:rich>
          </c:tx>
          <c:overlay val="0"/>
        </c:title>
        <c:numFmt formatCode="_-* #,##0_-;\-* #,##0_-;_-* &quot;-&quot;??_-;_-@_-" sourceLinked="1"/>
        <c:majorTickMark val="out"/>
        <c:minorTickMark val="none"/>
        <c:tickLblPos val="nextTo"/>
        <c:crossAx val="112106496"/>
        <c:crosses val="autoZero"/>
        <c:crossBetween val="midCat"/>
      </c:valAx>
    </c:plotArea>
    <c:legend>
      <c:legendPos val="r"/>
      <c:layout>
        <c:manualLayout>
          <c:xMode val="edge"/>
          <c:yMode val="edge"/>
          <c:x val="0.87064444084239079"/>
          <c:y val="0.25078276410036354"/>
          <c:w val="0.1151985995691438"/>
          <c:h val="0.45850996609594047"/>
        </c:manualLayout>
      </c:layout>
      <c:overlay val="0"/>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8208582817527"/>
          <c:y val="4.8997494213339016E-2"/>
          <c:w val="0.60609213214324409"/>
          <c:h val="0.74145709530989434"/>
        </c:manualLayout>
      </c:layout>
      <c:scatterChart>
        <c:scatterStyle val="smoothMarker"/>
        <c:varyColors val="0"/>
        <c:ser>
          <c:idx val="0"/>
          <c:order val="0"/>
          <c:tx>
            <c:strRef>
              <c:f>sensitivity!$A$40</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sensitivity!$B$40:$F$40</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0-2F9D-49D9-9375-C15A75500728}"/>
            </c:ext>
          </c:extLst>
        </c:ser>
        <c:ser>
          <c:idx val="1"/>
          <c:order val="1"/>
          <c:tx>
            <c:strRef>
              <c:f>sensitivity!$A$41</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sensitivity!$B$41:$F$41</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1-2F9D-49D9-9375-C15A75500728}"/>
            </c:ext>
          </c:extLst>
        </c:ser>
        <c:ser>
          <c:idx val="2"/>
          <c:order val="2"/>
          <c:tx>
            <c:strRef>
              <c:f>sensitivity!$A$42</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sensitivity!$B$42:$F$42</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2-2F9D-49D9-9375-C15A75500728}"/>
            </c:ext>
          </c:extLst>
        </c:ser>
        <c:ser>
          <c:idx val="3"/>
          <c:order val="3"/>
          <c:tx>
            <c:strRef>
              <c:f>sensitivity!$A$43</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sensitivity!$B$43:$F$43</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3-2F9D-49D9-9375-C15A75500728}"/>
            </c:ext>
          </c:extLst>
        </c:ser>
        <c:ser>
          <c:idx val="4"/>
          <c:order val="4"/>
          <c:tx>
            <c:strRef>
              <c:f>sensitivity!$A$44</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sensitivity!$B$44:$F$44</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4-2F9D-49D9-9375-C15A75500728}"/>
            </c:ext>
          </c:extLst>
        </c:ser>
        <c:dLbls>
          <c:showLegendKey val="0"/>
          <c:showVal val="0"/>
          <c:showCatName val="0"/>
          <c:showSerName val="0"/>
          <c:showPercent val="0"/>
          <c:showBubbleSize val="0"/>
        </c:dLbls>
        <c:axId val="114265088"/>
        <c:axId val="114275456"/>
      </c:scatterChart>
      <c:valAx>
        <c:axId val="114265088"/>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4275456"/>
        <c:crosses val="autoZero"/>
        <c:crossBetween val="midCat"/>
      </c:valAx>
      <c:valAx>
        <c:axId val="114275456"/>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4265088"/>
        <c:crosses val="autoZero"/>
        <c:crossBetween val="midCat"/>
      </c:valAx>
    </c:plotArea>
    <c:legend>
      <c:legendPos val="r"/>
      <c:layout>
        <c:manualLayout>
          <c:xMode val="edge"/>
          <c:yMode val="edge"/>
          <c:x val="0.8711697858009777"/>
          <c:y val="0.27112943076849566"/>
          <c:w val="0.11373587158636589"/>
          <c:h val="0.4863424187361195"/>
        </c:manualLayout>
      </c:layout>
      <c:overlay val="0"/>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7588333035282"/>
          <c:y val="5.1400554097404488E-2"/>
          <c:w val="0.61040826260477499"/>
          <c:h val="0.72877697579469236"/>
        </c:manualLayout>
      </c:layout>
      <c:scatterChart>
        <c:scatterStyle val="smoothMarker"/>
        <c:varyColors val="0"/>
        <c:ser>
          <c:idx val="0"/>
          <c:order val="0"/>
          <c:tx>
            <c:strRef>
              <c:f>sensitivity!$A$60</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sensitivity!$B$60:$F$60</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0-7653-4A54-8473-2B7EB3C09636}"/>
            </c:ext>
          </c:extLst>
        </c:ser>
        <c:ser>
          <c:idx val="1"/>
          <c:order val="1"/>
          <c:tx>
            <c:strRef>
              <c:f>sensitivity!$A$61</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sensitivity!$B$61:$F$61</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1-7653-4A54-8473-2B7EB3C09636}"/>
            </c:ext>
          </c:extLst>
        </c:ser>
        <c:ser>
          <c:idx val="2"/>
          <c:order val="2"/>
          <c:tx>
            <c:strRef>
              <c:f>sensitivity!$A$62</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sensitivity!$B$62:$F$62</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2-7653-4A54-8473-2B7EB3C09636}"/>
            </c:ext>
          </c:extLst>
        </c:ser>
        <c:ser>
          <c:idx val="3"/>
          <c:order val="3"/>
          <c:tx>
            <c:strRef>
              <c:f>sensitivity!$A$63</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sensitivity!$B$63:$F$63</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3-7653-4A54-8473-2B7EB3C09636}"/>
            </c:ext>
          </c:extLst>
        </c:ser>
        <c:ser>
          <c:idx val="4"/>
          <c:order val="4"/>
          <c:tx>
            <c:strRef>
              <c:f>sensitivity!$A$64</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sensitivity!$B$64:$F$64</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4-7653-4A54-8473-2B7EB3C09636}"/>
            </c:ext>
          </c:extLst>
        </c:ser>
        <c:dLbls>
          <c:showLegendKey val="0"/>
          <c:showVal val="0"/>
          <c:showCatName val="0"/>
          <c:showSerName val="0"/>
          <c:showPercent val="0"/>
          <c:showBubbleSize val="0"/>
        </c:dLbls>
        <c:axId val="114324992"/>
        <c:axId val="114326912"/>
      </c:scatterChart>
      <c:valAx>
        <c:axId val="114324992"/>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4326912"/>
        <c:crosses val="autoZero"/>
        <c:crossBetween val="midCat"/>
      </c:valAx>
      <c:valAx>
        <c:axId val="114326912"/>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4324992"/>
        <c:crosses val="autoZero"/>
        <c:crossBetween val="midCat"/>
      </c:valAx>
    </c:plotArea>
    <c:legend>
      <c:legendPos val="r"/>
      <c:layout>
        <c:manualLayout>
          <c:xMode val="edge"/>
          <c:yMode val="edge"/>
          <c:x val="0.84360234192106909"/>
          <c:y val="0.22011868993247663"/>
          <c:w val="0.15361981440764785"/>
          <c:h val="0.49778134195195878"/>
        </c:manualLayout>
      </c:layout>
      <c:overlay val="0"/>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23309887344672"/>
          <c:y val="5.666360580371764E-2"/>
          <c:w val="0.62274992022851083"/>
          <c:h val="0.7010056642708884"/>
        </c:manualLayout>
      </c:layout>
      <c:scatterChart>
        <c:scatterStyle val="smoothMarker"/>
        <c:varyColors val="0"/>
        <c:ser>
          <c:idx val="0"/>
          <c:order val="0"/>
          <c:tx>
            <c:strRef>
              <c:f>sensitivity!$A$50</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sensitivity!$B$50:$F$50</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0-AF98-4614-91FA-371EBEC474E1}"/>
            </c:ext>
          </c:extLst>
        </c:ser>
        <c:ser>
          <c:idx val="1"/>
          <c:order val="1"/>
          <c:tx>
            <c:strRef>
              <c:f>sensitivity!$A$51</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sensitivity!$B$51:$F$51</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1-AF98-4614-91FA-371EBEC474E1}"/>
            </c:ext>
          </c:extLst>
        </c:ser>
        <c:ser>
          <c:idx val="2"/>
          <c:order val="2"/>
          <c:tx>
            <c:strRef>
              <c:f>sensitivity!$A$52</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sensitivity!$B$52:$F$52</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2-AF98-4614-91FA-371EBEC474E1}"/>
            </c:ext>
          </c:extLst>
        </c:ser>
        <c:ser>
          <c:idx val="3"/>
          <c:order val="3"/>
          <c:tx>
            <c:strRef>
              <c:f>sensitivity!$A$53</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sensitivity!$B$53:$F$53</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3-AF98-4614-91FA-371EBEC474E1}"/>
            </c:ext>
          </c:extLst>
        </c:ser>
        <c:ser>
          <c:idx val="4"/>
          <c:order val="4"/>
          <c:tx>
            <c:strRef>
              <c:f>sensitivity!$A$54</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sensitivity!$B$54:$F$54</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4-AF98-4614-91FA-371EBEC474E1}"/>
            </c:ext>
          </c:extLst>
        </c:ser>
        <c:dLbls>
          <c:showLegendKey val="0"/>
          <c:showVal val="0"/>
          <c:showCatName val="0"/>
          <c:showSerName val="0"/>
          <c:showPercent val="0"/>
          <c:showBubbleSize val="0"/>
        </c:dLbls>
        <c:axId val="117919744"/>
        <c:axId val="117921664"/>
      </c:scatterChart>
      <c:valAx>
        <c:axId val="117919744"/>
        <c:scaling>
          <c:orientation val="minMax"/>
          <c:min val="5"/>
        </c:scaling>
        <c:delete val="0"/>
        <c:axPos val="b"/>
        <c:title>
          <c:tx>
            <c:rich>
              <a:bodyPr/>
              <a:lstStyle/>
              <a:p>
                <a:pPr>
                  <a:defRPr sz="1100"/>
                </a:pPr>
                <a:r>
                  <a:rPr lang="en-US" sz="1100"/>
                  <a:t>	Long-term</a:t>
                </a:r>
                <a:r>
                  <a:rPr lang="en-US" sz="1100" baseline="0"/>
                  <a:t> </a:t>
                </a:r>
                <a:r>
                  <a:rPr lang="en-US" sz="1100"/>
                  <a:t>Payout ($/kgMS incl dividend)</a:t>
                </a:r>
              </a:p>
            </c:rich>
          </c:tx>
          <c:layout>
            <c:manualLayout>
              <c:xMode val="edge"/>
              <c:yMode val="edge"/>
              <c:x val="9.1586884972711738E-2"/>
              <c:y val="0.86000630926235877"/>
            </c:manualLayout>
          </c:layout>
          <c:overlay val="0"/>
        </c:title>
        <c:numFmt formatCode="0.00" sourceLinked="1"/>
        <c:majorTickMark val="out"/>
        <c:minorTickMark val="none"/>
        <c:tickLblPos val="nextTo"/>
        <c:crossAx val="117921664"/>
        <c:crosses val="autoZero"/>
        <c:crossBetween val="midCat"/>
      </c:valAx>
      <c:valAx>
        <c:axId val="117921664"/>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919744"/>
        <c:crosses val="autoZero"/>
        <c:crossBetween val="midCat"/>
      </c:valAx>
    </c:plotArea>
    <c:legend>
      <c:legendPos val="r"/>
      <c:layout>
        <c:manualLayout>
          <c:xMode val="edge"/>
          <c:yMode val="edge"/>
          <c:x val="0.8478515925386142"/>
          <c:y val="0.22516070940817012"/>
          <c:w val="0.14706366922885822"/>
          <c:h val="0.48207026113690787"/>
        </c:manualLayout>
      </c:layout>
      <c:overlay val="0"/>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'Your Value Calcs'!$Z$266:$AA$266</c:f>
              <c:strCache>
                <c:ptCount val="1"/>
                <c:pt idx="0">
                  <c:v>Current (Your Payout)</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Calcs'!$AA$268:$AA$368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06A8-436F-9382-D3E5D90C0478}"/>
            </c:ext>
          </c:extLst>
        </c:ser>
        <c:ser>
          <c:idx val="1"/>
          <c:order val="1"/>
          <c:tx>
            <c:strRef>
              <c:f>'Your Value Calcs'!$AC$266</c:f>
              <c:strCache>
                <c:ptCount val="1"/>
                <c:pt idx="0">
                  <c:v>Our Estimate (Your Payout)</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Calcs'!$AD$268:$AD$368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06A8-436F-9382-D3E5D90C0478}"/>
            </c:ext>
          </c:extLst>
        </c:ser>
        <c:ser>
          <c:idx val="2"/>
          <c:order val="2"/>
          <c:tx>
            <c:strRef>
              <c:f>'Your Value Calcs'!$AG$266</c:f>
              <c:strCache>
                <c:ptCount val="1"/>
                <c:pt idx="0">
                  <c:v>Your Values</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Calcs'!$AG$268:$AG$368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2-06A8-436F-9382-D3E5D90C0478}"/>
            </c:ext>
          </c:extLst>
        </c:ser>
        <c:dLbls>
          <c:showLegendKey val="0"/>
          <c:showVal val="0"/>
          <c:showCatName val="0"/>
          <c:showSerName val="0"/>
          <c:showPercent val="0"/>
          <c:showBubbleSize val="0"/>
        </c:dLbls>
        <c:smooth val="0"/>
        <c:axId val="118198272"/>
        <c:axId val="118200192"/>
      </c:lineChart>
      <c:catAx>
        <c:axId val="118198272"/>
        <c:scaling>
          <c:orientation val="minMax"/>
        </c:scaling>
        <c:delete val="0"/>
        <c:axPos val="b"/>
        <c:title>
          <c:tx>
            <c:rich>
              <a:bodyPr/>
              <a:lstStyle/>
              <a:p>
                <a:pPr>
                  <a:defRPr b="1"/>
                </a:pPr>
                <a:r>
                  <a:rPr lang="en-US" b="1"/>
                  <a:t>Taxable Income from Operations ($000's)</a:t>
                </a:r>
              </a:p>
            </c:rich>
          </c:tx>
          <c:overlay val="0"/>
        </c:title>
        <c:numFmt formatCode="#,##0" sourceLinked="1"/>
        <c:majorTickMark val="out"/>
        <c:minorTickMark val="none"/>
        <c:tickLblPos val="nextTo"/>
        <c:crossAx val="118200192"/>
        <c:crosses val="autoZero"/>
        <c:auto val="1"/>
        <c:lblAlgn val="ctr"/>
        <c:lblOffset val="100"/>
        <c:tickMarkSkip val="500"/>
        <c:noMultiLvlLbl val="0"/>
      </c:catAx>
      <c:valAx>
        <c:axId val="118200192"/>
        <c:scaling>
          <c:orientation val="minMax"/>
          <c:max val="1"/>
        </c:scaling>
        <c:delete val="0"/>
        <c:axPos val="l"/>
        <c:majorGridlines/>
        <c:title>
          <c:tx>
            <c:rich>
              <a:bodyPr rot="-5400000" vert="horz"/>
              <a:lstStyle/>
              <a:p>
                <a:pPr>
                  <a:defRPr b="1"/>
                </a:pPr>
                <a:r>
                  <a:rPr lang="en-US" b="1"/>
                  <a:t>Cumulative Probability</a:t>
                </a:r>
              </a:p>
            </c:rich>
          </c:tx>
          <c:overlay val="0"/>
        </c:title>
        <c:numFmt formatCode="#,##0.0" sourceLinked="0"/>
        <c:majorTickMark val="out"/>
        <c:minorTickMark val="none"/>
        <c:tickLblPos val="nextTo"/>
        <c:crossAx val="118198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'Base Calcs'!$T$211</c:f>
              <c:strCache>
                <c:ptCount val="1"/>
                <c:pt idx="0">
                  <c:v>Low</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Calcs'!$T$212:$T$216</c:f>
              <c:numCache>
                <c:formatCode>#,##0_ ;[Red]\-#,##0\ </c:formatCode>
                <c:ptCount val="5"/>
                <c:pt idx="0">
                  <c:v>#N/A</c:v>
                </c:pt>
                <c:pt idx="1">
                  <c:v>#N/A</c:v>
                </c:pt>
                <c:pt idx="2">
                  <c:v>#N/A</c:v>
                </c:pt>
                <c:pt idx="3">
                  <c:v>#N/A</c:v>
                </c:pt>
                <c:pt idx="4">
                  <c:v>#N/A</c:v>
                </c:pt>
              </c:numCache>
            </c:numRef>
          </c:val>
          <c:extLst>
            <c:ext xmlns:c16="http://schemas.microsoft.com/office/drawing/2014/chart" uri="{C3380CC4-5D6E-409C-BE32-E72D297353CC}">
              <c16:uniqueId val="{00000000-A7CD-454F-841B-F75E18738DA6}"/>
            </c:ext>
          </c:extLst>
        </c:ser>
        <c:ser>
          <c:idx val="1"/>
          <c:order val="1"/>
          <c:tx>
            <c:strRef>
              <c:f>'Base Calcs'!$U$211</c:f>
              <c:strCache>
                <c:ptCount val="1"/>
                <c:pt idx="0">
                  <c:v>Base</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Calcs'!$U$212:$U$216</c:f>
              <c:numCache>
                <c:formatCode>#,##0_ ;[Red]\-#,##0\ </c:formatCode>
                <c:ptCount val="5"/>
                <c:pt idx="0">
                  <c:v>#N/A</c:v>
                </c:pt>
                <c:pt idx="1">
                  <c:v>#N/A</c:v>
                </c:pt>
                <c:pt idx="2">
                  <c:v>#N/A</c:v>
                </c:pt>
                <c:pt idx="3">
                  <c:v>#N/A</c:v>
                </c:pt>
                <c:pt idx="4">
                  <c:v>#N/A</c:v>
                </c:pt>
              </c:numCache>
            </c:numRef>
          </c:val>
          <c:extLst>
            <c:ext xmlns:c16="http://schemas.microsoft.com/office/drawing/2014/chart" uri="{C3380CC4-5D6E-409C-BE32-E72D297353CC}">
              <c16:uniqueId val="{00000001-A7CD-454F-841B-F75E18738DA6}"/>
            </c:ext>
          </c:extLst>
        </c:ser>
        <c:ser>
          <c:idx val="2"/>
          <c:order val="2"/>
          <c:tx>
            <c:strRef>
              <c:f>'Base Calcs'!$V$211</c:f>
              <c:strCache>
                <c:ptCount val="1"/>
                <c:pt idx="0">
                  <c:v>High</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Calcs'!$V$212:$V$216</c:f>
              <c:numCache>
                <c:formatCode>#,##0_ ;[Red]\-#,##0\ </c:formatCode>
                <c:ptCount val="5"/>
                <c:pt idx="0">
                  <c:v>#N/A</c:v>
                </c:pt>
                <c:pt idx="1">
                  <c:v>#N/A</c:v>
                </c:pt>
                <c:pt idx="2">
                  <c:v>#N/A</c:v>
                </c:pt>
                <c:pt idx="3">
                  <c:v>#N/A</c:v>
                </c:pt>
                <c:pt idx="4">
                  <c:v>#N/A</c:v>
                </c:pt>
              </c:numCache>
            </c:numRef>
          </c:val>
          <c:extLst>
            <c:ext xmlns:c16="http://schemas.microsoft.com/office/drawing/2014/chart" uri="{C3380CC4-5D6E-409C-BE32-E72D297353CC}">
              <c16:uniqueId val="{00000002-A7CD-454F-841B-F75E18738DA6}"/>
            </c:ext>
          </c:extLst>
        </c:ser>
        <c:dLbls>
          <c:showLegendKey val="0"/>
          <c:showVal val="0"/>
          <c:showCatName val="0"/>
          <c:showSerName val="0"/>
          <c:showPercent val="0"/>
          <c:showBubbleSize val="0"/>
        </c:dLbls>
        <c:gapWidth val="150"/>
        <c:overlap val="100"/>
        <c:axId val="118214016"/>
        <c:axId val="117720192"/>
      </c:barChart>
      <c:catAx>
        <c:axId val="118214016"/>
        <c:scaling>
          <c:orientation val="maxMin"/>
        </c:scaling>
        <c:delete val="0"/>
        <c:axPos val="l"/>
        <c:numFmt formatCode="General" sourceLinked="1"/>
        <c:majorTickMark val="out"/>
        <c:minorTickMark val="none"/>
        <c:tickLblPos val="nextTo"/>
        <c:crossAx val="117720192"/>
        <c:crossesAt val="6.8229999999999948E+199"/>
        <c:auto val="1"/>
        <c:lblAlgn val="ctr"/>
        <c:lblOffset val="100"/>
        <c:noMultiLvlLbl val="0"/>
      </c:catAx>
      <c:valAx>
        <c:axId val="117720192"/>
        <c:scaling>
          <c:orientation val="minMax"/>
        </c:scaling>
        <c:delete val="0"/>
        <c:axPos val="t"/>
        <c:majorGridlines/>
        <c:numFmt formatCode="&quot;$&quot;#,##0" sourceLinked="0"/>
        <c:majorTickMark val="out"/>
        <c:minorTickMark val="none"/>
        <c:tickLblPos val="nextTo"/>
        <c:crossAx val="118214016"/>
        <c:crosses val="autoZero"/>
        <c:crossBetween val="between"/>
        <c:dispUnits>
          <c:builtInUnit val="thousands"/>
          <c:dispUnitsLbl>
            <c:layout>
              <c:manualLayout>
                <c:xMode val="edge"/>
                <c:yMode val="edge"/>
                <c:x val="0.27079986876640422"/>
                <c:y val="4.5347039953339184E-2"/>
              </c:manualLayout>
            </c:layout>
            <c:tx>
              <c:rich>
                <a:bodyPr/>
                <a:lstStyle/>
                <a:p>
                  <a:pPr>
                    <a:defRPr/>
                  </a:pPr>
                  <a:r>
                    <a:rPr lang="en-US"/>
                    <a:t>Taxable</a:t>
                  </a:r>
                  <a:r>
                    <a:rPr lang="en-US" baseline="0"/>
                    <a:t> Operating Income (</a:t>
                  </a:r>
                  <a:r>
                    <a:rPr lang="en-US"/>
                    <a:t>Thousands)</a:t>
                  </a:r>
                </a:p>
              </c:rich>
            </c:tx>
          </c:dispUnitsLbl>
        </c:dispUnits>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76640419947507"/>
          <c:y val="7.4433143773694949E-2"/>
          <c:w val="0.81167804024496937"/>
          <c:h val="0.59738772236803728"/>
        </c:manualLayout>
      </c:layout>
      <c:lineChart>
        <c:grouping val="standard"/>
        <c:varyColors val="0"/>
        <c:ser>
          <c:idx val="0"/>
          <c:order val="0"/>
          <c:tx>
            <c:strRef>
              <c:f>'Your Value Calcs'!$I$266:$I$266</c:f>
              <c:strCache>
                <c:ptCount val="1"/>
                <c:pt idx="0">
                  <c:v> Our Estimate (Your Payout) </c:v>
                </c:pt>
              </c:strCache>
            </c:strRef>
          </c:tx>
          <c:spPr>
            <a:ln>
              <a:solidFill>
                <a:srgbClr val="C00000"/>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Calcs'!$I$268:$I$368</c:f>
              <c:numCache>
                <c:formatCode>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861A-4A88-91CB-0AF7DDFEF8F1}"/>
            </c:ext>
          </c:extLst>
        </c:ser>
        <c:ser>
          <c:idx val="1"/>
          <c:order val="1"/>
          <c:tx>
            <c:strRef>
              <c:f>'Your Value Calcs'!$F$266:$G$266</c:f>
              <c:strCache>
                <c:ptCount val="1"/>
                <c:pt idx="0">
                  <c:v> Your Values </c:v>
                </c:pt>
              </c:strCache>
            </c:strRef>
          </c:tx>
          <c:spPr>
            <a:ln>
              <a:solidFill>
                <a:schemeClr val="accent3"/>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Calcs'!$F$268:$F$368</c:f>
              <c:numCache>
                <c:formatCode>0%</c:formatCode>
                <c:ptCount val="101"/>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861A-4A88-91CB-0AF7DDFEF8F1}"/>
            </c:ext>
          </c:extLst>
        </c:ser>
        <c:dLbls>
          <c:showLegendKey val="0"/>
          <c:showVal val="0"/>
          <c:showCatName val="0"/>
          <c:showSerName val="0"/>
          <c:showPercent val="0"/>
          <c:showBubbleSize val="0"/>
        </c:dLbls>
        <c:smooth val="0"/>
        <c:axId val="117741056"/>
        <c:axId val="117742976"/>
      </c:lineChart>
      <c:catAx>
        <c:axId val="117741056"/>
        <c:scaling>
          <c:orientation val="minMax"/>
        </c:scaling>
        <c:delete val="0"/>
        <c:axPos val="b"/>
        <c:title>
          <c:tx>
            <c:rich>
              <a:bodyPr/>
              <a:lstStyle/>
              <a:p>
                <a:pPr>
                  <a:defRPr/>
                </a:pPr>
                <a:r>
                  <a:rPr lang="en-US"/>
                  <a:t>Net Present Value ($000's)</a:t>
                </a:r>
              </a:p>
            </c:rich>
          </c:tx>
          <c:overlay val="0"/>
        </c:title>
        <c:numFmt formatCode="#,##0" sourceLinked="1"/>
        <c:majorTickMark val="out"/>
        <c:minorTickMark val="none"/>
        <c:tickLblPos val="nextTo"/>
        <c:crossAx val="117742976"/>
        <c:crosses val="autoZero"/>
        <c:auto val="1"/>
        <c:lblAlgn val="ctr"/>
        <c:lblOffset val="100"/>
        <c:tickMarkSkip val="5"/>
        <c:noMultiLvlLbl val="0"/>
      </c:catAx>
      <c:valAx>
        <c:axId val="117742976"/>
        <c:scaling>
          <c:orientation val="minMax"/>
        </c:scaling>
        <c:delete val="0"/>
        <c:axPos val="l"/>
        <c:majorGridlines/>
        <c:title>
          <c:tx>
            <c:rich>
              <a:bodyPr rot="-5400000" vert="horz"/>
              <a:lstStyle/>
              <a:p>
                <a:pPr>
                  <a:defRPr/>
                </a:pPr>
                <a:r>
                  <a:rPr lang="en-US"/>
                  <a:t>Percentage of Observations</a:t>
                </a:r>
              </a:p>
            </c:rich>
          </c:tx>
          <c:overlay val="0"/>
        </c:title>
        <c:numFmt formatCode="0.0%" sourceLinked="0"/>
        <c:majorTickMark val="out"/>
        <c:minorTickMark val="none"/>
        <c:tickLblPos val="nextTo"/>
        <c:crossAx val="1177410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0529308836397"/>
          <c:y val="5.1400554097404488E-2"/>
          <c:w val="0.83153915135608047"/>
          <c:h val="0.64318460192475946"/>
        </c:manualLayout>
      </c:layout>
      <c:lineChart>
        <c:grouping val="standard"/>
        <c:varyColors val="0"/>
        <c:ser>
          <c:idx val="0"/>
          <c:order val="0"/>
          <c:tx>
            <c:strRef>
              <c:f>'Your Value Calcs'!$I$266:$I$266</c:f>
              <c:strCache>
                <c:ptCount val="1"/>
                <c:pt idx="0">
                  <c:v> Our Estimate (Your Payout) </c:v>
                </c:pt>
              </c:strCache>
            </c:strRef>
          </c:tx>
          <c:spPr>
            <a:ln>
              <a:solidFill>
                <a:srgbClr val="C00000"/>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Calcs'!$J$268:$J$368</c:f>
              <c:numCache>
                <c:formatCode>0.0%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011B-437E-8DA6-F3B252E77473}"/>
            </c:ext>
          </c:extLst>
        </c:ser>
        <c:ser>
          <c:idx val="1"/>
          <c:order val="1"/>
          <c:tx>
            <c:strRef>
              <c:f>'Your Value Calcs'!$F$266:$G$266</c:f>
              <c:strCache>
                <c:ptCount val="1"/>
                <c:pt idx="0">
                  <c:v> Your Values </c:v>
                </c:pt>
              </c:strCache>
            </c:strRef>
          </c:tx>
          <c:spPr>
            <a:ln>
              <a:solidFill>
                <a:schemeClr val="accent3"/>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Calcs'!$G$268:$G$368</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011B-437E-8DA6-F3B252E77473}"/>
            </c:ext>
          </c:extLst>
        </c:ser>
        <c:dLbls>
          <c:showLegendKey val="0"/>
          <c:showVal val="0"/>
          <c:showCatName val="0"/>
          <c:showSerName val="0"/>
          <c:showPercent val="0"/>
          <c:showBubbleSize val="0"/>
        </c:dLbls>
        <c:smooth val="0"/>
        <c:axId val="118043008"/>
        <c:axId val="118044928"/>
      </c:lineChart>
      <c:catAx>
        <c:axId val="118043008"/>
        <c:scaling>
          <c:orientation val="minMax"/>
        </c:scaling>
        <c:delete val="0"/>
        <c:axPos val="b"/>
        <c:title>
          <c:tx>
            <c:rich>
              <a:bodyPr/>
              <a:lstStyle/>
              <a:p>
                <a:pPr>
                  <a:defRPr/>
                </a:pPr>
                <a:r>
                  <a:rPr lang="en-US"/>
                  <a:t>Net Present Value ($000's)</a:t>
                </a:r>
              </a:p>
            </c:rich>
          </c:tx>
          <c:layout>
            <c:manualLayout>
              <c:xMode val="edge"/>
              <c:yMode val="edge"/>
              <c:x val="0.37288320209973758"/>
              <c:y val="0.82274095946340042"/>
            </c:manualLayout>
          </c:layout>
          <c:overlay val="0"/>
        </c:title>
        <c:numFmt formatCode="#,##0" sourceLinked="1"/>
        <c:majorTickMark val="out"/>
        <c:minorTickMark val="none"/>
        <c:tickLblPos val="nextTo"/>
        <c:crossAx val="118044928"/>
        <c:crosses val="autoZero"/>
        <c:auto val="1"/>
        <c:lblAlgn val="ctr"/>
        <c:lblOffset val="100"/>
        <c:noMultiLvlLbl val="0"/>
      </c:catAx>
      <c:valAx>
        <c:axId val="118044928"/>
        <c:scaling>
          <c:orientation val="minMax"/>
          <c:max val="1"/>
        </c:scaling>
        <c:delete val="0"/>
        <c:axPos val="l"/>
        <c:majorGridlines/>
        <c:title>
          <c:tx>
            <c:rich>
              <a:bodyPr rot="-5400000" vert="horz"/>
              <a:lstStyle/>
              <a:p>
                <a:pPr>
                  <a:defRPr/>
                </a:pPr>
                <a:r>
                  <a:rPr lang="en-US"/>
                  <a:t>Cumulative Probability</a:t>
                </a:r>
              </a:p>
            </c:rich>
          </c:tx>
          <c:overlay val="0"/>
        </c:title>
        <c:numFmt formatCode="General" sourceLinked="1"/>
        <c:majorTickMark val="out"/>
        <c:minorTickMark val="none"/>
        <c:tickLblPos val="nextTo"/>
        <c:crossAx val="1180430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Calcs'!$AI$256</c:f>
              <c:strCache>
                <c:ptCount val="1"/>
                <c:pt idx="0">
                  <c:v>Current Situation</c:v>
                </c:pt>
              </c:strCache>
            </c:strRef>
          </c:tx>
          <c:marker>
            <c:symbol val="none"/>
          </c:marker>
          <c:cat>
            <c:numRef>
              <c:f>'Base Calcs'!$AG$258:$AG$358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Calcs'!$AK$258:$AK$358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0-AE7C-43D4-935F-E8539E266588}"/>
            </c:ext>
          </c:extLst>
        </c:ser>
        <c:ser>
          <c:idx val="1"/>
          <c:order val="1"/>
          <c:tx>
            <c:strRef>
              <c:f>'Base Calcs'!$AO$256</c:f>
              <c:strCache>
                <c:ptCount val="1"/>
                <c:pt idx="0">
                  <c:v>Proposed System</c:v>
                </c:pt>
              </c:strCache>
            </c:strRef>
          </c:tx>
          <c:marker>
            <c:symbol val="none"/>
          </c:marker>
          <c:cat>
            <c:numRef>
              <c:f>'Base Calcs'!$AG$258:$AG$358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Calcs'!$AQ$258:$AQ$358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1-AE7C-43D4-935F-E8539E266588}"/>
            </c:ext>
          </c:extLst>
        </c:ser>
        <c:dLbls>
          <c:showLegendKey val="0"/>
          <c:showVal val="0"/>
          <c:showCatName val="0"/>
          <c:showSerName val="0"/>
          <c:showPercent val="0"/>
          <c:showBubbleSize val="0"/>
        </c:dLbls>
        <c:smooth val="0"/>
        <c:axId val="118070272"/>
        <c:axId val="124920960"/>
      </c:lineChart>
      <c:catAx>
        <c:axId val="118070272"/>
        <c:scaling>
          <c:orientation val="minMax"/>
        </c:scaling>
        <c:delete val="0"/>
        <c:axPos val="b"/>
        <c:title>
          <c:tx>
            <c:rich>
              <a:bodyPr/>
              <a:lstStyle/>
              <a:p>
                <a:pPr>
                  <a:defRPr/>
                </a:pPr>
                <a:r>
                  <a:rPr lang="en-US"/>
                  <a:t>Return on Equity</a:t>
                </a:r>
              </a:p>
            </c:rich>
          </c:tx>
          <c:overlay val="0"/>
        </c:title>
        <c:numFmt formatCode="0%" sourceLinked="1"/>
        <c:majorTickMark val="out"/>
        <c:minorTickMark val="none"/>
        <c:tickLblPos val="nextTo"/>
        <c:crossAx val="124920960"/>
        <c:crosses val="autoZero"/>
        <c:auto val="1"/>
        <c:lblAlgn val="ctr"/>
        <c:lblOffset val="100"/>
        <c:tickMarkSkip val="100"/>
        <c:noMultiLvlLbl val="0"/>
      </c:catAx>
      <c:valAx>
        <c:axId val="124920960"/>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18070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Calcs'!$AV$256</c:f>
              <c:strCache>
                <c:ptCount val="1"/>
                <c:pt idx="0">
                  <c:v>Current Situation</c:v>
                </c:pt>
              </c:strCache>
            </c:strRef>
          </c:tx>
          <c:marker>
            <c:symbol val="none"/>
          </c:marker>
          <c:cat>
            <c:numRef>
              <c:f>'Base Calcs'!$AS$258:$AS$358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Calcs'!$AX$258:$AX$358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0-521E-4A36-97F2-6B0A5AE7C9C1}"/>
            </c:ext>
          </c:extLst>
        </c:ser>
        <c:ser>
          <c:idx val="1"/>
          <c:order val="1"/>
          <c:tx>
            <c:strRef>
              <c:f>'Base Calcs'!$BA$256</c:f>
              <c:strCache>
                <c:ptCount val="1"/>
                <c:pt idx="0">
                  <c:v>Proposed System</c:v>
                </c:pt>
              </c:strCache>
            </c:strRef>
          </c:tx>
          <c:marker>
            <c:symbol val="none"/>
          </c:marker>
          <c:cat>
            <c:numRef>
              <c:f>'Base Calcs'!$AS$258:$AS$358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Calcs'!$BC$258:$BC$358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1-521E-4A36-97F2-6B0A5AE7C9C1}"/>
            </c:ext>
          </c:extLst>
        </c:ser>
        <c:dLbls>
          <c:showLegendKey val="0"/>
          <c:showVal val="0"/>
          <c:showCatName val="0"/>
          <c:showSerName val="0"/>
          <c:showPercent val="0"/>
          <c:showBubbleSize val="0"/>
        </c:dLbls>
        <c:smooth val="0"/>
        <c:axId val="124942208"/>
        <c:axId val="124948480"/>
      </c:lineChart>
      <c:catAx>
        <c:axId val="124942208"/>
        <c:scaling>
          <c:orientation val="minMax"/>
        </c:scaling>
        <c:delete val="0"/>
        <c:axPos val="b"/>
        <c:title>
          <c:tx>
            <c:rich>
              <a:bodyPr/>
              <a:lstStyle/>
              <a:p>
                <a:pPr>
                  <a:defRPr/>
                </a:pPr>
                <a:r>
                  <a:rPr lang="en-US"/>
                  <a:t>Return on Assets</a:t>
                </a:r>
              </a:p>
            </c:rich>
          </c:tx>
          <c:overlay val="0"/>
        </c:title>
        <c:numFmt formatCode="0%" sourceLinked="1"/>
        <c:majorTickMark val="out"/>
        <c:minorTickMark val="none"/>
        <c:tickLblPos val="nextTo"/>
        <c:crossAx val="124948480"/>
        <c:crosses val="autoZero"/>
        <c:auto val="1"/>
        <c:lblAlgn val="ctr"/>
        <c:lblOffset val="100"/>
        <c:tickMarkSkip val="100"/>
        <c:noMultiLvlLbl val="0"/>
      </c:catAx>
      <c:valAx>
        <c:axId val="124948480"/>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249422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0529308836397"/>
          <c:y val="5.1400554097404488E-2"/>
          <c:w val="0.83153915135608047"/>
          <c:h val="0.64318460192475946"/>
        </c:manualLayout>
      </c:layout>
      <c:lineChart>
        <c:grouping val="standard"/>
        <c:varyColors val="0"/>
        <c:ser>
          <c:idx val="2"/>
          <c:order val="0"/>
          <c:tx>
            <c:strRef>
              <c:f>'Your Value Calcs'!$L$266</c:f>
              <c:strCache>
                <c:ptCount val="1"/>
                <c:pt idx="0">
                  <c:v>Our Estimate </c:v>
                </c:pt>
              </c:strCache>
            </c:strRef>
          </c:tx>
          <c:spPr>
            <a:ln>
              <a:solidFill>
                <a:schemeClr val="tx2">
                  <a:lumMod val="75000"/>
                </a:schemeClr>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Calcs'!$M$268:$M$368</c:f>
              <c:numCache>
                <c:formatCode>0.0%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B280-4681-BF7C-B5A890367041}"/>
            </c:ext>
          </c:extLst>
        </c:ser>
        <c:ser>
          <c:idx val="0"/>
          <c:order val="1"/>
          <c:tx>
            <c:strRef>
              <c:f>'Your Value Calcs'!$I$266</c:f>
              <c:strCache>
                <c:ptCount val="1"/>
                <c:pt idx="0">
                  <c:v> Our Estimate (Your Payout) </c:v>
                </c:pt>
              </c:strCache>
            </c:strRef>
          </c:tx>
          <c:spPr>
            <a:ln>
              <a:solidFill>
                <a:srgbClr val="C00000"/>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Calcs'!$J$268:$J$368</c:f>
              <c:numCache>
                <c:formatCode>0.0%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B280-4681-BF7C-B5A890367041}"/>
            </c:ext>
          </c:extLst>
        </c:ser>
        <c:ser>
          <c:idx val="1"/>
          <c:order val="2"/>
          <c:tx>
            <c:strRef>
              <c:f>'Your Value Calcs'!$F$266:$G$266</c:f>
              <c:strCache>
                <c:ptCount val="1"/>
                <c:pt idx="0">
                  <c:v> Your Values </c:v>
                </c:pt>
              </c:strCache>
            </c:strRef>
          </c:tx>
          <c:spPr>
            <a:ln>
              <a:solidFill>
                <a:schemeClr val="accent3"/>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Calcs'!$G$268:$G$368</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2-B280-4681-BF7C-B5A890367041}"/>
            </c:ext>
          </c:extLst>
        </c:ser>
        <c:dLbls>
          <c:showLegendKey val="0"/>
          <c:showVal val="0"/>
          <c:showCatName val="0"/>
          <c:showSerName val="0"/>
          <c:showPercent val="0"/>
          <c:showBubbleSize val="0"/>
        </c:dLbls>
        <c:smooth val="0"/>
        <c:axId val="125048320"/>
        <c:axId val="125050240"/>
      </c:lineChart>
      <c:catAx>
        <c:axId val="125048320"/>
        <c:scaling>
          <c:orientation val="minMax"/>
        </c:scaling>
        <c:delete val="0"/>
        <c:axPos val="b"/>
        <c:title>
          <c:tx>
            <c:rich>
              <a:bodyPr/>
              <a:lstStyle/>
              <a:p>
                <a:pPr>
                  <a:defRPr/>
                </a:pPr>
                <a:r>
                  <a:rPr lang="en-US"/>
                  <a:t>Net Present Value ($000's)</a:t>
                </a:r>
              </a:p>
            </c:rich>
          </c:tx>
          <c:layout>
            <c:manualLayout>
              <c:xMode val="edge"/>
              <c:yMode val="edge"/>
              <c:x val="0.37288320209973758"/>
              <c:y val="0.82274095946340042"/>
            </c:manualLayout>
          </c:layout>
          <c:overlay val="0"/>
        </c:title>
        <c:numFmt formatCode="#,##0" sourceLinked="1"/>
        <c:majorTickMark val="out"/>
        <c:minorTickMark val="none"/>
        <c:tickLblPos val="nextTo"/>
        <c:crossAx val="125050240"/>
        <c:crosses val="autoZero"/>
        <c:auto val="1"/>
        <c:lblAlgn val="ctr"/>
        <c:lblOffset val="100"/>
        <c:noMultiLvlLbl val="0"/>
      </c:catAx>
      <c:valAx>
        <c:axId val="125050240"/>
        <c:scaling>
          <c:orientation val="minMax"/>
          <c:max val="1"/>
        </c:scaling>
        <c:delete val="0"/>
        <c:axPos val="l"/>
        <c:majorGridlines/>
        <c:title>
          <c:tx>
            <c:rich>
              <a:bodyPr rot="-5400000" vert="horz"/>
              <a:lstStyle/>
              <a:p>
                <a:pPr>
                  <a:defRPr/>
                </a:pPr>
                <a:r>
                  <a:rPr lang="en-US"/>
                  <a:t>Cumulative Probability</a:t>
                </a:r>
              </a:p>
            </c:rich>
          </c:tx>
          <c:overlay val="0"/>
        </c:title>
        <c:numFmt formatCode="General" sourceLinked="1"/>
        <c:majorTickMark val="out"/>
        <c:minorTickMark val="none"/>
        <c:tickLblPos val="nextTo"/>
        <c:crossAx val="1250483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9430634266883"/>
          <c:y val="4.8855972211394365E-2"/>
          <c:w val="0.61323077525064928"/>
          <c:h val="0.74220385818109369"/>
        </c:manualLayout>
      </c:layout>
      <c:scatterChart>
        <c:scatterStyle val="smoothMarker"/>
        <c:varyColors val="0"/>
        <c:ser>
          <c:idx val="0"/>
          <c:order val="0"/>
          <c:tx>
            <c:strRef>
              <c:f>sensitivity!$A$17</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sensitivity!$B$17:$F$17</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0-D5FC-4464-B11F-A93365458CCD}"/>
            </c:ext>
          </c:extLst>
        </c:ser>
        <c:ser>
          <c:idx val="1"/>
          <c:order val="1"/>
          <c:tx>
            <c:strRef>
              <c:f>sensitivity!$A$18</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sensitivity!$B$18:$F$18</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1-D5FC-4464-B11F-A93365458CCD}"/>
            </c:ext>
          </c:extLst>
        </c:ser>
        <c:ser>
          <c:idx val="2"/>
          <c:order val="2"/>
          <c:tx>
            <c:strRef>
              <c:f>sensitivity!$A$19</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sensitivity!$B$19:$F$19</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2-D5FC-4464-B11F-A93365458CCD}"/>
            </c:ext>
          </c:extLst>
        </c:ser>
        <c:ser>
          <c:idx val="3"/>
          <c:order val="3"/>
          <c:tx>
            <c:strRef>
              <c:f>sensitivity!$A$20</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sensitivity!$B$20:$F$20</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3-D5FC-4464-B11F-A93365458CCD}"/>
            </c:ext>
          </c:extLst>
        </c:ser>
        <c:ser>
          <c:idx val="4"/>
          <c:order val="4"/>
          <c:tx>
            <c:strRef>
              <c:f>sensitivity!$A$21</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sensitivity!$B$21:$F$21</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4-D5FC-4464-B11F-A93365458CCD}"/>
            </c:ext>
          </c:extLst>
        </c:ser>
        <c:dLbls>
          <c:showLegendKey val="0"/>
          <c:showVal val="0"/>
          <c:showCatName val="0"/>
          <c:showSerName val="0"/>
          <c:showPercent val="0"/>
          <c:showBubbleSize val="0"/>
        </c:dLbls>
        <c:axId val="117114752"/>
        <c:axId val="117116928"/>
      </c:scatterChart>
      <c:valAx>
        <c:axId val="117114752"/>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7116928"/>
        <c:crosses val="autoZero"/>
        <c:crossBetween val="midCat"/>
      </c:valAx>
      <c:valAx>
        <c:axId val="117116928"/>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114752"/>
        <c:crosses val="autoZero"/>
        <c:crossBetween val="midCat"/>
      </c:valAx>
    </c:plotArea>
    <c:legend>
      <c:legendPos val="r"/>
      <c:layout>
        <c:manualLayout>
          <c:xMode val="edge"/>
          <c:yMode val="edge"/>
          <c:x val="0.86713248556885436"/>
          <c:y val="0.2157319131250669"/>
          <c:w val="0.119805571250062"/>
          <c:h val="0.48356414866217895"/>
        </c:manualLayout>
      </c:layout>
      <c:overlay val="0"/>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Calcs'!$X$256</c:f>
              <c:strCache>
                <c:ptCount val="1"/>
                <c:pt idx="0">
                  <c:v>Current Situation</c:v>
                </c:pt>
              </c:strCache>
            </c:strRef>
          </c:tx>
          <c:marker>
            <c:symbol val="none"/>
          </c:marker>
          <c:cat>
            <c:numRef>
              <c:f>'Base Calcs'!$V$258:$V$358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Calcs'!$Z$258:$Z$358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0-70C1-4F7B-9C14-29E9E158E08D}"/>
            </c:ext>
          </c:extLst>
        </c:ser>
        <c:ser>
          <c:idx val="1"/>
          <c:order val="1"/>
          <c:tx>
            <c:strRef>
              <c:f>'Base Calcs'!$AC$256</c:f>
              <c:strCache>
                <c:ptCount val="1"/>
                <c:pt idx="0">
                  <c:v>Proposed System</c:v>
                </c:pt>
              </c:strCache>
            </c:strRef>
          </c:tx>
          <c:marker>
            <c:symbol val="none"/>
          </c:marker>
          <c:cat>
            <c:numRef>
              <c:f>'Base Calcs'!$V$258:$V$358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Calcs'!$AE$258:$AE$358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1-70C1-4F7B-9C14-29E9E158E08D}"/>
            </c:ext>
          </c:extLst>
        </c:ser>
        <c:dLbls>
          <c:showLegendKey val="0"/>
          <c:showVal val="0"/>
          <c:showCatName val="0"/>
          <c:showSerName val="0"/>
          <c:showPercent val="0"/>
          <c:showBubbleSize val="0"/>
        </c:dLbls>
        <c:smooth val="0"/>
        <c:axId val="112014080"/>
        <c:axId val="112016000"/>
      </c:lineChart>
      <c:catAx>
        <c:axId val="112014080"/>
        <c:scaling>
          <c:orientation val="minMax"/>
        </c:scaling>
        <c:delete val="0"/>
        <c:axPos val="b"/>
        <c:title>
          <c:tx>
            <c:rich>
              <a:bodyPr/>
              <a:lstStyle/>
              <a:p>
                <a:pPr>
                  <a:defRPr b="1"/>
                </a:pPr>
                <a:r>
                  <a:rPr lang="en-US" b="1"/>
                  <a:t>Taxable Income from Operations ($000's)</a:t>
                </a:r>
              </a:p>
            </c:rich>
          </c:tx>
          <c:overlay val="0"/>
        </c:title>
        <c:numFmt formatCode="#,##0" sourceLinked="1"/>
        <c:majorTickMark val="out"/>
        <c:minorTickMark val="none"/>
        <c:tickLblPos val="nextTo"/>
        <c:crossAx val="112016000"/>
        <c:crosses val="autoZero"/>
        <c:auto val="1"/>
        <c:lblAlgn val="ctr"/>
        <c:lblOffset val="100"/>
        <c:tickMarkSkip val="500"/>
        <c:noMultiLvlLbl val="0"/>
      </c:catAx>
      <c:valAx>
        <c:axId val="112016000"/>
        <c:scaling>
          <c:orientation val="minMax"/>
          <c:max val="1"/>
        </c:scaling>
        <c:delete val="0"/>
        <c:axPos val="l"/>
        <c:majorGridlines/>
        <c:title>
          <c:tx>
            <c:rich>
              <a:bodyPr rot="-5400000" vert="horz"/>
              <a:lstStyle/>
              <a:p>
                <a:pPr>
                  <a:defRPr b="1"/>
                </a:pPr>
                <a:r>
                  <a:rPr lang="en-US" b="1"/>
                  <a:t>Cumulative Probability</a:t>
                </a:r>
              </a:p>
            </c:rich>
          </c:tx>
          <c:overlay val="0"/>
        </c:title>
        <c:numFmt formatCode="#,##0.0" sourceLinked="0"/>
        <c:majorTickMark val="out"/>
        <c:minorTickMark val="none"/>
        <c:tickLblPos val="nextTo"/>
        <c:crossAx val="1120140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'Base Calcs'!$T$211</c:f>
              <c:strCache>
                <c:ptCount val="1"/>
                <c:pt idx="0">
                  <c:v>Low</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Calcs'!$T$212:$T$216</c:f>
              <c:numCache>
                <c:formatCode>#,##0_ ;[Red]\-#,##0\ </c:formatCode>
                <c:ptCount val="5"/>
                <c:pt idx="0">
                  <c:v>#N/A</c:v>
                </c:pt>
                <c:pt idx="1">
                  <c:v>#N/A</c:v>
                </c:pt>
                <c:pt idx="2">
                  <c:v>#N/A</c:v>
                </c:pt>
                <c:pt idx="3">
                  <c:v>#N/A</c:v>
                </c:pt>
                <c:pt idx="4">
                  <c:v>#N/A</c:v>
                </c:pt>
              </c:numCache>
            </c:numRef>
          </c:val>
          <c:extLst>
            <c:ext xmlns:c16="http://schemas.microsoft.com/office/drawing/2014/chart" uri="{C3380CC4-5D6E-409C-BE32-E72D297353CC}">
              <c16:uniqueId val="{00000000-E80C-4628-A165-F459C34544E5}"/>
            </c:ext>
          </c:extLst>
        </c:ser>
        <c:ser>
          <c:idx val="1"/>
          <c:order val="1"/>
          <c:tx>
            <c:strRef>
              <c:f>'Base Calcs'!$U$211</c:f>
              <c:strCache>
                <c:ptCount val="1"/>
                <c:pt idx="0">
                  <c:v>Base</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Calcs'!$U$212:$U$216</c:f>
              <c:numCache>
                <c:formatCode>#,##0_ ;[Red]\-#,##0\ </c:formatCode>
                <c:ptCount val="5"/>
                <c:pt idx="0">
                  <c:v>#N/A</c:v>
                </c:pt>
                <c:pt idx="1">
                  <c:v>#N/A</c:v>
                </c:pt>
                <c:pt idx="2">
                  <c:v>#N/A</c:v>
                </c:pt>
                <c:pt idx="3">
                  <c:v>#N/A</c:v>
                </c:pt>
                <c:pt idx="4">
                  <c:v>#N/A</c:v>
                </c:pt>
              </c:numCache>
            </c:numRef>
          </c:val>
          <c:extLst>
            <c:ext xmlns:c16="http://schemas.microsoft.com/office/drawing/2014/chart" uri="{C3380CC4-5D6E-409C-BE32-E72D297353CC}">
              <c16:uniqueId val="{00000001-E80C-4628-A165-F459C34544E5}"/>
            </c:ext>
          </c:extLst>
        </c:ser>
        <c:ser>
          <c:idx val="2"/>
          <c:order val="2"/>
          <c:tx>
            <c:strRef>
              <c:f>'Base Calcs'!$V$211</c:f>
              <c:strCache>
                <c:ptCount val="1"/>
                <c:pt idx="0">
                  <c:v>High</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Calcs'!$V$212:$V$216</c:f>
              <c:numCache>
                <c:formatCode>#,##0_ ;[Red]\-#,##0\ </c:formatCode>
                <c:ptCount val="5"/>
                <c:pt idx="0">
                  <c:v>#N/A</c:v>
                </c:pt>
                <c:pt idx="1">
                  <c:v>#N/A</c:v>
                </c:pt>
                <c:pt idx="2">
                  <c:v>#N/A</c:v>
                </c:pt>
                <c:pt idx="3">
                  <c:v>#N/A</c:v>
                </c:pt>
                <c:pt idx="4">
                  <c:v>#N/A</c:v>
                </c:pt>
              </c:numCache>
            </c:numRef>
          </c:val>
          <c:extLst>
            <c:ext xmlns:c16="http://schemas.microsoft.com/office/drawing/2014/chart" uri="{C3380CC4-5D6E-409C-BE32-E72D297353CC}">
              <c16:uniqueId val="{00000002-E80C-4628-A165-F459C34544E5}"/>
            </c:ext>
          </c:extLst>
        </c:ser>
        <c:dLbls>
          <c:showLegendKey val="0"/>
          <c:showVal val="0"/>
          <c:showCatName val="0"/>
          <c:showSerName val="0"/>
          <c:showPercent val="0"/>
          <c:showBubbleSize val="0"/>
        </c:dLbls>
        <c:gapWidth val="150"/>
        <c:overlap val="100"/>
        <c:axId val="125088128"/>
        <c:axId val="125089664"/>
      </c:barChart>
      <c:catAx>
        <c:axId val="125088128"/>
        <c:scaling>
          <c:orientation val="maxMin"/>
        </c:scaling>
        <c:delete val="0"/>
        <c:axPos val="l"/>
        <c:numFmt formatCode="General" sourceLinked="1"/>
        <c:majorTickMark val="out"/>
        <c:minorTickMark val="none"/>
        <c:tickLblPos val="nextTo"/>
        <c:crossAx val="125089664"/>
        <c:crossesAt val="-9.9999999999999964E+106"/>
        <c:auto val="1"/>
        <c:lblAlgn val="ctr"/>
        <c:lblOffset val="100"/>
        <c:noMultiLvlLbl val="0"/>
      </c:catAx>
      <c:valAx>
        <c:axId val="125089664"/>
        <c:scaling>
          <c:orientation val="minMax"/>
        </c:scaling>
        <c:delete val="0"/>
        <c:axPos val="t"/>
        <c:majorGridlines/>
        <c:numFmt formatCode="&quot;$&quot;#,##0" sourceLinked="0"/>
        <c:majorTickMark val="out"/>
        <c:minorTickMark val="none"/>
        <c:tickLblPos val="nextTo"/>
        <c:crossAx val="125088128"/>
        <c:crosses val="autoZero"/>
        <c:crossBetween val="between"/>
        <c:dispUnits>
          <c:builtInUnit val="thousands"/>
          <c:dispUnitsLbl>
            <c:layout>
              <c:manualLayout>
                <c:xMode val="edge"/>
                <c:yMode val="edge"/>
                <c:x val="0.27079986876640422"/>
                <c:y val="4.5347039953339184E-2"/>
              </c:manualLayout>
            </c:layout>
            <c:tx>
              <c:rich>
                <a:bodyPr/>
                <a:lstStyle/>
                <a:p>
                  <a:pPr>
                    <a:defRPr/>
                  </a:pPr>
                  <a:r>
                    <a:rPr lang="en-US"/>
                    <a:t>Taxable</a:t>
                  </a:r>
                  <a:r>
                    <a:rPr lang="en-US" baseline="0"/>
                    <a:t> Operating Income (</a:t>
                  </a:r>
                  <a:r>
                    <a:rPr lang="en-US"/>
                    <a:t>Thousands)</a:t>
                  </a:r>
                </a:p>
              </c:rich>
            </c:tx>
          </c:dispUnitsLbl>
        </c:dispUnits>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5776640419947507"/>
          <c:y val="7.4433143773694949E-2"/>
          <c:w val="0.81167804024496937"/>
          <c:h val="0.64831364829396321"/>
        </c:manualLayout>
      </c:layout>
      <c:lineChart>
        <c:grouping val="standard"/>
        <c:varyColors val="0"/>
        <c:ser>
          <c:idx val="0"/>
          <c:order val="0"/>
          <c:tx>
            <c:strRef>
              <c:f>'Base Calcs'!$I$258</c:f>
              <c:strCache>
                <c:ptCount val="1"/>
              </c:strCache>
            </c:strRef>
          </c:tx>
          <c:marker>
            <c:symbol val="none"/>
          </c:marker>
          <c:cat>
            <c:numRef>
              <c:f>'Base Calcs'!$F$258:$F$358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Calcs'!$I$259:$I$358</c:f>
              <c:numCache>
                <c:formatCode>0.0%</c:formatCode>
                <c:ptCount val="10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c:ext xmlns:c16="http://schemas.microsoft.com/office/drawing/2014/chart" uri="{C3380CC4-5D6E-409C-BE32-E72D297353CC}">
              <c16:uniqueId val="{00000000-9D26-4858-8599-9A526A1755D2}"/>
            </c:ext>
          </c:extLst>
        </c:ser>
        <c:dLbls>
          <c:showLegendKey val="0"/>
          <c:showVal val="0"/>
          <c:showCatName val="0"/>
          <c:showSerName val="0"/>
          <c:showPercent val="0"/>
          <c:showBubbleSize val="0"/>
        </c:dLbls>
        <c:smooth val="0"/>
        <c:axId val="125253120"/>
        <c:axId val="125255040"/>
      </c:lineChart>
      <c:catAx>
        <c:axId val="125253120"/>
        <c:scaling>
          <c:orientation val="minMax"/>
        </c:scaling>
        <c:delete val="0"/>
        <c:axPos val="b"/>
        <c:title>
          <c:tx>
            <c:rich>
              <a:bodyPr/>
              <a:lstStyle/>
              <a:p>
                <a:pPr>
                  <a:defRPr/>
                </a:pPr>
                <a:r>
                  <a:rPr lang="en-US"/>
                  <a:t>Net Present Value ($000's)</a:t>
                </a:r>
              </a:p>
            </c:rich>
          </c:tx>
          <c:overlay val="0"/>
        </c:title>
        <c:numFmt formatCode="#,##0" sourceLinked="1"/>
        <c:majorTickMark val="out"/>
        <c:minorTickMark val="none"/>
        <c:tickLblPos val="nextTo"/>
        <c:crossAx val="125255040"/>
        <c:crosses val="autoZero"/>
        <c:auto val="1"/>
        <c:lblAlgn val="ctr"/>
        <c:lblOffset val="100"/>
        <c:tickMarkSkip val="5"/>
        <c:noMultiLvlLbl val="0"/>
      </c:catAx>
      <c:valAx>
        <c:axId val="125255040"/>
        <c:scaling>
          <c:orientation val="minMax"/>
        </c:scaling>
        <c:delete val="0"/>
        <c:axPos val="l"/>
        <c:majorGridlines/>
        <c:title>
          <c:tx>
            <c:rich>
              <a:bodyPr rot="-5400000" vert="horz"/>
              <a:lstStyle/>
              <a:p>
                <a:pPr>
                  <a:defRPr/>
                </a:pPr>
                <a:r>
                  <a:rPr lang="en-US"/>
                  <a:t>Percentage of Observations</a:t>
                </a:r>
              </a:p>
            </c:rich>
          </c:tx>
          <c:overlay val="0"/>
        </c:title>
        <c:numFmt formatCode="0.0%" sourceLinked="1"/>
        <c:majorTickMark val="out"/>
        <c:minorTickMark val="none"/>
        <c:tickLblPos val="nextTo"/>
        <c:crossAx val="125253120"/>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'Base Calcs'!$F$258:$F$358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Calcs'!$J$258:$J$358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0-EDD2-4525-875E-2D8ADBF8C411}"/>
            </c:ext>
          </c:extLst>
        </c:ser>
        <c:dLbls>
          <c:showLegendKey val="0"/>
          <c:showVal val="0"/>
          <c:showCatName val="0"/>
          <c:showSerName val="0"/>
          <c:showPercent val="0"/>
          <c:showBubbleSize val="0"/>
        </c:dLbls>
        <c:smooth val="0"/>
        <c:axId val="125267328"/>
        <c:axId val="125302272"/>
      </c:lineChart>
      <c:catAx>
        <c:axId val="125267328"/>
        <c:scaling>
          <c:orientation val="minMax"/>
        </c:scaling>
        <c:delete val="0"/>
        <c:axPos val="b"/>
        <c:title>
          <c:tx>
            <c:rich>
              <a:bodyPr/>
              <a:lstStyle/>
              <a:p>
                <a:pPr>
                  <a:defRPr/>
                </a:pPr>
                <a:r>
                  <a:rPr lang="en-US"/>
                  <a:t>Net Present Value ($000's)</a:t>
                </a:r>
              </a:p>
            </c:rich>
          </c:tx>
          <c:overlay val="0"/>
        </c:title>
        <c:numFmt formatCode="#,##0" sourceLinked="1"/>
        <c:majorTickMark val="out"/>
        <c:minorTickMark val="none"/>
        <c:tickLblPos val="nextTo"/>
        <c:crossAx val="125302272"/>
        <c:crosses val="autoZero"/>
        <c:auto val="1"/>
        <c:lblAlgn val="ctr"/>
        <c:lblOffset val="100"/>
        <c:noMultiLvlLbl val="0"/>
      </c:catAx>
      <c:valAx>
        <c:axId val="125302272"/>
        <c:scaling>
          <c:orientation val="minMax"/>
          <c:max val="1"/>
        </c:scaling>
        <c:delete val="0"/>
        <c:axPos val="l"/>
        <c:majorGridlines/>
        <c:title>
          <c:tx>
            <c:rich>
              <a:bodyPr rot="-5400000" vert="horz"/>
              <a:lstStyle/>
              <a:p>
                <a:pPr>
                  <a:defRPr/>
                </a:pPr>
                <a:r>
                  <a:rPr lang="en-US"/>
                  <a:t>Cumulative Probability</a:t>
                </a:r>
              </a:p>
            </c:rich>
          </c:tx>
          <c:overlay val="0"/>
        </c:title>
        <c:numFmt formatCode="General" sourceLinked="1"/>
        <c:majorTickMark val="out"/>
        <c:minorTickMark val="none"/>
        <c:tickLblPos val="nextTo"/>
        <c:crossAx val="125267328"/>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Calcs'!$AI$256</c:f>
              <c:strCache>
                <c:ptCount val="1"/>
                <c:pt idx="0">
                  <c:v>Current Situation</c:v>
                </c:pt>
              </c:strCache>
            </c:strRef>
          </c:tx>
          <c:marker>
            <c:symbol val="none"/>
          </c:marker>
          <c:cat>
            <c:numRef>
              <c:f>'Base Calcs'!$AG$258:$AG$358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Calcs'!$AK$258:$AK$358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0-BF8B-441D-A3E8-69E726015EF5}"/>
            </c:ext>
          </c:extLst>
        </c:ser>
        <c:ser>
          <c:idx val="1"/>
          <c:order val="1"/>
          <c:tx>
            <c:strRef>
              <c:f>'Base Calcs'!$AO$256</c:f>
              <c:strCache>
                <c:ptCount val="1"/>
                <c:pt idx="0">
                  <c:v>Proposed System</c:v>
                </c:pt>
              </c:strCache>
            </c:strRef>
          </c:tx>
          <c:marker>
            <c:symbol val="none"/>
          </c:marker>
          <c:cat>
            <c:numRef>
              <c:f>'Base Calcs'!$AG$258:$AG$358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Calcs'!$AQ$258:$AQ$358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1-BF8B-441D-A3E8-69E726015EF5}"/>
            </c:ext>
          </c:extLst>
        </c:ser>
        <c:dLbls>
          <c:showLegendKey val="0"/>
          <c:showVal val="0"/>
          <c:showCatName val="0"/>
          <c:showSerName val="0"/>
          <c:showPercent val="0"/>
          <c:showBubbleSize val="0"/>
        </c:dLbls>
        <c:smooth val="0"/>
        <c:axId val="125327232"/>
        <c:axId val="125329408"/>
      </c:lineChart>
      <c:catAx>
        <c:axId val="125327232"/>
        <c:scaling>
          <c:orientation val="minMax"/>
        </c:scaling>
        <c:delete val="0"/>
        <c:axPos val="b"/>
        <c:title>
          <c:tx>
            <c:rich>
              <a:bodyPr/>
              <a:lstStyle/>
              <a:p>
                <a:pPr>
                  <a:defRPr/>
                </a:pPr>
                <a:r>
                  <a:rPr lang="en-US"/>
                  <a:t>Return on Equity</a:t>
                </a:r>
              </a:p>
            </c:rich>
          </c:tx>
          <c:overlay val="0"/>
        </c:title>
        <c:numFmt formatCode="0%" sourceLinked="1"/>
        <c:majorTickMark val="out"/>
        <c:minorTickMark val="none"/>
        <c:tickLblPos val="nextTo"/>
        <c:crossAx val="125329408"/>
        <c:crosses val="autoZero"/>
        <c:auto val="1"/>
        <c:lblAlgn val="ctr"/>
        <c:lblOffset val="100"/>
        <c:tickMarkSkip val="100"/>
        <c:noMultiLvlLbl val="0"/>
      </c:catAx>
      <c:valAx>
        <c:axId val="125329408"/>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25327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Calcs'!$AV$256</c:f>
              <c:strCache>
                <c:ptCount val="1"/>
                <c:pt idx="0">
                  <c:v>Current Situation</c:v>
                </c:pt>
              </c:strCache>
            </c:strRef>
          </c:tx>
          <c:marker>
            <c:symbol val="none"/>
          </c:marker>
          <c:cat>
            <c:numRef>
              <c:f>'Base Calcs'!$AS$258:$AS$358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Calcs'!$AX$258:$AX$358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0-9F7B-4320-A85A-2796F2EC4264}"/>
            </c:ext>
          </c:extLst>
        </c:ser>
        <c:ser>
          <c:idx val="1"/>
          <c:order val="1"/>
          <c:tx>
            <c:strRef>
              <c:f>'Base Calcs'!$BA$256</c:f>
              <c:strCache>
                <c:ptCount val="1"/>
                <c:pt idx="0">
                  <c:v>Proposed System</c:v>
                </c:pt>
              </c:strCache>
            </c:strRef>
          </c:tx>
          <c:marker>
            <c:symbol val="none"/>
          </c:marker>
          <c:cat>
            <c:numRef>
              <c:f>'Base Calcs'!$AS$258:$AS$358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Calcs'!$BC$258:$BC$358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1-9F7B-4320-A85A-2796F2EC4264}"/>
            </c:ext>
          </c:extLst>
        </c:ser>
        <c:dLbls>
          <c:showLegendKey val="0"/>
          <c:showVal val="0"/>
          <c:showCatName val="0"/>
          <c:showSerName val="0"/>
          <c:showPercent val="0"/>
          <c:showBubbleSize val="0"/>
        </c:dLbls>
        <c:smooth val="0"/>
        <c:axId val="125362944"/>
        <c:axId val="125364864"/>
      </c:lineChart>
      <c:catAx>
        <c:axId val="125362944"/>
        <c:scaling>
          <c:orientation val="minMax"/>
        </c:scaling>
        <c:delete val="0"/>
        <c:axPos val="b"/>
        <c:title>
          <c:tx>
            <c:rich>
              <a:bodyPr/>
              <a:lstStyle/>
              <a:p>
                <a:pPr>
                  <a:defRPr/>
                </a:pPr>
                <a:r>
                  <a:rPr lang="en-US"/>
                  <a:t>Return on Assets</a:t>
                </a:r>
              </a:p>
            </c:rich>
          </c:tx>
          <c:overlay val="0"/>
        </c:title>
        <c:numFmt formatCode="0%" sourceLinked="1"/>
        <c:majorTickMark val="out"/>
        <c:minorTickMark val="none"/>
        <c:tickLblPos val="nextTo"/>
        <c:crossAx val="125364864"/>
        <c:crosses val="autoZero"/>
        <c:auto val="1"/>
        <c:lblAlgn val="ctr"/>
        <c:lblOffset val="100"/>
        <c:tickMarkSkip val="100"/>
        <c:noMultiLvlLbl val="0"/>
      </c:catAx>
      <c:valAx>
        <c:axId val="125364864"/>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25362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'Base Calcs'!$F$258:$F$358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Calcs'!$J$258:$J$358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0-A2D3-4849-948C-369015910AA5}"/>
            </c:ext>
          </c:extLst>
        </c:ser>
        <c:dLbls>
          <c:showLegendKey val="0"/>
          <c:showVal val="0"/>
          <c:showCatName val="0"/>
          <c:showSerName val="0"/>
          <c:showPercent val="0"/>
          <c:showBubbleSize val="0"/>
        </c:dLbls>
        <c:smooth val="0"/>
        <c:axId val="136085504"/>
        <c:axId val="136087424"/>
      </c:lineChart>
      <c:catAx>
        <c:axId val="136085504"/>
        <c:scaling>
          <c:orientation val="minMax"/>
        </c:scaling>
        <c:delete val="0"/>
        <c:axPos val="b"/>
        <c:title>
          <c:tx>
            <c:rich>
              <a:bodyPr/>
              <a:lstStyle/>
              <a:p>
                <a:pPr>
                  <a:defRPr/>
                </a:pPr>
                <a:r>
                  <a:rPr lang="en-US"/>
                  <a:t>Net Present Value ($000's)</a:t>
                </a:r>
              </a:p>
            </c:rich>
          </c:tx>
          <c:overlay val="0"/>
        </c:title>
        <c:numFmt formatCode="#,##0" sourceLinked="1"/>
        <c:majorTickMark val="out"/>
        <c:minorTickMark val="none"/>
        <c:tickLblPos val="nextTo"/>
        <c:crossAx val="136087424"/>
        <c:crosses val="autoZero"/>
        <c:auto val="1"/>
        <c:lblAlgn val="ctr"/>
        <c:lblOffset val="100"/>
        <c:noMultiLvlLbl val="0"/>
      </c:catAx>
      <c:valAx>
        <c:axId val="136087424"/>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36085504"/>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Calcs'!$X$256</c:f>
              <c:strCache>
                <c:ptCount val="1"/>
                <c:pt idx="0">
                  <c:v>Current Situation</c:v>
                </c:pt>
              </c:strCache>
            </c:strRef>
          </c:tx>
          <c:marker>
            <c:symbol val="none"/>
          </c:marker>
          <c:cat>
            <c:numRef>
              <c:f>'Base Calcs'!$V$258:$V$358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Calcs'!$Z$258:$Z$358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0-9CA6-4986-8260-CA2DB6E152E3}"/>
            </c:ext>
          </c:extLst>
        </c:ser>
        <c:ser>
          <c:idx val="1"/>
          <c:order val="1"/>
          <c:tx>
            <c:strRef>
              <c:f>'Base Calcs'!$AC$256</c:f>
              <c:strCache>
                <c:ptCount val="1"/>
                <c:pt idx="0">
                  <c:v>Proposed System</c:v>
                </c:pt>
              </c:strCache>
            </c:strRef>
          </c:tx>
          <c:marker>
            <c:symbol val="none"/>
          </c:marker>
          <c:cat>
            <c:numRef>
              <c:f>'Base Calcs'!$V$258:$V$358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Calcs'!$AE$258:$AE$358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1-9CA6-4986-8260-CA2DB6E152E3}"/>
            </c:ext>
          </c:extLst>
        </c:ser>
        <c:dLbls>
          <c:showLegendKey val="0"/>
          <c:showVal val="0"/>
          <c:showCatName val="0"/>
          <c:showSerName val="0"/>
          <c:showPercent val="0"/>
          <c:showBubbleSize val="0"/>
        </c:dLbls>
        <c:smooth val="0"/>
        <c:axId val="136096000"/>
        <c:axId val="136102272"/>
      </c:lineChart>
      <c:catAx>
        <c:axId val="136096000"/>
        <c:scaling>
          <c:orientation val="minMax"/>
        </c:scaling>
        <c:delete val="0"/>
        <c:axPos val="b"/>
        <c:title>
          <c:tx>
            <c:rich>
              <a:bodyPr/>
              <a:lstStyle/>
              <a:p>
                <a:pPr>
                  <a:defRPr b="1"/>
                </a:pPr>
                <a:r>
                  <a:rPr lang="en-US" b="1"/>
                  <a:t>Taxable Income from Operations ($000's)</a:t>
                </a:r>
              </a:p>
            </c:rich>
          </c:tx>
          <c:overlay val="0"/>
        </c:title>
        <c:numFmt formatCode="#,##0" sourceLinked="1"/>
        <c:majorTickMark val="out"/>
        <c:minorTickMark val="none"/>
        <c:tickLblPos val="nextTo"/>
        <c:crossAx val="136102272"/>
        <c:crosses val="autoZero"/>
        <c:auto val="1"/>
        <c:lblAlgn val="ctr"/>
        <c:lblOffset val="100"/>
        <c:tickMarkSkip val="500"/>
        <c:noMultiLvlLbl val="0"/>
      </c:catAx>
      <c:valAx>
        <c:axId val="136102272"/>
        <c:scaling>
          <c:orientation val="minMax"/>
          <c:max val="1"/>
        </c:scaling>
        <c:delete val="0"/>
        <c:axPos val="l"/>
        <c:majorGridlines/>
        <c:title>
          <c:tx>
            <c:rich>
              <a:bodyPr rot="-5400000" vert="horz"/>
              <a:lstStyle/>
              <a:p>
                <a:pPr>
                  <a:defRPr b="1"/>
                </a:pPr>
                <a:r>
                  <a:rPr lang="en-US" b="1"/>
                  <a:t>Cumulative Probability</a:t>
                </a:r>
              </a:p>
            </c:rich>
          </c:tx>
          <c:overlay val="0"/>
        </c:title>
        <c:numFmt formatCode="#,##0.0" sourceLinked="0"/>
        <c:majorTickMark val="out"/>
        <c:minorTickMark val="none"/>
        <c:tickLblPos val="nextTo"/>
        <c:crossAx val="1360960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27568776125207"/>
          <c:y val="5.1400554097404488E-2"/>
          <c:w val="0.57947918732380677"/>
          <c:h val="0.73207333611742786"/>
        </c:manualLayout>
      </c:layout>
      <c:lineChart>
        <c:grouping val="standard"/>
        <c:varyColors val="0"/>
        <c:ser>
          <c:idx val="0"/>
          <c:order val="0"/>
          <c:tx>
            <c:strRef>
              <c:f>'Your Value Calcs'!$I$266</c:f>
              <c:strCache>
                <c:ptCount val="1"/>
                <c:pt idx="0">
                  <c:v> Our Estimate (Your Payout) </c:v>
                </c:pt>
              </c:strCache>
            </c:strRef>
          </c:tx>
          <c:spPr>
            <a:ln>
              <a:solidFill>
                <a:srgbClr val="C00000"/>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Calcs'!$J$268:$J$368</c:f>
              <c:numCache>
                <c:formatCode>0.0%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79BC-4415-BDCC-A35D25CF4633}"/>
            </c:ext>
          </c:extLst>
        </c:ser>
        <c:ser>
          <c:idx val="1"/>
          <c:order val="1"/>
          <c:tx>
            <c:strRef>
              <c:f>'Your Value Calcs'!$F$266:$G$266</c:f>
              <c:strCache>
                <c:ptCount val="1"/>
                <c:pt idx="0">
                  <c:v> Your Values </c:v>
                </c:pt>
              </c:strCache>
            </c:strRef>
          </c:tx>
          <c:spPr>
            <a:ln>
              <a:solidFill>
                <a:schemeClr val="accent3"/>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Calcs'!$G$268:$G$368</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79BC-4415-BDCC-A35D25CF4633}"/>
            </c:ext>
          </c:extLst>
        </c:ser>
        <c:dLbls>
          <c:showLegendKey val="0"/>
          <c:showVal val="0"/>
          <c:showCatName val="0"/>
          <c:showSerName val="0"/>
          <c:showPercent val="0"/>
          <c:showBubbleSize val="0"/>
        </c:dLbls>
        <c:smooth val="0"/>
        <c:axId val="117557504"/>
        <c:axId val="136704384"/>
      </c:lineChart>
      <c:catAx>
        <c:axId val="117557504"/>
        <c:scaling>
          <c:orientation val="minMax"/>
        </c:scaling>
        <c:delete val="0"/>
        <c:axPos val="b"/>
        <c:title>
          <c:tx>
            <c:rich>
              <a:bodyPr/>
              <a:lstStyle/>
              <a:p>
                <a:pPr>
                  <a:defRPr/>
                </a:pPr>
                <a:r>
                  <a:rPr lang="en-US"/>
                  <a:t>Net Present Value ($000's)</a:t>
                </a:r>
              </a:p>
            </c:rich>
          </c:tx>
          <c:layout>
            <c:manualLayout>
              <c:xMode val="edge"/>
              <c:yMode val="edge"/>
              <c:x val="0.27609308836395452"/>
              <c:y val="0.90739697044738044"/>
            </c:manualLayout>
          </c:layout>
          <c:overlay val="0"/>
        </c:title>
        <c:numFmt formatCode="#,##0" sourceLinked="1"/>
        <c:majorTickMark val="out"/>
        <c:minorTickMark val="none"/>
        <c:tickLblPos val="nextTo"/>
        <c:crossAx val="136704384"/>
        <c:crosses val="autoZero"/>
        <c:auto val="1"/>
        <c:lblAlgn val="ctr"/>
        <c:lblOffset val="100"/>
        <c:tickMarkSkip val="500"/>
        <c:noMultiLvlLbl val="0"/>
      </c:catAx>
      <c:valAx>
        <c:axId val="136704384"/>
        <c:scaling>
          <c:orientation val="minMax"/>
          <c:max val="1"/>
        </c:scaling>
        <c:delete val="0"/>
        <c:axPos val="l"/>
        <c:majorGridlines/>
        <c:title>
          <c:tx>
            <c:rich>
              <a:bodyPr rot="-5400000" vert="horz"/>
              <a:lstStyle/>
              <a:p>
                <a:pPr>
                  <a:defRPr/>
                </a:pPr>
                <a:r>
                  <a:rPr lang="en-US"/>
                  <a:t>Cumulative Probability</a:t>
                </a:r>
              </a:p>
            </c:rich>
          </c:tx>
          <c:layout>
            <c:manualLayout>
              <c:xMode val="edge"/>
              <c:yMode val="edge"/>
              <c:x val="2.6012170700884612E-2"/>
              <c:y val="0.20373339750304711"/>
            </c:manualLayout>
          </c:layout>
          <c:overlay val="0"/>
        </c:title>
        <c:numFmt formatCode="General" sourceLinked="1"/>
        <c:majorTickMark val="out"/>
        <c:minorTickMark val="none"/>
        <c:tickLblPos val="nextTo"/>
        <c:crossAx val="117557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7753589624824"/>
          <c:y val="5.1509875508607139E-2"/>
          <c:w val="0.57749745252431683"/>
          <c:h val="0.72584350590898883"/>
        </c:manualLayout>
      </c:layout>
      <c:lineChart>
        <c:grouping val="standard"/>
        <c:varyColors val="0"/>
        <c:ser>
          <c:idx val="0"/>
          <c:order val="0"/>
          <c:tx>
            <c:strRef>
              <c:f>'Your Value Calcs'!$Z$266:$AA$266</c:f>
              <c:strCache>
                <c:ptCount val="1"/>
                <c:pt idx="0">
                  <c:v>Current (Your Payout)</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Calcs'!$AA$268:$AA$368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7E94-4761-803B-7481A83B9ED0}"/>
            </c:ext>
          </c:extLst>
        </c:ser>
        <c:ser>
          <c:idx val="1"/>
          <c:order val="1"/>
          <c:tx>
            <c:strRef>
              <c:f>'Your Value Calcs'!$AC$266</c:f>
              <c:strCache>
                <c:ptCount val="1"/>
                <c:pt idx="0">
                  <c:v>Our Estimate (Your Payout)</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Calcs'!$AD$268:$AD$368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7E94-4761-803B-7481A83B9ED0}"/>
            </c:ext>
          </c:extLst>
        </c:ser>
        <c:ser>
          <c:idx val="2"/>
          <c:order val="2"/>
          <c:tx>
            <c:strRef>
              <c:f>'Your Value Calcs'!$AG$266</c:f>
              <c:strCache>
                <c:ptCount val="1"/>
                <c:pt idx="0">
                  <c:v>Your Values</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Calcs'!$AG$268:$AG$368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2-7E94-4761-803B-7481A83B9ED0}"/>
            </c:ext>
          </c:extLst>
        </c:ser>
        <c:dLbls>
          <c:showLegendKey val="0"/>
          <c:showVal val="0"/>
          <c:showCatName val="0"/>
          <c:showSerName val="0"/>
          <c:showPercent val="0"/>
          <c:showBubbleSize val="0"/>
        </c:dLbls>
        <c:smooth val="0"/>
        <c:axId val="141649792"/>
        <c:axId val="141660160"/>
      </c:lineChart>
      <c:catAx>
        <c:axId val="141649792"/>
        <c:scaling>
          <c:orientation val="minMax"/>
        </c:scaling>
        <c:delete val="0"/>
        <c:axPos val="b"/>
        <c:title>
          <c:tx>
            <c:rich>
              <a:bodyPr/>
              <a:lstStyle/>
              <a:p>
                <a:pPr>
                  <a:defRPr b="1"/>
                </a:pPr>
                <a:r>
                  <a:rPr lang="en-US" b="1"/>
                  <a:t>Taxable Income from Operations ($000's)</a:t>
                </a:r>
              </a:p>
            </c:rich>
          </c:tx>
          <c:layout>
            <c:manualLayout>
              <c:xMode val="edge"/>
              <c:yMode val="edge"/>
              <c:x val="0.20725274046626524"/>
              <c:y val="0.8985207705771866"/>
            </c:manualLayout>
          </c:layout>
          <c:overlay val="0"/>
        </c:title>
        <c:numFmt formatCode="#,##0" sourceLinked="1"/>
        <c:majorTickMark val="out"/>
        <c:minorTickMark val="none"/>
        <c:tickLblPos val="nextTo"/>
        <c:crossAx val="141660160"/>
        <c:crosses val="autoZero"/>
        <c:auto val="1"/>
        <c:lblAlgn val="ctr"/>
        <c:lblOffset val="100"/>
        <c:tickMarkSkip val="500"/>
        <c:noMultiLvlLbl val="0"/>
      </c:catAx>
      <c:valAx>
        <c:axId val="141660160"/>
        <c:scaling>
          <c:orientation val="minMax"/>
          <c:max val="1"/>
        </c:scaling>
        <c:delete val="0"/>
        <c:axPos val="l"/>
        <c:majorGridlines/>
        <c:title>
          <c:tx>
            <c:rich>
              <a:bodyPr rot="-5400000" vert="horz"/>
              <a:lstStyle/>
              <a:p>
                <a:pPr>
                  <a:defRPr b="1"/>
                </a:pPr>
                <a:r>
                  <a:rPr lang="en-US" b="1"/>
                  <a:t>Cumulative Probability</a:t>
                </a:r>
              </a:p>
            </c:rich>
          </c:tx>
          <c:layout>
            <c:manualLayout>
              <c:xMode val="edge"/>
              <c:yMode val="edge"/>
              <c:x val="1.8975760382893316E-2"/>
              <c:y val="0.16274355381520725"/>
            </c:manualLayout>
          </c:layout>
          <c:overlay val="0"/>
        </c:title>
        <c:numFmt formatCode="#,##0.0" sourceLinked="0"/>
        <c:majorTickMark val="out"/>
        <c:minorTickMark val="none"/>
        <c:tickLblPos val="nextTo"/>
        <c:crossAx val="141649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0084123560768"/>
          <c:y val="4.8595405903741104E-2"/>
          <c:w val="0.60660188960586647"/>
          <c:h val="0.74357877686064344"/>
        </c:manualLayout>
      </c:layout>
      <c:scatterChart>
        <c:scatterStyle val="smoothMarker"/>
        <c:varyColors val="0"/>
        <c:ser>
          <c:idx val="0"/>
          <c:order val="0"/>
          <c:tx>
            <c:strRef>
              <c:f>sensitivity!$A$30</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sensitivity!$B$30:$F$30</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0-C831-46DC-B9E1-036C996C6843}"/>
            </c:ext>
          </c:extLst>
        </c:ser>
        <c:ser>
          <c:idx val="1"/>
          <c:order val="1"/>
          <c:tx>
            <c:strRef>
              <c:f>sensitivity!$A$31</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sensitivity!$B$31:$F$31</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1-C831-46DC-B9E1-036C996C6843}"/>
            </c:ext>
          </c:extLst>
        </c:ser>
        <c:ser>
          <c:idx val="2"/>
          <c:order val="2"/>
          <c:tx>
            <c:strRef>
              <c:f>sensitivity!$A$32</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sensitivity!$B$32:$F$32</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2-C831-46DC-B9E1-036C996C6843}"/>
            </c:ext>
          </c:extLst>
        </c:ser>
        <c:ser>
          <c:idx val="3"/>
          <c:order val="3"/>
          <c:tx>
            <c:strRef>
              <c:f>sensitivity!$A$33</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sensitivity!$B$33:$F$33</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3-C831-46DC-B9E1-036C996C6843}"/>
            </c:ext>
          </c:extLst>
        </c:ser>
        <c:ser>
          <c:idx val="4"/>
          <c:order val="4"/>
          <c:tx>
            <c:strRef>
              <c:f>sensitivity!$A$34</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sensitivity!$B$34:$F$34</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4-C831-46DC-B9E1-036C996C6843}"/>
            </c:ext>
          </c:extLst>
        </c:ser>
        <c:dLbls>
          <c:showLegendKey val="0"/>
          <c:showVal val="0"/>
          <c:showCatName val="0"/>
          <c:showSerName val="0"/>
          <c:showPercent val="0"/>
          <c:showBubbleSize val="0"/>
        </c:dLbls>
        <c:axId val="117265152"/>
        <c:axId val="117267072"/>
      </c:scatterChart>
      <c:valAx>
        <c:axId val="117265152"/>
        <c:scaling>
          <c:orientation val="minMax"/>
          <c:min val="5"/>
        </c:scaling>
        <c:delete val="0"/>
        <c:axPos val="b"/>
        <c:title>
          <c:tx>
            <c:rich>
              <a:bodyPr/>
              <a:lstStyle/>
              <a:p>
                <a:pPr>
                  <a:defRPr sz="1100"/>
                </a:pPr>
                <a:r>
                  <a:rPr lang="en-US" sz="1100"/>
                  <a:t>Long-term Payout ($/kgMS incl dividend)</a:t>
                </a:r>
              </a:p>
            </c:rich>
          </c:tx>
          <c:overlay val="0"/>
        </c:title>
        <c:numFmt formatCode="&quot;$&quot;#,##0.00" sourceLinked="0"/>
        <c:majorTickMark val="out"/>
        <c:minorTickMark val="none"/>
        <c:tickLblPos val="nextTo"/>
        <c:crossAx val="117267072"/>
        <c:crosses val="autoZero"/>
        <c:crossBetween val="midCat"/>
      </c:valAx>
      <c:valAx>
        <c:axId val="117267072"/>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265152"/>
        <c:crosses val="autoZero"/>
        <c:crossBetween val="midCat"/>
      </c:valAx>
    </c:plotArea>
    <c:legend>
      <c:legendPos val="r"/>
      <c:layout>
        <c:manualLayout>
          <c:xMode val="edge"/>
          <c:yMode val="edge"/>
          <c:x val="0.87177466052767882"/>
          <c:y val="0.26292156164342328"/>
          <c:w val="0.11320186677491979"/>
          <c:h val="0.46121109986427911"/>
        </c:manualLayout>
      </c:layout>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8208582817527"/>
          <c:y val="4.8997494213339016E-2"/>
          <c:w val="0.60609213214324409"/>
          <c:h val="0.74145709530989434"/>
        </c:manualLayout>
      </c:layout>
      <c:scatterChart>
        <c:scatterStyle val="smoothMarker"/>
        <c:varyColors val="0"/>
        <c:ser>
          <c:idx val="0"/>
          <c:order val="0"/>
          <c:tx>
            <c:strRef>
              <c:f>sensitivity!$A$40</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sensitivity!$B$40:$F$40</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0-3262-4EBC-8166-9278F37C64FD}"/>
            </c:ext>
          </c:extLst>
        </c:ser>
        <c:ser>
          <c:idx val="1"/>
          <c:order val="1"/>
          <c:tx>
            <c:strRef>
              <c:f>sensitivity!$A$41</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sensitivity!$B$41:$F$41</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1-3262-4EBC-8166-9278F37C64FD}"/>
            </c:ext>
          </c:extLst>
        </c:ser>
        <c:ser>
          <c:idx val="2"/>
          <c:order val="2"/>
          <c:tx>
            <c:strRef>
              <c:f>sensitivity!$A$42</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sensitivity!$B$42:$F$42</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2-3262-4EBC-8166-9278F37C64FD}"/>
            </c:ext>
          </c:extLst>
        </c:ser>
        <c:ser>
          <c:idx val="3"/>
          <c:order val="3"/>
          <c:tx>
            <c:strRef>
              <c:f>sensitivity!$A$43</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sensitivity!$B$43:$F$43</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3-3262-4EBC-8166-9278F37C64FD}"/>
            </c:ext>
          </c:extLst>
        </c:ser>
        <c:ser>
          <c:idx val="4"/>
          <c:order val="4"/>
          <c:tx>
            <c:strRef>
              <c:f>sensitivity!$A$44</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sensitivity!$B$44:$F$44</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4-3262-4EBC-8166-9278F37C64FD}"/>
            </c:ext>
          </c:extLst>
        </c:ser>
        <c:dLbls>
          <c:showLegendKey val="0"/>
          <c:showVal val="0"/>
          <c:showCatName val="0"/>
          <c:showSerName val="0"/>
          <c:showPercent val="0"/>
          <c:showBubbleSize val="0"/>
        </c:dLbls>
        <c:axId val="117312896"/>
        <c:axId val="117327360"/>
      </c:scatterChart>
      <c:valAx>
        <c:axId val="117312896"/>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7327360"/>
        <c:crosses val="autoZero"/>
        <c:crossBetween val="midCat"/>
      </c:valAx>
      <c:valAx>
        <c:axId val="117327360"/>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312896"/>
        <c:crosses val="autoZero"/>
        <c:crossBetween val="midCat"/>
      </c:valAx>
    </c:plotArea>
    <c:legend>
      <c:legendPos val="r"/>
      <c:layout>
        <c:manualLayout>
          <c:xMode val="edge"/>
          <c:yMode val="edge"/>
          <c:x val="0.8711697858009777"/>
          <c:y val="0.27112943076849566"/>
          <c:w val="0.11373587158636589"/>
          <c:h val="0.45044483012144204"/>
        </c:manualLayout>
      </c:layout>
      <c:overlay val="0"/>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7588333035282"/>
          <c:y val="5.1400554097404488E-2"/>
          <c:w val="0.61040826260477499"/>
          <c:h val="0.72877697579469236"/>
        </c:manualLayout>
      </c:layout>
      <c:scatterChart>
        <c:scatterStyle val="smoothMarker"/>
        <c:varyColors val="0"/>
        <c:ser>
          <c:idx val="0"/>
          <c:order val="0"/>
          <c:tx>
            <c:strRef>
              <c:f>sensitivity!$A$60</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sensitivity!$B$60:$F$60</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0-FAC2-4604-AC9D-52C682ED2F8C}"/>
            </c:ext>
          </c:extLst>
        </c:ser>
        <c:ser>
          <c:idx val="1"/>
          <c:order val="1"/>
          <c:tx>
            <c:strRef>
              <c:f>sensitivity!$A$61</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sensitivity!$B$61:$F$61</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1-FAC2-4604-AC9D-52C682ED2F8C}"/>
            </c:ext>
          </c:extLst>
        </c:ser>
        <c:ser>
          <c:idx val="2"/>
          <c:order val="2"/>
          <c:tx>
            <c:strRef>
              <c:f>sensitivity!$A$62</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sensitivity!$B$62:$F$62</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2-FAC2-4604-AC9D-52C682ED2F8C}"/>
            </c:ext>
          </c:extLst>
        </c:ser>
        <c:ser>
          <c:idx val="3"/>
          <c:order val="3"/>
          <c:tx>
            <c:strRef>
              <c:f>sensitivity!$A$63</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sensitivity!$B$63:$F$63</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3-FAC2-4604-AC9D-52C682ED2F8C}"/>
            </c:ext>
          </c:extLst>
        </c:ser>
        <c:ser>
          <c:idx val="4"/>
          <c:order val="4"/>
          <c:tx>
            <c:strRef>
              <c:f>sensitivity!$A$64</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sensitivity!$B$64:$F$64</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4-FAC2-4604-AC9D-52C682ED2F8C}"/>
            </c:ext>
          </c:extLst>
        </c:ser>
        <c:dLbls>
          <c:showLegendKey val="0"/>
          <c:showVal val="0"/>
          <c:showCatName val="0"/>
          <c:showSerName val="0"/>
          <c:showPercent val="0"/>
          <c:showBubbleSize val="0"/>
        </c:dLbls>
        <c:axId val="117451008"/>
        <c:axId val="117461376"/>
      </c:scatterChart>
      <c:valAx>
        <c:axId val="117451008"/>
        <c:scaling>
          <c:orientation val="minMax"/>
          <c:min val="5"/>
        </c:scaling>
        <c:delete val="0"/>
        <c:axPos val="b"/>
        <c:title>
          <c:tx>
            <c:rich>
              <a:bodyPr/>
              <a:lstStyle/>
              <a:p>
                <a:pPr>
                  <a:defRPr sz="1100"/>
                </a:pPr>
                <a:r>
                  <a:rPr lang="en-US" sz="1100"/>
                  <a:t>Long-term</a:t>
                </a:r>
                <a:r>
                  <a:rPr lang="en-US" sz="1100" baseline="0"/>
                  <a:t> </a:t>
                </a:r>
                <a:r>
                  <a:rPr lang="en-US" sz="1100"/>
                  <a:t>Payout ($/kgMS incl dividend)</a:t>
                </a:r>
              </a:p>
            </c:rich>
          </c:tx>
          <c:overlay val="0"/>
        </c:title>
        <c:numFmt formatCode="0.00" sourceLinked="1"/>
        <c:majorTickMark val="out"/>
        <c:minorTickMark val="none"/>
        <c:tickLblPos val="nextTo"/>
        <c:crossAx val="117461376"/>
        <c:crosses val="autoZero"/>
        <c:crossBetween val="midCat"/>
      </c:valAx>
      <c:valAx>
        <c:axId val="117461376"/>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451008"/>
        <c:crosses val="autoZero"/>
        <c:crossBetween val="midCat"/>
      </c:valAx>
    </c:plotArea>
    <c:legend>
      <c:legendPos val="r"/>
      <c:layout>
        <c:manualLayout>
          <c:xMode val="edge"/>
          <c:yMode val="edge"/>
          <c:x val="0.8365415084688671"/>
          <c:y val="0.22011868993247663"/>
          <c:w val="0.1606806649168854"/>
          <c:h val="0.48752477338703015"/>
        </c:manualLayout>
      </c:layout>
      <c:overlay val="0"/>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sensitivity!$A$50</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sensitivity!$B$50:$F$50</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0-FC7D-4EDF-8C36-0CBD8FC367C2}"/>
            </c:ext>
          </c:extLst>
        </c:ser>
        <c:ser>
          <c:idx val="1"/>
          <c:order val="1"/>
          <c:tx>
            <c:strRef>
              <c:f>sensitivity!$A$51</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sensitivity!$B$51:$F$51</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1-FC7D-4EDF-8C36-0CBD8FC367C2}"/>
            </c:ext>
          </c:extLst>
        </c:ser>
        <c:ser>
          <c:idx val="2"/>
          <c:order val="2"/>
          <c:tx>
            <c:strRef>
              <c:f>sensitivity!$A$52</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sensitivity!$B$52:$F$52</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2-FC7D-4EDF-8C36-0CBD8FC367C2}"/>
            </c:ext>
          </c:extLst>
        </c:ser>
        <c:ser>
          <c:idx val="3"/>
          <c:order val="3"/>
          <c:tx>
            <c:strRef>
              <c:f>sensitivity!$A$53</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sensitivity!$B$53:$F$53</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3-FC7D-4EDF-8C36-0CBD8FC367C2}"/>
            </c:ext>
          </c:extLst>
        </c:ser>
        <c:ser>
          <c:idx val="4"/>
          <c:order val="4"/>
          <c:tx>
            <c:strRef>
              <c:f>sensitivity!$A$54</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sensitivity!$B$54:$F$54</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4-FC7D-4EDF-8C36-0CBD8FC367C2}"/>
            </c:ext>
          </c:extLst>
        </c:ser>
        <c:dLbls>
          <c:showLegendKey val="0"/>
          <c:showVal val="0"/>
          <c:showCatName val="0"/>
          <c:showSerName val="0"/>
          <c:showPercent val="0"/>
          <c:showBubbleSize val="0"/>
        </c:dLbls>
        <c:axId val="117514624"/>
        <c:axId val="117516544"/>
      </c:scatterChart>
      <c:valAx>
        <c:axId val="117514624"/>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7516544"/>
        <c:crosses val="autoZero"/>
        <c:crossBetween val="midCat"/>
      </c:valAx>
      <c:valAx>
        <c:axId val="117516544"/>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514624"/>
        <c:crosses val="autoZero"/>
        <c:crossBetween val="midCat"/>
      </c:valAx>
    </c:plotArea>
    <c:legend>
      <c:legendPos val="r"/>
      <c:layout>
        <c:manualLayout>
          <c:xMode val="edge"/>
          <c:yMode val="edge"/>
          <c:x val="0.8478515925386142"/>
          <c:y val="0.22516070940817012"/>
          <c:w val="0.14706366922885822"/>
          <c:h val="0.48207026113690787"/>
        </c:manualLayout>
      </c:layout>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9430634266883"/>
          <c:y val="4.8595355659538188E-2"/>
          <c:w val="0.61087155991405007"/>
          <c:h val="0.74357904198200064"/>
        </c:manualLayout>
      </c:layout>
      <c:scatterChart>
        <c:scatterStyle val="smoothMarker"/>
        <c:varyColors val="0"/>
        <c:ser>
          <c:idx val="0"/>
          <c:order val="0"/>
          <c:tx>
            <c:strRef>
              <c:f>sensitivity!$A$8</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sensitivity!$B$8:$F$8</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0-4B7C-4A5D-83FD-897970E591F4}"/>
            </c:ext>
          </c:extLst>
        </c:ser>
        <c:ser>
          <c:idx val="1"/>
          <c:order val="1"/>
          <c:tx>
            <c:strRef>
              <c:f>sensitivity!$A$9</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sensitivity!$B$9:$F$9</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1-4B7C-4A5D-83FD-897970E591F4}"/>
            </c:ext>
          </c:extLst>
        </c:ser>
        <c:ser>
          <c:idx val="2"/>
          <c:order val="2"/>
          <c:tx>
            <c:strRef>
              <c:f>sensitivity!$A$10</c:f>
              <c:strCache>
                <c:ptCount val="1"/>
                <c:pt idx="0">
                  <c:v>0</c:v>
                </c:pt>
              </c:strCache>
            </c:strRef>
          </c:tx>
          <c:dPt>
            <c:idx val="1"/>
            <c:bubble3D val="0"/>
            <c:extLst>
              <c:ext xmlns:c16="http://schemas.microsoft.com/office/drawing/2014/chart" uri="{C3380CC4-5D6E-409C-BE32-E72D297353CC}">
                <c16:uniqueId val="{00000002-4B7C-4A5D-83FD-897970E591F4}"/>
              </c:ext>
            </c:extLst>
          </c:dPt>
          <c:xVal>
            <c:numRef>
              <c:f>sensitivity!$B$7:$F$7</c:f>
              <c:numCache>
                <c:formatCode>0.00</c:formatCode>
                <c:ptCount val="5"/>
                <c:pt idx="0">
                  <c:v>0</c:v>
                </c:pt>
                <c:pt idx="1">
                  <c:v>0</c:v>
                </c:pt>
                <c:pt idx="2">
                  <c:v>0</c:v>
                </c:pt>
                <c:pt idx="3">
                  <c:v>0</c:v>
                </c:pt>
                <c:pt idx="4">
                  <c:v>0</c:v>
                </c:pt>
              </c:numCache>
            </c:numRef>
          </c:xVal>
          <c:yVal>
            <c:numRef>
              <c:f>sensitivity!$B$10:$F$10</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3-4B7C-4A5D-83FD-897970E591F4}"/>
            </c:ext>
          </c:extLst>
        </c:ser>
        <c:ser>
          <c:idx val="3"/>
          <c:order val="3"/>
          <c:tx>
            <c:strRef>
              <c:f>sensitivity!$A$11</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sensitivity!$B$11:$F$11</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4-4B7C-4A5D-83FD-897970E591F4}"/>
            </c:ext>
          </c:extLst>
        </c:ser>
        <c:ser>
          <c:idx val="4"/>
          <c:order val="4"/>
          <c:tx>
            <c:strRef>
              <c:f>sensitivity!$A$12</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sensitivity!$B$12:$F$12</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5-4B7C-4A5D-83FD-897970E591F4}"/>
            </c:ext>
          </c:extLst>
        </c:ser>
        <c:dLbls>
          <c:showLegendKey val="0"/>
          <c:showVal val="0"/>
          <c:showCatName val="0"/>
          <c:showSerName val="0"/>
          <c:showPercent val="0"/>
          <c:showBubbleSize val="0"/>
        </c:dLbls>
        <c:axId val="117583872"/>
        <c:axId val="117585792"/>
      </c:scatterChart>
      <c:valAx>
        <c:axId val="117583872"/>
        <c:scaling>
          <c:orientation val="minMax"/>
          <c:min val="5"/>
        </c:scaling>
        <c:delete val="0"/>
        <c:axPos val="b"/>
        <c:title>
          <c:tx>
            <c:rich>
              <a:bodyPr/>
              <a:lstStyle/>
              <a:p>
                <a:pPr>
                  <a:defRPr sz="1100"/>
                </a:pPr>
                <a:r>
                  <a:rPr lang="en-US" sz="1100"/>
                  <a:t>Long-term Payout ($/kgMS incl dividend)</a:t>
                </a:r>
              </a:p>
            </c:rich>
          </c:tx>
          <c:overlay val="0"/>
        </c:title>
        <c:numFmt formatCode="&quot;$&quot;#,##0.00" sourceLinked="0"/>
        <c:majorTickMark val="out"/>
        <c:minorTickMark val="none"/>
        <c:tickLblPos val="nextTo"/>
        <c:crossAx val="117585792"/>
        <c:crosses val="autoZero"/>
        <c:crossBetween val="midCat"/>
      </c:valAx>
      <c:valAx>
        <c:axId val="117585792"/>
        <c:scaling>
          <c:orientation val="minMax"/>
        </c:scaling>
        <c:delete val="0"/>
        <c:axPos val="l"/>
        <c:majorGridlines/>
        <c:title>
          <c:tx>
            <c:rich>
              <a:bodyPr rot="-5400000" vert="horz"/>
              <a:lstStyle/>
              <a:p>
                <a:pPr>
                  <a:defRPr sz="1100" b="1"/>
                </a:pPr>
                <a:r>
                  <a:rPr lang="en-US" sz="1100" b="1"/>
                  <a:t>Operating Profit ($/ha)</a:t>
                </a:r>
              </a:p>
            </c:rich>
          </c:tx>
          <c:overlay val="0"/>
        </c:title>
        <c:numFmt formatCode="_-* #,##0_-;\-* #,##0_-;_-* &quot;-&quot;??_-;_-@_-" sourceLinked="1"/>
        <c:majorTickMark val="out"/>
        <c:minorTickMark val="none"/>
        <c:tickLblPos val="nextTo"/>
        <c:crossAx val="117583872"/>
        <c:crosses val="autoZero"/>
        <c:crossBetween val="midCat"/>
      </c:valAx>
    </c:plotArea>
    <c:legend>
      <c:legendPos val="r"/>
      <c:layout>
        <c:manualLayout>
          <c:xMode val="edge"/>
          <c:yMode val="edge"/>
          <c:x val="0.87064444084239079"/>
          <c:y val="0.25078276410036354"/>
          <c:w val="0.1151985995691438"/>
          <c:h val="0.48418384158976274"/>
        </c:manualLayout>
      </c:layout>
      <c:overlay val="0"/>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9430634266883"/>
          <c:y val="4.8855972211394365E-2"/>
          <c:w val="0.61323077525064928"/>
          <c:h val="0.74220385818109369"/>
        </c:manualLayout>
      </c:layout>
      <c:scatterChart>
        <c:scatterStyle val="smoothMarker"/>
        <c:varyColors val="0"/>
        <c:ser>
          <c:idx val="0"/>
          <c:order val="0"/>
          <c:tx>
            <c:strRef>
              <c:f>sensitivity!$A$17</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sensitivity!$B$17:$F$17</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0-CCCE-4123-8B31-8F69CA0A7866}"/>
            </c:ext>
          </c:extLst>
        </c:ser>
        <c:ser>
          <c:idx val="1"/>
          <c:order val="1"/>
          <c:tx>
            <c:strRef>
              <c:f>sensitivity!$A$18</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sensitivity!$B$18:$F$18</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1-CCCE-4123-8B31-8F69CA0A7866}"/>
            </c:ext>
          </c:extLst>
        </c:ser>
        <c:ser>
          <c:idx val="2"/>
          <c:order val="2"/>
          <c:tx>
            <c:strRef>
              <c:f>sensitivity!$A$19</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sensitivity!$B$19:$F$19</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2-CCCE-4123-8B31-8F69CA0A7866}"/>
            </c:ext>
          </c:extLst>
        </c:ser>
        <c:ser>
          <c:idx val="3"/>
          <c:order val="3"/>
          <c:tx>
            <c:strRef>
              <c:f>sensitivity!$A$20</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sensitivity!$B$20:$F$20</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3-CCCE-4123-8B31-8F69CA0A7866}"/>
            </c:ext>
          </c:extLst>
        </c:ser>
        <c:ser>
          <c:idx val="4"/>
          <c:order val="4"/>
          <c:tx>
            <c:strRef>
              <c:f>sensitivity!$A$21</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sensitivity!$B$21:$F$21</c:f>
              <c:numCache>
                <c:formatCode>_-* #,##0_-;\-* #,##0_-;_-* "-"??_-;_-@_-</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4-CCCE-4123-8B31-8F69CA0A7866}"/>
            </c:ext>
          </c:extLst>
        </c:ser>
        <c:dLbls>
          <c:showLegendKey val="0"/>
          <c:showVal val="0"/>
          <c:showCatName val="0"/>
          <c:showSerName val="0"/>
          <c:showPercent val="0"/>
          <c:showBubbleSize val="0"/>
        </c:dLbls>
        <c:axId val="117631232"/>
        <c:axId val="114164096"/>
      </c:scatterChart>
      <c:valAx>
        <c:axId val="117631232"/>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4164096"/>
        <c:crosses val="autoZero"/>
        <c:crossBetween val="midCat"/>
      </c:valAx>
      <c:valAx>
        <c:axId val="114164096"/>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631232"/>
        <c:crosses val="autoZero"/>
        <c:crossBetween val="midCat"/>
      </c:valAx>
    </c:plotArea>
    <c:legend>
      <c:legendPos val="r"/>
      <c:layout>
        <c:manualLayout>
          <c:xMode val="edge"/>
          <c:yMode val="edge"/>
          <c:x val="0.86713248556885436"/>
          <c:y val="0.2157319131250669"/>
          <c:w val="0.119805571250062"/>
          <c:h val="0.50419374645681825"/>
        </c:manualLayout>
      </c:layout>
      <c:overlay val="0"/>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0084123560768"/>
          <c:y val="4.8595405903741104E-2"/>
          <c:w val="0.60660188960586647"/>
          <c:h val="0.74357877686064344"/>
        </c:manualLayout>
      </c:layout>
      <c:scatterChart>
        <c:scatterStyle val="smoothMarker"/>
        <c:varyColors val="0"/>
        <c:ser>
          <c:idx val="0"/>
          <c:order val="0"/>
          <c:tx>
            <c:strRef>
              <c:f>sensitivity!$A$30</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sensitivity!$B$30:$F$30</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0-2DC7-4797-A007-35C5973D1F6E}"/>
            </c:ext>
          </c:extLst>
        </c:ser>
        <c:ser>
          <c:idx val="1"/>
          <c:order val="1"/>
          <c:tx>
            <c:strRef>
              <c:f>sensitivity!$A$31</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sensitivity!$B$31:$F$31</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1-2DC7-4797-A007-35C5973D1F6E}"/>
            </c:ext>
          </c:extLst>
        </c:ser>
        <c:ser>
          <c:idx val="2"/>
          <c:order val="2"/>
          <c:tx>
            <c:strRef>
              <c:f>sensitivity!$A$32</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sensitivity!$B$32:$F$32</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2-2DC7-4797-A007-35C5973D1F6E}"/>
            </c:ext>
          </c:extLst>
        </c:ser>
        <c:ser>
          <c:idx val="3"/>
          <c:order val="3"/>
          <c:tx>
            <c:strRef>
              <c:f>sensitivity!$A$33</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sensitivity!$B$33:$F$33</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3-2DC7-4797-A007-35C5973D1F6E}"/>
            </c:ext>
          </c:extLst>
        </c:ser>
        <c:ser>
          <c:idx val="4"/>
          <c:order val="4"/>
          <c:tx>
            <c:strRef>
              <c:f>sensitivity!$A$34</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sensitivity!$B$34:$F$34</c:f>
              <c:numCache>
                <c:formatCode>_-* #,##0_-;\-* #,##0_-;_-* "-"??_-;_-@_-</c:formatCode>
                <c:ptCount val="5"/>
                <c:pt idx="0">
                  <c:v>#N/A</c:v>
                </c:pt>
                <c:pt idx="1">
                  <c:v>#N/A</c:v>
                </c:pt>
                <c:pt idx="2">
                  <c:v>#N/A</c:v>
                </c:pt>
                <c:pt idx="3">
                  <c:v>#N/A</c:v>
                </c:pt>
                <c:pt idx="4">
                  <c:v>#N/A</c:v>
                </c:pt>
              </c:numCache>
            </c:numRef>
          </c:yVal>
          <c:smooth val="1"/>
          <c:extLst>
            <c:ext xmlns:c16="http://schemas.microsoft.com/office/drawing/2014/chart" uri="{C3380CC4-5D6E-409C-BE32-E72D297353CC}">
              <c16:uniqueId val="{00000004-2DC7-4797-A007-35C5973D1F6E}"/>
            </c:ext>
          </c:extLst>
        </c:ser>
        <c:dLbls>
          <c:showLegendKey val="0"/>
          <c:showVal val="0"/>
          <c:showCatName val="0"/>
          <c:showSerName val="0"/>
          <c:showPercent val="0"/>
          <c:showBubbleSize val="0"/>
        </c:dLbls>
        <c:axId val="114217728"/>
        <c:axId val="114219648"/>
      </c:scatterChart>
      <c:valAx>
        <c:axId val="114217728"/>
        <c:scaling>
          <c:orientation val="minMax"/>
          <c:min val="5"/>
        </c:scaling>
        <c:delete val="0"/>
        <c:axPos val="b"/>
        <c:title>
          <c:tx>
            <c:rich>
              <a:bodyPr/>
              <a:lstStyle/>
              <a:p>
                <a:pPr>
                  <a:defRPr sz="1100"/>
                </a:pPr>
                <a:r>
                  <a:rPr lang="en-US" sz="1100"/>
                  <a:t>Long-term Payout ($/kgMS incl dividend)</a:t>
                </a:r>
              </a:p>
            </c:rich>
          </c:tx>
          <c:overlay val="0"/>
        </c:title>
        <c:numFmt formatCode="&quot;$&quot;#,##0.00" sourceLinked="0"/>
        <c:majorTickMark val="out"/>
        <c:minorTickMark val="none"/>
        <c:tickLblPos val="nextTo"/>
        <c:crossAx val="114219648"/>
        <c:crosses val="autoZero"/>
        <c:crossBetween val="midCat"/>
      </c:valAx>
      <c:valAx>
        <c:axId val="114219648"/>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4217728"/>
        <c:crosses val="autoZero"/>
        <c:crossBetween val="midCat"/>
      </c:valAx>
    </c:plotArea>
    <c:legend>
      <c:legendPos val="r"/>
      <c:layout>
        <c:manualLayout>
          <c:xMode val="edge"/>
          <c:yMode val="edge"/>
          <c:x val="0.87177466052767882"/>
          <c:y val="0.26292156164342328"/>
          <c:w val="0.11320186677491979"/>
          <c:h val="0.49218203840088443"/>
        </c:manualLayout>
      </c:layout>
      <c:overlay val="0"/>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image" Target="../media/image5.png"/><Relationship Id="rId7"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image" Target="../media/image6.png"/><Relationship Id="rId9"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7.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chart" Target="../charts/chart25.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3.xml"/><Relationship Id="rId7"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chart" Target="../charts/chart6.xml"/><Relationship Id="rId4" Type="http://schemas.openxmlformats.org/officeDocument/2006/relationships/chart" Target="../charts/chart4.xml"/><Relationship Id="rId9"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19</xdr:col>
      <xdr:colOff>405341</xdr:colOff>
      <xdr:row>3</xdr:row>
      <xdr:rowOff>161925</xdr:rowOff>
    </xdr:from>
    <xdr:to>
      <xdr:col>21</xdr:col>
      <xdr:colOff>595842</xdr:colOff>
      <xdr:row>4</xdr:row>
      <xdr:rowOff>676646</xdr:rowOff>
    </xdr:to>
    <xdr:sp macro="" textlink="">
      <xdr:nvSpPr>
        <xdr:cNvPr id="3" name="Rectangular Callout 2">
          <a:extLst>
            <a:ext uri="{FF2B5EF4-FFF2-40B4-BE49-F238E27FC236}">
              <a16:creationId xmlns:a16="http://schemas.microsoft.com/office/drawing/2014/main" id="{00000000-0008-0000-0000-000003000000}"/>
            </a:ext>
          </a:extLst>
        </xdr:cNvPr>
        <xdr:cNvSpPr/>
      </xdr:nvSpPr>
      <xdr:spPr bwMode="auto">
        <a:xfrm>
          <a:off x="11729508" y="1865842"/>
          <a:ext cx="1418167" cy="779304"/>
        </a:xfrm>
        <a:prstGeom prst="wedgeRectCallout">
          <a:avLst>
            <a:gd name="adj1" fmla="val 7891"/>
            <a:gd name="adj2" fmla="val 80032"/>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050" b="1" i="0" u="none" strike="noStrike" cap="none" normalizeH="0" baseline="0">
              <a:ln>
                <a:noFill/>
              </a:ln>
              <a:solidFill>
                <a:schemeClr val="bg1"/>
              </a:solidFill>
              <a:effectLst/>
              <a:latin typeface="+mn-lt"/>
            </a:rPr>
            <a:t>Signals drop down box is present. Click here and select from list provided.</a:t>
          </a:r>
        </a:p>
      </xdr:txBody>
    </xdr:sp>
    <xdr:clientData/>
  </xdr:twoCellAnchor>
  <xdr:twoCellAnchor>
    <xdr:from>
      <xdr:col>16</xdr:col>
      <xdr:colOff>347133</xdr:colOff>
      <xdr:row>3</xdr:row>
      <xdr:rowOff>173567</xdr:rowOff>
    </xdr:from>
    <xdr:to>
      <xdr:col>18</xdr:col>
      <xdr:colOff>442384</xdr:colOff>
      <xdr:row>4</xdr:row>
      <xdr:rowOff>659712</xdr:rowOff>
    </xdr:to>
    <xdr:sp macro="" textlink="">
      <xdr:nvSpPr>
        <xdr:cNvPr id="4" name="Rectangular Callout 3">
          <a:extLst>
            <a:ext uri="{FF2B5EF4-FFF2-40B4-BE49-F238E27FC236}">
              <a16:creationId xmlns:a16="http://schemas.microsoft.com/office/drawing/2014/main" id="{00000000-0008-0000-0000-000004000000}"/>
            </a:ext>
          </a:extLst>
        </xdr:cNvPr>
        <xdr:cNvSpPr/>
      </xdr:nvSpPr>
      <xdr:spPr bwMode="auto">
        <a:xfrm>
          <a:off x="9829800" y="1877484"/>
          <a:ext cx="1322917" cy="750728"/>
        </a:xfrm>
        <a:prstGeom prst="wedgeRectCallout">
          <a:avLst>
            <a:gd name="adj1" fmla="val 38236"/>
            <a:gd name="adj2" fmla="val 77874"/>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ctr"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050" b="1" i="0" u="none" strike="noStrike" cap="none" normalizeH="0" baseline="0">
              <a:ln>
                <a:noFill/>
              </a:ln>
              <a:solidFill>
                <a:schemeClr val="bg1"/>
              </a:solidFill>
              <a:effectLst/>
              <a:latin typeface="+mn-lt"/>
            </a:rPr>
            <a:t>Enter data in the amber cells. White cells are locked.</a:t>
          </a:r>
        </a:p>
      </xdr:txBody>
    </xdr:sp>
    <xdr:clientData/>
  </xdr:twoCellAnchor>
  <xdr:twoCellAnchor editAs="oneCell">
    <xdr:from>
      <xdr:col>13</xdr:col>
      <xdr:colOff>0</xdr:colOff>
      <xdr:row>7</xdr:row>
      <xdr:rowOff>0</xdr:rowOff>
    </xdr:from>
    <xdr:to>
      <xdr:col>25</xdr:col>
      <xdr:colOff>284801</xdr:colOff>
      <xdr:row>7</xdr:row>
      <xdr:rowOff>771525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b="19792"/>
        <a:stretch/>
      </xdr:blipFill>
      <xdr:spPr>
        <a:xfrm>
          <a:off x="7591425" y="3943350"/>
          <a:ext cx="7600001" cy="771525"/>
        </a:xfrm>
        <a:prstGeom prst="rect">
          <a:avLst/>
        </a:prstGeom>
      </xdr:spPr>
    </xdr:pic>
    <xdr:clientData/>
  </xdr:twoCellAnchor>
  <xdr:twoCellAnchor>
    <xdr:from>
      <xdr:col>17</xdr:col>
      <xdr:colOff>380999</xdr:colOff>
      <xdr:row>8</xdr:row>
      <xdr:rowOff>66673</xdr:rowOff>
    </xdr:from>
    <xdr:to>
      <xdr:col>20</xdr:col>
      <xdr:colOff>542925</xdr:colOff>
      <xdr:row>9</xdr:row>
      <xdr:rowOff>228600</xdr:rowOff>
    </xdr:to>
    <xdr:sp macro="" textlink="">
      <xdr:nvSpPr>
        <xdr:cNvPr id="7" name="Rectangular Callout 6">
          <a:extLst>
            <a:ext uri="{FF2B5EF4-FFF2-40B4-BE49-F238E27FC236}">
              <a16:creationId xmlns:a16="http://schemas.microsoft.com/office/drawing/2014/main" id="{00000000-0008-0000-0000-000007000000}"/>
            </a:ext>
          </a:extLst>
        </xdr:cNvPr>
        <xdr:cNvSpPr/>
      </xdr:nvSpPr>
      <xdr:spPr bwMode="auto">
        <a:xfrm>
          <a:off x="10410824" y="4619623"/>
          <a:ext cx="1990726" cy="619127"/>
        </a:xfrm>
        <a:prstGeom prst="wedgeRectCallout">
          <a:avLst>
            <a:gd name="adj1" fmla="val -13936"/>
            <a:gd name="adj2" fmla="val -48768"/>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ctr"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050" b="1" i="0" u="none" strike="noStrike" cap="none" normalizeH="0" baseline="0">
              <a:ln>
                <a:noFill/>
              </a:ln>
              <a:solidFill>
                <a:schemeClr val="bg1"/>
              </a:solidFill>
              <a:effectLst/>
              <a:latin typeface="+mn-lt"/>
            </a:rPr>
            <a:t>When you start a new category ensure all fields are entered to generate a realistic number.</a:t>
          </a:r>
        </a:p>
      </xdr:txBody>
    </xdr:sp>
    <xdr:clientData/>
  </xdr:twoCellAnchor>
  <xdr:twoCellAnchor>
    <xdr:from>
      <xdr:col>20</xdr:col>
      <xdr:colOff>523875</xdr:colOff>
      <xdr:row>7</xdr:row>
      <xdr:rowOff>533400</xdr:rowOff>
    </xdr:from>
    <xdr:to>
      <xdr:col>22</xdr:col>
      <xdr:colOff>295275</xdr:colOff>
      <xdr:row>8</xdr:row>
      <xdr:rowOff>142875</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a:xfrm flipV="1">
          <a:off x="12382500" y="4476750"/>
          <a:ext cx="990600" cy="447675"/>
        </a:xfrm>
        <a:prstGeom prst="straightConnector1">
          <a:avLst/>
        </a:prstGeom>
        <a:ln w="28575">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542925</xdr:colOff>
      <xdr:row>7</xdr:row>
      <xdr:rowOff>542926</xdr:rowOff>
    </xdr:from>
    <xdr:to>
      <xdr:col>17</xdr:col>
      <xdr:colOff>400050</xdr:colOff>
      <xdr:row>8</xdr:row>
      <xdr:rowOff>152400</xdr:rowOff>
    </xdr:to>
    <xdr:cxnSp macro="">
      <xdr:nvCxnSpPr>
        <xdr:cNvPr id="11" name="Straight Arrow Connector 10">
          <a:extLst>
            <a:ext uri="{FF2B5EF4-FFF2-40B4-BE49-F238E27FC236}">
              <a16:creationId xmlns:a16="http://schemas.microsoft.com/office/drawing/2014/main" id="{00000000-0008-0000-0000-00000B000000}"/>
            </a:ext>
          </a:extLst>
        </xdr:cNvPr>
        <xdr:cNvCxnSpPr/>
      </xdr:nvCxnSpPr>
      <xdr:spPr>
        <a:xfrm flipH="1" flipV="1">
          <a:off x="8743950" y="4486276"/>
          <a:ext cx="1685925" cy="447674"/>
        </a:xfrm>
        <a:prstGeom prst="straightConnector1">
          <a:avLst/>
        </a:prstGeom>
        <a:ln w="28575">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523875</xdr:colOff>
      <xdr:row>7</xdr:row>
      <xdr:rowOff>552450</xdr:rowOff>
    </xdr:from>
    <xdr:to>
      <xdr:col>18</xdr:col>
      <xdr:colOff>352425</xdr:colOff>
      <xdr:row>8</xdr:row>
      <xdr:rowOff>142875</xdr:rowOff>
    </xdr:to>
    <xdr:cxnSp macro="">
      <xdr:nvCxnSpPr>
        <xdr:cNvPr id="12" name="Straight Arrow Connector 11">
          <a:extLst>
            <a:ext uri="{FF2B5EF4-FFF2-40B4-BE49-F238E27FC236}">
              <a16:creationId xmlns:a16="http://schemas.microsoft.com/office/drawing/2014/main" id="{00000000-0008-0000-0000-00000C000000}"/>
            </a:ext>
          </a:extLst>
        </xdr:cNvPr>
        <xdr:cNvCxnSpPr/>
      </xdr:nvCxnSpPr>
      <xdr:spPr>
        <a:xfrm flipH="1" flipV="1">
          <a:off x="10553700" y="4495800"/>
          <a:ext cx="438150" cy="428625"/>
        </a:xfrm>
        <a:prstGeom prst="straightConnector1">
          <a:avLst/>
        </a:prstGeom>
        <a:ln w="28575">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447675</xdr:colOff>
      <xdr:row>7</xdr:row>
      <xdr:rowOff>571501</xdr:rowOff>
    </xdr:from>
    <xdr:to>
      <xdr:col>20</xdr:col>
      <xdr:colOff>447675</xdr:colOff>
      <xdr:row>8</xdr:row>
      <xdr:rowOff>133350</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flipV="1">
          <a:off x="11696700" y="4514851"/>
          <a:ext cx="609600" cy="400049"/>
        </a:xfrm>
        <a:prstGeom prst="straightConnector1">
          <a:avLst/>
        </a:prstGeom>
        <a:ln w="28575">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370416</xdr:colOff>
      <xdr:row>5</xdr:row>
      <xdr:rowOff>42334</xdr:rowOff>
    </xdr:from>
    <xdr:to>
      <xdr:col>21</xdr:col>
      <xdr:colOff>69274</xdr:colOff>
      <xdr:row>6</xdr:row>
      <xdr:rowOff>60238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8011583" y="2878667"/>
          <a:ext cx="4609524" cy="695238"/>
        </a:xfrm>
        <a:prstGeom prst="rect">
          <a:avLst/>
        </a:prstGeom>
      </xdr:spPr>
    </xdr:pic>
    <xdr:clientData/>
  </xdr:twoCellAnchor>
  <xdr:twoCellAnchor>
    <xdr:from>
      <xdr:col>21</xdr:col>
      <xdr:colOff>451909</xdr:colOff>
      <xdr:row>4</xdr:row>
      <xdr:rowOff>716492</xdr:rowOff>
    </xdr:from>
    <xdr:to>
      <xdr:col>25</xdr:col>
      <xdr:colOff>63500</xdr:colOff>
      <xdr:row>6</xdr:row>
      <xdr:rowOff>0</xdr:rowOff>
    </xdr:to>
    <xdr:sp macro="" textlink="">
      <xdr:nvSpPr>
        <xdr:cNvPr id="14" name="Rectangular Callout 13">
          <a:extLst>
            <a:ext uri="{FF2B5EF4-FFF2-40B4-BE49-F238E27FC236}">
              <a16:creationId xmlns:a16="http://schemas.microsoft.com/office/drawing/2014/main" id="{00000000-0008-0000-0000-00000E000000}"/>
            </a:ext>
          </a:extLst>
        </xdr:cNvPr>
        <xdr:cNvSpPr/>
      </xdr:nvSpPr>
      <xdr:spPr bwMode="auto">
        <a:xfrm>
          <a:off x="13003742" y="2684992"/>
          <a:ext cx="2066925" cy="828675"/>
        </a:xfrm>
        <a:prstGeom prst="wedgeRectCallout">
          <a:avLst>
            <a:gd name="adj1" fmla="val -74231"/>
            <a:gd name="adj2" fmla="val 24757"/>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050" b="1" i="0" u="none" strike="noStrike" cap="none" normalizeH="0" baseline="0">
              <a:ln>
                <a:noFill/>
              </a:ln>
              <a:solidFill>
                <a:schemeClr val="bg1"/>
              </a:solidFill>
              <a:effectLst/>
              <a:latin typeface="+mn-lt"/>
            </a:rPr>
            <a:t>A red triangle signals a comment is present to provide further information. Hover over the cell with your cursor to read it.</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0.76574</cdr:x>
      <cdr:y>0.01653</cdr:y>
    </cdr:from>
    <cdr:to>
      <cdr:x>0.99561</cdr:x>
      <cdr:y>0.21625</cdr:y>
    </cdr:to>
    <cdr:sp macro="" textlink="">
      <cdr:nvSpPr>
        <cdr:cNvPr id="2" name="TextBox 1"/>
        <cdr:cNvSpPr txBox="1"/>
      </cdr:nvSpPr>
      <cdr:spPr>
        <a:xfrm xmlns:a="http://schemas.openxmlformats.org/drawingml/2006/main">
          <a:off x="3659475" y="41639"/>
          <a:ext cx="1098550" cy="5030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Increase in Production  (kgMS)</a:t>
          </a:r>
        </a:p>
      </cdr:txBody>
    </cdr:sp>
  </cdr:relSizeAnchor>
  <cdr:relSizeAnchor xmlns:cdr="http://schemas.openxmlformats.org/drawingml/2006/chartDrawing">
    <cdr:from>
      <cdr:x>0.76017</cdr:x>
      <cdr:y>0.194</cdr:y>
    </cdr:from>
    <cdr:to>
      <cdr:x>0.88052</cdr:x>
      <cdr:y>0.65208</cdr:y>
    </cdr:to>
    <cdr:sp macro="" textlink="">
      <cdr:nvSpPr>
        <cdr:cNvPr id="3" name="TextBox 1"/>
        <cdr:cNvSpPr txBox="1"/>
      </cdr:nvSpPr>
      <cdr:spPr>
        <a:xfrm xmlns:a="http://schemas.openxmlformats.org/drawingml/2006/main">
          <a:off x="3632856" y="488657"/>
          <a:ext cx="575153" cy="1153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+10%</a:t>
          </a:r>
        </a:p>
      </cdr:txBody>
    </cdr:sp>
  </cdr:relSizeAnchor>
  <cdr:relSizeAnchor xmlns:cdr="http://schemas.openxmlformats.org/drawingml/2006/chartDrawing">
    <cdr:from>
      <cdr:x>0.20772</cdr:x>
      <cdr:y>0.65462</cdr:y>
    </cdr:from>
    <cdr:to>
      <cdr:x>0.8215</cdr:x>
      <cdr:y>0.75827</cdr:y>
    </cdr:to>
    <cdr:sp macro="" textlink="">
      <cdr:nvSpPr>
        <cdr:cNvPr id="4" name="TextBox 1"/>
        <cdr:cNvSpPr txBox="1"/>
      </cdr:nvSpPr>
      <cdr:spPr>
        <a:xfrm xmlns:a="http://schemas.openxmlformats.org/drawingml/2006/main">
          <a:off x="992717" y="1648884"/>
          <a:ext cx="2933248" cy="261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644525</xdr:colOff>
      <xdr:row>179</xdr:row>
      <xdr:rowOff>96947</xdr:rowOff>
    </xdr:from>
    <xdr:to>
      <xdr:col>3</xdr:col>
      <xdr:colOff>664029</xdr:colOff>
      <xdr:row>200</xdr:row>
      <xdr:rowOff>178641</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
        <a:stretch>
          <a:fillRect/>
        </a:stretch>
      </xdr:blipFill>
      <xdr:spPr>
        <a:xfrm>
          <a:off x="644525" y="37844522"/>
          <a:ext cx="5420179" cy="4082194"/>
        </a:xfrm>
        <a:prstGeom prst="rect">
          <a:avLst/>
        </a:prstGeom>
        <a:ln>
          <a:solidFill>
            <a:schemeClr val="accent3">
              <a:lumMod val="60000"/>
              <a:lumOff val="40000"/>
            </a:schemeClr>
          </a:solidFill>
        </a:ln>
      </xdr:spPr>
    </xdr:pic>
    <xdr:clientData/>
  </xdr:twoCellAnchor>
  <xdr:twoCellAnchor editAs="oneCell">
    <xdr:from>
      <xdr:col>4</xdr:col>
      <xdr:colOff>642942</xdr:colOff>
      <xdr:row>179</xdr:row>
      <xdr:rowOff>139243</xdr:rowOff>
    </xdr:from>
    <xdr:to>
      <xdr:col>10</xdr:col>
      <xdr:colOff>142876</xdr:colOff>
      <xdr:row>201</xdr:row>
      <xdr:rowOff>20741</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stretch>
          <a:fillRect/>
        </a:stretch>
      </xdr:blipFill>
      <xdr:spPr>
        <a:xfrm>
          <a:off x="7034217" y="37886818"/>
          <a:ext cx="5443534" cy="4072498"/>
        </a:xfrm>
        <a:prstGeom prst="rect">
          <a:avLst/>
        </a:prstGeom>
        <a:ln>
          <a:solidFill>
            <a:schemeClr val="accent3">
              <a:lumMod val="60000"/>
              <a:lumOff val="40000"/>
            </a:schemeClr>
          </a:solidFill>
        </a:ln>
      </xdr:spPr>
    </xdr:pic>
    <xdr:clientData/>
  </xdr:twoCellAnchor>
  <xdr:twoCellAnchor editAs="oneCell">
    <xdr:from>
      <xdr:col>0</xdr:col>
      <xdr:colOff>635001</xdr:colOff>
      <xdr:row>201</xdr:row>
      <xdr:rowOff>87479</xdr:rowOff>
    </xdr:from>
    <xdr:to>
      <xdr:col>3</xdr:col>
      <xdr:colOff>665752</xdr:colOff>
      <xdr:row>222</xdr:row>
      <xdr:rowOff>156581</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3"/>
        <a:stretch>
          <a:fillRect/>
        </a:stretch>
      </xdr:blipFill>
      <xdr:spPr>
        <a:xfrm>
          <a:off x="635001" y="42981729"/>
          <a:ext cx="5412376" cy="4069602"/>
        </a:xfrm>
        <a:prstGeom prst="rect">
          <a:avLst/>
        </a:prstGeom>
        <a:ln>
          <a:solidFill>
            <a:schemeClr val="accent3">
              <a:lumMod val="60000"/>
              <a:lumOff val="40000"/>
            </a:schemeClr>
          </a:solidFill>
        </a:ln>
      </xdr:spPr>
    </xdr:pic>
    <xdr:clientData/>
  </xdr:twoCellAnchor>
  <xdr:twoCellAnchor editAs="oneCell">
    <xdr:from>
      <xdr:col>4</xdr:col>
      <xdr:colOff>647703</xdr:colOff>
      <xdr:row>201</xdr:row>
      <xdr:rowOff>125978</xdr:rowOff>
    </xdr:from>
    <xdr:to>
      <xdr:col>10</xdr:col>
      <xdr:colOff>156073</xdr:colOff>
      <xdr:row>223</xdr:row>
      <xdr:rowOff>11378</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4"/>
        <a:stretch>
          <a:fillRect/>
        </a:stretch>
      </xdr:blipFill>
      <xdr:spPr>
        <a:xfrm>
          <a:off x="7038978" y="42064553"/>
          <a:ext cx="5451970" cy="4076400"/>
        </a:xfrm>
        <a:prstGeom prst="rect">
          <a:avLst/>
        </a:prstGeom>
        <a:ln>
          <a:solidFill>
            <a:schemeClr val="accent3">
              <a:lumMod val="60000"/>
              <a:lumOff val="40000"/>
            </a:schemeClr>
          </a:solidFill>
        </a:ln>
      </xdr:spPr>
    </xdr:pic>
    <xdr:clientData/>
  </xdr:twoCellAnchor>
  <xdr:twoCellAnchor>
    <xdr:from>
      <xdr:col>0</xdr:col>
      <xdr:colOff>976312</xdr:colOff>
      <xdr:row>147</xdr:row>
      <xdr:rowOff>3173</xdr:rowOff>
    </xdr:from>
    <xdr:to>
      <xdr:col>3</xdr:col>
      <xdr:colOff>976311</xdr:colOff>
      <xdr:row>159</xdr:row>
      <xdr:rowOff>190498</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519113</xdr:colOff>
      <xdr:row>147</xdr:row>
      <xdr:rowOff>4499</xdr:rowOff>
    </xdr:from>
    <xdr:to>
      <xdr:col>10</xdr:col>
      <xdr:colOff>973932</xdr:colOff>
      <xdr:row>159</xdr:row>
      <xdr:rowOff>180975</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988219</xdr:colOff>
      <xdr:row>164</xdr:row>
      <xdr:rowOff>120917</xdr:rowOff>
    </xdr:from>
    <xdr:to>
      <xdr:col>3</xdr:col>
      <xdr:colOff>988218</xdr:colOff>
      <xdr:row>177</xdr:row>
      <xdr:rowOff>104775</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507205</xdr:colOff>
      <xdr:row>164</xdr:row>
      <xdr:rowOff>133349</xdr:rowOff>
    </xdr:from>
    <xdr:to>
      <xdr:col>10</xdr:col>
      <xdr:colOff>959642</xdr:colOff>
      <xdr:row>177</xdr:row>
      <xdr:rowOff>133350</xdr:rowOff>
    </xdr:to>
    <xdr:graphicFrame macro="">
      <xdr:nvGraphicFramePr>
        <xdr:cNvPr id="20" name="Chart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519113</xdr:colOff>
      <xdr:row>130</xdr:row>
      <xdr:rowOff>11909</xdr:rowOff>
    </xdr:from>
    <xdr:to>
      <xdr:col>10</xdr:col>
      <xdr:colOff>973931</xdr:colOff>
      <xdr:row>143</xdr:row>
      <xdr:rowOff>11906</xdr:rowOff>
    </xdr:to>
    <xdr:graphicFrame macro="">
      <xdr:nvGraphicFramePr>
        <xdr:cNvPr id="22" name="Chart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976312</xdr:colOff>
      <xdr:row>130</xdr:row>
      <xdr:rowOff>11906</xdr:rowOff>
    </xdr:from>
    <xdr:to>
      <xdr:col>3</xdr:col>
      <xdr:colOff>976312</xdr:colOff>
      <xdr:row>143</xdr:row>
      <xdr:rowOff>23811</xdr:rowOff>
    </xdr:to>
    <xdr:graphicFrame macro="">
      <xdr:nvGraphicFramePr>
        <xdr:cNvPr id="23" name="Chart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135</xdr:row>
      <xdr:rowOff>11906</xdr:rowOff>
    </xdr:from>
    <xdr:to>
      <xdr:col>0</xdr:col>
      <xdr:colOff>892968</xdr:colOff>
      <xdr:row>137</xdr:row>
      <xdr:rowOff>119064</xdr:rowOff>
    </xdr:to>
    <xdr:sp macro="" textlink="">
      <xdr:nvSpPr>
        <xdr:cNvPr id="28" name="TextBox 9">
          <a:extLst>
            <a:ext uri="{FF2B5EF4-FFF2-40B4-BE49-F238E27FC236}">
              <a16:creationId xmlns:a16="http://schemas.microsoft.com/office/drawing/2014/main" id="{00000000-0008-0000-0400-00001C000000}"/>
            </a:ext>
          </a:extLst>
        </xdr:cNvPr>
        <xdr:cNvSpPr txBox="1"/>
      </xdr:nvSpPr>
      <xdr:spPr>
        <a:xfrm>
          <a:off x="0" y="30408562"/>
          <a:ext cx="892968" cy="488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a:t>OUR ESTIMATE</a:t>
          </a:r>
        </a:p>
      </xdr:txBody>
    </xdr:sp>
    <xdr:clientData/>
  </xdr:twoCellAnchor>
  <xdr:twoCellAnchor>
    <xdr:from>
      <xdr:col>4</xdr:col>
      <xdr:colOff>547688</xdr:colOff>
      <xdr:row>135</xdr:row>
      <xdr:rowOff>0</xdr:rowOff>
    </xdr:from>
    <xdr:to>
      <xdr:col>5</xdr:col>
      <xdr:colOff>464344</xdr:colOff>
      <xdr:row>137</xdr:row>
      <xdr:rowOff>95250</xdr:rowOff>
    </xdr:to>
    <xdr:sp macro="" textlink="">
      <xdr:nvSpPr>
        <xdr:cNvPr id="29" name="TextBox 17">
          <a:extLst>
            <a:ext uri="{FF2B5EF4-FFF2-40B4-BE49-F238E27FC236}">
              <a16:creationId xmlns:a16="http://schemas.microsoft.com/office/drawing/2014/main" id="{00000000-0008-0000-0400-00001D000000}"/>
            </a:ext>
          </a:extLst>
        </xdr:cNvPr>
        <xdr:cNvSpPr txBox="1"/>
      </xdr:nvSpPr>
      <xdr:spPr>
        <a:xfrm>
          <a:off x="6929438" y="30396656"/>
          <a:ext cx="9048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i="0" u="none" strike="noStrike">
              <a:solidFill>
                <a:schemeClr val="dk1"/>
              </a:solidFill>
              <a:effectLst/>
              <a:latin typeface="+mn-lt"/>
              <a:ea typeface="+mn-ea"/>
              <a:cs typeface="+mn-cs"/>
            </a:rPr>
            <a:t>YOUR </a:t>
          </a:r>
        </a:p>
        <a:p>
          <a:pPr algn="ctr"/>
          <a:r>
            <a:rPr lang="en-NZ" sz="1100" b="1" i="0" u="none" strike="noStrike">
              <a:solidFill>
                <a:schemeClr val="dk1"/>
              </a:solidFill>
              <a:effectLst/>
              <a:latin typeface="+mn-lt"/>
              <a:ea typeface="+mn-ea"/>
              <a:cs typeface="+mn-cs"/>
            </a:rPr>
            <a:t>VALUES</a:t>
          </a:r>
          <a:endParaRPr lang="en-NZ" sz="1100" b="1" i="0"/>
        </a:p>
      </xdr:txBody>
    </xdr:sp>
    <xdr:clientData/>
  </xdr:twoCellAnchor>
  <xdr:twoCellAnchor>
    <xdr:from>
      <xdr:col>0</xdr:col>
      <xdr:colOff>0</xdr:colOff>
      <xdr:row>152</xdr:row>
      <xdr:rowOff>0</xdr:rowOff>
    </xdr:from>
    <xdr:to>
      <xdr:col>0</xdr:col>
      <xdr:colOff>892968</xdr:colOff>
      <xdr:row>154</xdr:row>
      <xdr:rowOff>107158</xdr:rowOff>
    </xdr:to>
    <xdr:sp macro="" textlink="">
      <xdr:nvSpPr>
        <xdr:cNvPr id="30" name="TextBox 9">
          <a:extLst>
            <a:ext uri="{FF2B5EF4-FFF2-40B4-BE49-F238E27FC236}">
              <a16:creationId xmlns:a16="http://schemas.microsoft.com/office/drawing/2014/main" id="{00000000-0008-0000-0400-00001E000000}"/>
            </a:ext>
          </a:extLst>
        </xdr:cNvPr>
        <xdr:cNvSpPr txBox="1"/>
      </xdr:nvSpPr>
      <xdr:spPr>
        <a:xfrm>
          <a:off x="0" y="33647063"/>
          <a:ext cx="892968" cy="488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a:t>OUR ESTIMATE</a:t>
          </a:r>
        </a:p>
      </xdr:txBody>
    </xdr:sp>
    <xdr:clientData/>
  </xdr:twoCellAnchor>
  <xdr:twoCellAnchor>
    <xdr:from>
      <xdr:col>4</xdr:col>
      <xdr:colOff>523876</xdr:colOff>
      <xdr:row>152</xdr:row>
      <xdr:rowOff>-1</xdr:rowOff>
    </xdr:from>
    <xdr:to>
      <xdr:col>5</xdr:col>
      <xdr:colOff>440532</xdr:colOff>
      <xdr:row>154</xdr:row>
      <xdr:rowOff>95249</xdr:rowOff>
    </xdr:to>
    <xdr:sp macro="" textlink="">
      <xdr:nvSpPr>
        <xdr:cNvPr id="31" name="TextBox 17">
          <a:extLst>
            <a:ext uri="{FF2B5EF4-FFF2-40B4-BE49-F238E27FC236}">
              <a16:creationId xmlns:a16="http://schemas.microsoft.com/office/drawing/2014/main" id="{00000000-0008-0000-0400-00001F000000}"/>
            </a:ext>
          </a:extLst>
        </xdr:cNvPr>
        <xdr:cNvSpPr txBox="1"/>
      </xdr:nvSpPr>
      <xdr:spPr>
        <a:xfrm>
          <a:off x="6905626" y="33647062"/>
          <a:ext cx="9048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i="0">
              <a:solidFill>
                <a:schemeClr val="dk1"/>
              </a:solidFill>
              <a:effectLst/>
              <a:latin typeface="+mn-lt"/>
              <a:ea typeface="+mn-ea"/>
              <a:cs typeface="+mn-cs"/>
            </a:rPr>
            <a:t>YOUR </a:t>
          </a:r>
          <a:endParaRPr lang="en-NZ">
            <a:effectLst/>
          </a:endParaRPr>
        </a:p>
        <a:p>
          <a:pPr algn="ctr"/>
          <a:r>
            <a:rPr lang="en-NZ" sz="1100" b="1" i="0">
              <a:solidFill>
                <a:schemeClr val="dk1"/>
              </a:solidFill>
              <a:effectLst/>
              <a:latin typeface="+mn-lt"/>
              <a:ea typeface="+mn-ea"/>
              <a:cs typeface="+mn-cs"/>
            </a:rPr>
            <a:t>VALUES</a:t>
          </a:r>
          <a:endParaRPr lang="en-NZ">
            <a:effectLst/>
          </a:endParaRPr>
        </a:p>
      </xdr:txBody>
    </xdr:sp>
    <xdr:clientData/>
  </xdr:twoCellAnchor>
  <xdr:twoCellAnchor>
    <xdr:from>
      <xdr:col>4</xdr:col>
      <xdr:colOff>511969</xdr:colOff>
      <xdr:row>170</xdr:row>
      <xdr:rowOff>0</xdr:rowOff>
    </xdr:from>
    <xdr:to>
      <xdr:col>5</xdr:col>
      <xdr:colOff>428625</xdr:colOff>
      <xdr:row>172</xdr:row>
      <xdr:rowOff>95250</xdr:rowOff>
    </xdr:to>
    <xdr:sp macro="" textlink="">
      <xdr:nvSpPr>
        <xdr:cNvPr id="32" name="TextBox 17">
          <a:extLst>
            <a:ext uri="{FF2B5EF4-FFF2-40B4-BE49-F238E27FC236}">
              <a16:creationId xmlns:a16="http://schemas.microsoft.com/office/drawing/2014/main" id="{00000000-0008-0000-0400-000020000000}"/>
            </a:ext>
          </a:extLst>
        </xdr:cNvPr>
        <xdr:cNvSpPr txBox="1"/>
      </xdr:nvSpPr>
      <xdr:spPr>
        <a:xfrm>
          <a:off x="6893719" y="37076063"/>
          <a:ext cx="9048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i="0">
              <a:solidFill>
                <a:schemeClr val="dk1"/>
              </a:solidFill>
              <a:effectLst/>
              <a:latin typeface="+mn-lt"/>
              <a:ea typeface="+mn-ea"/>
              <a:cs typeface="+mn-cs"/>
            </a:rPr>
            <a:t>YOUR </a:t>
          </a:r>
          <a:endParaRPr lang="en-NZ">
            <a:effectLst/>
          </a:endParaRPr>
        </a:p>
        <a:p>
          <a:pPr algn="ctr"/>
          <a:r>
            <a:rPr lang="en-NZ" sz="1100" b="1" i="0">
              <a:solidFill>
                <a:schemeClr val="dk1"/>
              </a:solidFill>
              <a:effectLst/>
              <a:latin typeface="+mn-lt"/>
              <a:ea typeface="+mn-ea"/>
              <a:cs typeface="+mn-cs"/>
            </a:rPr>
            <a:t>VALUES</a:t>
          </a:r>
          <a:endParaRPr lang="en-NZ">
            <a:effectLst/>
          </a:endParaRPr>
        </a:p>
      </xdr:txBody>
    </xdr:sp>
    <xdr:clientData/>
  </xdr:twoCellAnchor>
  <xdr:twoCellAnchor>
    <xdr:from>
      <xdr:col>0</xdr:col>
      <xdr:colOff>0</xdr:colOff>
      <xdr:row>170</xdr:row>
      <xdr:rowOff>0</xdr:rowOff>
    </xdr:from>
    <xdr:to>
      <xdr:col>0</xdr:col>
      <xdr:colOff>892968</xdr:colOff>
      <xdr:row>172</xdr:row>
      <xdr:rowOff>107158</xdr:rowOff>
    </xdr:to>
    <xdr:sp macro="" textlink="">
      <xdr:nvSpPr>
        <xdr:cNvPr id="33" name="TextBox 9">
          <a:extLst>
            <a:ext uri="{FF2B5EF4-FFF2-40B4-BE49-F238E27FC236}">
              <a16:creationId xmlns:a16="http://schemas.microsoft.com/office/drawing/2014/main" id="{00000000-0008-0000-0400-000021000000}"/>
            </a:ext>
          </a:extLst>
        </xdr:cNvPr>
        <xdr:cNvSpPr txBox="1"/>
      </xdr:nvSpPr>
      <xdr:spPr>
        <a:xfrm>
          <a:off x="0" y="37076063"/>
          <a:ext cx="892968" cy="488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a:t>OUR ESTIMATE</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0.78146</cdr:x>
      <cdr:y>0.09221</cdr:y>
    </cdr:from>
    <cdr:to>
      <cdr:x>1</cdr:x>
      <cdr:y>0.29186</cdr:y>
    </cdr:to>
    <cdr:sp macro="" textlink="">
      <cdr:nvSpPr>
        <cdr:cNvPr id="2" name="TextBox 1"/>
        <cdr:cNvSpPr txBox="1"/>
      </cdr:nvSpPr>
      <cdr:spPr>
        <a:xfrm xmlns:a="http://schemas.openxmlformats.org/drawingml/2006/main">
          <a:off x="4214813" y="228065"/>
          <a:ext cx="1178717" cy="493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t>Feed Price (c/kgDM)</a:t>
          </a:r>
        </a:p>
      </cdr:txBody>
    </cdr:sp>
  </cdr:relSizeAnchor>
  <cdr:relSizeAnchor xmlns:cdr="http://schemas.openxmlformats.org/drawingml/2006/chartDrawing">
    <cdr:from>
      <cdr:x>0.77647</cdr:x>
      <cdr:y>0.21143</cdr:y>
    </cdr:from>
    <cdr:to>
      <cdr:x>0.89647</cdr:x>
      <cdr:y>0.66691</cdr:y>
    </cdr:to>
    <cdr:sp macro="" textlink="">
      <cdr:nvSpPr>
        <cdr:cNvPr id="3" name="TextBox 1"/>
        <cdr:cNvSpPr txBox="1"/>
      </cdr:nvSpPr>
      <cdr:spPr>
        <a:xfrm xmlns:a="http://schemas.openxmlformats.org/drawingml/2006/main">
          <a:off x="3741218" y="538043"/>
          <a:ext cx="578189" cy="1159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+15%</a:t>
          </a:r>
        </a:p>
      </cdr:txBody>
    </cdr:sp>
  </cdr:relSizeAnchor>
  <cdr:relSizeAnchor xmlns:cdr="http://schemas.openxmlformats.org/drawingml/2006/chartDrawing">
    <cdr:from>
      <cdr:x>0.20063</cdr:x>
      <cdr:y>0.68814</cdr:y>
    </cdr:from>
    <cdr:to>
      <cdr:x>0.80941</cdr:x>
      <cdr:y>0.79073</cdr:y>
    </cdr:to>
    <cdr:sp macro="" textlink="">
      <cdr:nvSpPr>
        <cdr:cNvPr id="4" name="TextBox 1"/>
        <cdr:cNvSpPr txBox="1"/>
      </cdr:nvSpPr>
      <cdr:spPr>
        <a:xfrm xmlns:a="http://schemas.openxmlformats.org/drawingml/2006/main">
          <a:off x="1015206" y="1996678"/>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drawings/drawing13.xml><?xml version="1.0" encoding="utf-8"?>
<c:userShapes xmlns:c="http://schemas.openxmlformats.org/drawingml/2006/chart">
  <cdr:relSizeAnchor xmlns:cdr="http://schemas.openxmlformats.org/drawingml/2006/chartDrawing">
    <cdr:from>
      <cdr:x>0.78571</cdr:x>
      <cdr:y>0.06924</cdr:y>
    </cdr:from>
    <cdr:to>
      <cdr:x>0.99549</cdr:x>
      <cdr:y>0.26889</cdr:y>
    </cdr:to>
    <cdr:sp macro="" textlink="">
      <cdr:nvSpPr>
        <cdr:cNvPr id="2" name="TextBox 1"/>
        <cdr:cNvSpPr txBox="1"/>
      </cdr:nvSpPr>
      <cdr:spPr>
        <a:xfrm xmlns:a="http://schemas.openxmlformats.org/drawingml/2006/main">
          <a:off x="3758368" y="175929"/>
          <a:ext cx="1003463" cy="507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Feed Price (c/kgDM)</a:t>
          </a:r>
        </a:p>
      </cdr:txBody>
    </cdr:sp>
  </cdr:relSizeAnchor>
  <cdr:relSizeAnchor xmlns:cdr="http://schemas.openxmlformats.org/drawingml/2006/chartDrawing">
    <cdr:from>
      <cdr:x>0.2218</cdr:x>
      <cdr:y>0.68179</cdr:y>
    </cdr:from>
    <cdr:to>
      <cdr:x>0.83059</cdr:x>
      <cdr:y>0.78493</cdr:y>
    </cdr:to>
    <cdr:sp macro="" textlink="">
      <cdr:nvSpPr>
        <cdr:cNvPr id="3" name="TextBox 1"/>
        <cdr:cNvSpPr txBox="1"/>
      </cdr:nvSpPr>
      <cdr:spPr>
        <a:xfrm xmlns:a="http://schemas.openxmlformats.org/drawingml/2006/main">
          <a:off x="1122362" y="1967706"/>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0.77212</cdr:x>
      <cdr:y>0.19432</cdr:y>
    </cdr:from>
    <cdr:to>
      <cdr:x>0.89212</cdr:x>
      <cdr:y>0.65224</cdr:y>
    </cdr:to>
    <cdr:sp macro="" textlink="">
      <cdr:nvSpPr>
        <cdr:cNvPr id="4" name="TextBox 1"/>
        <cdr:cNvSpPr txBox="1"/>
      </cdr:nvSpPr>
      <cdr:spPr>
        <a:xfrm xmlns:a="http://schemas.openxmlformats.org/drawingml/2006/main">
          <a:off x="3693338" y="493738"/>
          <a:ext cx="574009" cy="1163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+15%</a:t>
          </a:r>
        </a:p>
      </cdr:txBody>
    </cdr:sp>
  </cdr:relSizeAnchor>
</c:userShapes>
</file>

<file path=xl/drawings/drawing14.xml><?xml version="1.0" encoding="utf-8"?>
<c:userShapes xmlns:c="http://schemas.openxmlformats.org/drawingml/2006/chart">
  <cdr:relSizeAnchor xmlns:cdr="http://schemas.openxmlformats.org/drawingml/2006/chartDrawing">
    <cdr:from>
      <cdr:x>0.79524</cdr:x>
      <cdr:y>0.05051</cdr:y>
    </cdr:from>
    <cdr:to>
      <cdr:x>1</cdr:x>
      <cdr:y>0.24909</cdr:y>
    </cdr:to>
    <cdr:sp macro="" textlink="">
      <cdr:nvSpPr>
        <cdr:cNvPr id="2" name="TextBox 1"/>
        <cdr:cNvSpPr txBox="1"/>
      </cdr:nvSpPr>
      <cdr:spPr>
        <a:xfrm xmlns:a="http://schemas.openxmlformats.org/drawingml/2006/main">
          <a:off x="3821594" y="130897"/>
          <a:ext cx="983992" cy="514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System Benefits (TDM)</a:t>
          </a:r>
        </a:p>
      </cdr:txBody>
    </cdr:sp>
  </cdr:relSizeAnchor>
  <cdr:relSizeAnchor xmlns:cdr="http://schemas.openxmlformats.org/drawingml/2006/chartDrawing">
    <cdr:from>
      <cdr:x>0.19546</cdr:x>
      <cdr:y>0.69047</cdr:y>
    </cdr:from>
    <cdr:to>
      <cdr:x>0.80282</cdr:x>
      <cdr:y>0.79305</cdr:y>
    </cdr:to>
    <cdr:sp macro="" textlink="">
      <cdr:nvSpPr>
        <cdr:cNvPr id="3" name="TextBox 1"/>
        <cdr:cNvSpPr txBox="1"/>
      </cdr:nvSpPr>
      <cdr:spPr>
        <a:xfrm xmlns:a="http://schemas.openxmlformats.org/drawingml/2006/main">
          <a:off x="991395" y="2003425"/>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0.76588</cdr:x>
      <cdr:y>0.23106</cdr:y>
    </cdr:from>
    <cdr:to>
      <cdr:x>0.8856</cdr:x>
      <cdr:y>0.68653</cdr:y>
    </cdr:to>
    <cdr:sp macro="" textlink="">
      <cdr:nvSpPr>
        <cdr:cNvPr id="5" name="TextBox 1"/>
        <cdr:cNvSpPr txBox="1"/>
      </cdr:nvSpPr>
      <cdr:spPr>
        <a:xfrm xmlns:a="http://schemas.openxmlformats.org/drawingml/2006/main">
          <a:off x="3680502" y="598765"/>
          <a:ext cx="575325" cy="1180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+50%</a:t>
          </a:r>
        </a:p>
      </cdr:txBody>
    </cdr:sp>
  </cdr:relSizeAnchor>
</c:userShapes>
</file>

<file path=xl/drawings/drawing15.xml><?xml version="1.0" encoding="utf-8"?>
<c:userShapes xmlns:c="http://schemas.openxmlformats.org/drawingml/2006/chart">
  <cdr:relSizeAnchor xmlns:cdr="http://schemas.openxmlformats.org/drawingml/2006/chartDrawing">
    <cdr:from>
      <cdr:x>0.79097</cdr:x>
      <cdr:y>0.05956</cdr:y>
    </cdr:from>
    <cdr:to>
      <cdr:x>1</cdr:x>
      <cdr:y>0.25979</cdr:y>
    </cdr:to>
    <cdr:sp macro="" textlink="">
      <cdr:nvSpPr>
        <cdr:cNvPr id="3" name="TextBox 1"/>
        <cdr:cNvSpPr txBox="1"/>
      </cdr:nvSpPr>
      <cdr:spPr>
        <a:xfrm xmlns:a="http://schemas.openxmlformats.org/drawingml/2006/main">
          <a:off x="3803395" y="154559"/>
          <a:ext cx="1005125" cy="5196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System Benefits (TDM)</a:t>
          </a:r>
        </a:p>
      </cdr:txBody>
    </cdr:sp>
  </cdr:relSizeAnchor>
  <cdr:relSizeAnchor xmlns:cdr="http://schemas.openxmlformats.org/drawingml/2006/chartDrawing">
    <cdr:from>
      <cdr:x>0.20818</cdr:x>
      <cdr:y>0.68791</cdr:y>
    </cdr:from>
    <cdr:to>
      <cdr:x>0.8184</cdr:x>
      <cdr:y>0.79134</cdr:y>
    </cdr:to>
    <cdr:sp macro="" textlink="">
      <cdr:nvSpPr>
        <cdr:cNvPr id="4" name="TextBox 1"/>
        <cdr:cNvSpPr txBox="1"/>
      </cdr:nvSpPr>
      <cdr:spPr>
        <a:xfrm xmlns:a="http://schemas.openxmlformats.org/drawingml/2006/main">
          <a:off x="1050925" y="1979613"/>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0.76478</cdr:x>
      <cdr:y>0.23747</cdr:y>
    </cdr:from>
    <cdr:to>
      <cdr:x>0.88506</cdr:x>
      <cdr:y>0.69672</cdr:y>
    </cdr:to>
    <cdr:sp macro="" textlink="">
      <cdr:nvSpPr>
        <cdr:cNvPr id="5" name="TextBox 1"/>
        <cdr:cNvSpPr txBox="1"/>
      </cdr:nvSpPr>
      <cdr:spPr>
        <a:xfrm xmlns:a="http://schemas.openxmlformats.org/drawingml/2006/main">
          <a:off x="3677460" y="616262"/>
          <a:ext cx="578369" cy="1191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+50%</a:t>
          </a:r>
        </a:p>
      </cdr:txBody>
    </cdr:sp>
  </cdr:relSizeAnchor>
</c:userShapes>
</file>

<file path=xl/drawings/drawing16.xml><?xml version="1.0" encoding="utf-8"?>
<c:userShapes xmlns:c="http://schemas.openxmlformats.org/drawingml/2006/chart">
  <cdr:relSizeAnchor xmlns:cdr="http://schemas.openxmlformats.org/drawingml/2006/chartDrawing">
    <cdr:from>
      <cdr:x>0.78663</cdr:x>
      <cdr:y>0.00916</cdr:y>
    </cdr:from>
    <cdr:to>
      <cdr:x>0.99375</cdr:x>
      <cdr:y>0.20888</cdr:y>
    </cdr:to>
    <cdr:sp macro="" textlink="">
      <cdr:nvSpPr>
        <cdr:cNvPr id="4" name="TextBox 1"/>
        <cdr:cNvSpPr txBox="1"/>
      </cdr:nvSpPr>
      <cdr:spPr>
        <a:xfrm xmlns:a="http://schemas.openxmlformats.org/drawingml/2006/main">
          <a:off x="3643313" y="22794"/>
          <a:ext cx="959271" cy="4969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Increase in Production  (kgMS)</a:t>
          </a:r>
        </a:p>
      </cdr:txBody>
    </cdr:sp>
  </cdr:relSizeAnchor>
  <cdr:relSizeAnchor xmlns:cdr="http://schemas.openxmlformats.org/drawingml/2006/chartDrawing">
    <cdr:from>
      <cdr:x>0.75518</cdr:x>
      <cdr:y>0.1982</cdr:y>
    </cdr:from>
    <cdr:to>
      <cdr:x>0.88668</cdr:x>
      <cdr:y>0.65628</cdr:y>
    </cdr:to>
    <cdr:sp macro="" textlink="">
      <cdr:nvSpPr>
        <cdr:cNvPr id="5" name="TextBox 1"/>
        <cdr:cNvSpPr txBox="1"/>
      </cdr:nvSpPr>
      <cdr:spPr>
        <a:xfrm xmlns:a="http://schemas.openxmlformats.org/drawingml/2006/main">
          <a:off x="3631958" y="499240"/>
          <a:ext cx="632434" cy="1153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+10%</a:t>
          </a:r>
        </a:p>
      </cdr:txBody>
    </cdr:sp>
  </cdr:relSizeAnchor>
  <cdr:relSizeAnchor xmlns:cdr="http://schemas.openxmlformats.org/drawingml/2006/chartDrawing">
    <cdr:from>
      <cdr:x>0.21521</cdr:x>
      <cdr:y>0.67143</cdr:y>
    </cdr:from>
    <cdr:to>
      <cdr:x>0.82512</cdr:x>
      <cdr:y>0.77508</cdr:y>
    </cdr:to>
    <cdr:sp macro="" textlink="">
      <cdr:nvSpPr>
        <cdr:cNvPr id="6" name="TextBox 1"/>
        <cdr:cNvSpPr txBox="1"/>
      </cdr:nvSpPr>
      <cdr:spPr>
        <a:xfrm xmlns:a="http://schemas.openxmlformats.org/drawingml/2006/main">
          <a:off x="1035050" y="1691217"/>
          <a:ext cx="2933248" cy="261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drawings/drawing17.xml><?xml version="1.0" encoding="utf-8"?>
<c:userShapes xmlns:c="http://schemas.openxmlformats.org/drawingml/2006/chart">
  <cdr:relSizeAnchor xmlns:cdr="http://schemas.openxmlformats.org/drawingml/2006/chartDrawing">
    <cdr:from>
      <cdr:x>0.76574</cdr:x>
      <cdr:y>0.01653</cdr:y>
    </cdr:from>
    <cdr:to>
      <cdr:x>0.99561</cdr:x>
      <cdr:y>0.21625</cdr:y>
    </cdr:to>
    <cdr:sp macro="" textlink="">
      <cdr:nvSpPr>
        <cdr:cNvPr id="2" name="TextBox 1"/>
        <cdr:cNvSpPr txBox="1"/>
      </cdr:nvSpPr>
      <cdr:spPr>
        <a:xfrm xmlns:a="http://schemas.openxmlformats.org/drawingml/2006/main">
          <a:off x="3659475" y="41639"/>
          <a:ext cx="1098550" cy="5030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Increase in Production  (kgMS)</a:t>
          </a:r>
        </a:p>
      </cdr:txBody>
    </cdr:sp>
  </cdr:relSizeAnchor>
  <cdr:relSizeAnchor xmlns:cdr="http://schemas.openxmlformats.org/drawingml/2006/chartDrawing">
    <cdr:from>
      <cdr:x>0.76017</cdr:x>
      <cdr:y>0.194</cdr:y>
    </cdr:from>
    <cdr:to>
      <cdr:x>0.88052</cdr:x>
      <cdr:y>0.65208</cdr:y>
    </cdr:to>
    <cdr:sp macro="" textlink="">
      <cdr:nvSpPr>
        <cdr:cNvPr id="3" name="TextBox 1"/>
        <cdr:cNvSpPr txBox="1"/>
      </cdr:nvSpPr>
      <cdr:spPr>
        <a:xfrm xmlns:a="http://schemas.openxmlformats.org/drawingml/2006/main">
          <a:off x="3632856" y="488657"/>
          <a:ext cx="575153" cy="1153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+10%</a:t>
          </a:r>
        </a:p>
      </cdr:txBody>
    </cdr:sp>
  </cdr:relSizeAnchor>
  <cdr:relSizeAnchor xmlns:cdr="http://schemas.openxmlformats.org/drawingml/2006/chartDrawing">
    <cdr:from>
      <cdr:x>0.20772</cdr:x>
      <cdr:y>0.65462</cdr:y>
    </cdr:from>
    <cdr:to>
      <cdr:x>0.8215</cdr:x>
      <cdr:y>0.75827</cdr:y>
    </cdr:to>
    <cdr:sp macro="" textlink="">
      <cdr:nvSpPr>
        <cdr:cNvPr id="4" name="TextBox 1"/>
        <cdr:cNvSpPr txBox="1"/>
      </cdr:nvSpPr>
      <cdr:spPr>
        <a:xfrm xmlns:a="http://schemas.openxmlformats.org/drawingml/2006/main">
          <a:off x="992717" y="1648884"/>
          <a:ext cx="2933248" cy="261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4763</xdr:colOff>
      <xdr:row>234</xdr:row>
      <xdr:rowOff>3706</xdr:rowOff>
    </xdr:from>
    <xdr:to>
      <xdr:col>15</xdr:col>
      <xdr:colOff>433917</xdr:colOff>
      <xdr:row>248</xdr:row>
      <xdr:rowOff>74084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246592</xdr:colOff>
      <xdr:row>209</xdr:row>
      <xdr:rowOff>59795</xdr:rowOff>
    </xdr:from>
    <xdr:to>
      <xdr:col>21</xdr:col>
      <xdr:colOff>141817</xdr:colOff>
      <xdr:row>223</xdr:row>
      <xdr:rowOff>135995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57</xdr:col>
      <xdr:colOff>600075</xdr:colOff>
      <xdr:row>17</xdr:row>
      <xdr:rowOff>171450</xdr:rowOff>
    </xdr:from>
    <xdr:to>
      <xdr:col>65</xdr:col>
      <xdr:colOff>301767</xdr:colOff>
      <xdr:row>32</xdr:row>
      <xdr:rowOff>66553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0806350" y="2076450"/>
          <a:ext cx="4578492" cy="2981202"/>
        </a:xfrm>
        <a:prstGeom prst="rect">
          <a:avLst/>
        </a:prstGeom>
      </xdr:spPr>
    </xdr:pic>
    <xdr:clientData/>
  </xdr:twoCellAnchor>
  <xdr:twoCellAnchor>
    <xdr:from>
      <xdr:col>1</xdr:col>
      <xdr:colOff>28575</xdr:colOff>
      <xdr:row>234</xdr:row>
      <xdr:rowOff>10584</xdr:rowOff>
    </xdr:from>
    <xdr:to>
      <xdr:col>5</xdr:col>
      <xdr:colOff>451909</xdr:colOff>
      <xdr:row>248</xdr:row>
      <xdr:rowOff>86784</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63499</xdr:colOff>
      <xdr:row>234</xdr:row>
      <xdr:rowOff>10584</xdr:rowOff>
    </xdr:from>
    <xdr:to>
      <xdr:col>10</xdr:col>
      <xdr:colOff>539749</xdr:colOff>
      <xdr:row>248</xdr:row>
      <xdr:rowOff>86784</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973667</xdr:colOff>
      <xdr:row>234</xdr:row>
      <xdr:rowOff>0</xdr:rowOff>
    </xdr:from>
    <xdr:to>
      <xdr:col>20</xdr:col>
      <xdr:colOff>635000</xdr:colOff>
      <xdr:row>248</xdr:row>
      <xdr:rowOff>63500</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740834</xdr:colOff>
      <xdr:row>234</xdr:row>
      <xdr:rowOff>10583</xdr:rowOff>
    </xdr:from>
    <xdr:to>
      <xdr:col>27</xdr:col>
      <xdr:colOff>825501</xdr:colOff>
      <xdr:row>248</xdr:row>
      <xdr:rowOff>74083</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702733</xdr:colOff>
      <xdr:row>237</xdr:row>
      <xdr:rowOff>31749</xdr:rowOff>
    </xdr:from>
    <xdr:to>
      <xdr:col>10</xdr:col>
      <xdr:colOff>402167</xdr:colOff>
      <xdr:row>241</xdr:row>
      <xdr:rowOff>133350</xdr:rowOff>
    </xdr:to>
    <xdr:sp macro="" textlink="">
      <xdr:nvSpPr>
        <xdr:cNvPr id="10" name="Rectangle 9">
          <a:extLst>
            <a:ext uri="{FF2B5EF4-FFF2-40B4-BE49-F238E27FC236}">
              <a16:creationId xmlns:a16="http://schemas.microsoft.com/office/drawing/2014/main" id="{00000000-0008-0000-0500-00000A000000}"/>
            </a:ext>
          </a:extLst>
        </xdr:cNvPr>
        <xdr:cNvSpPr/>
      </xdr:nvSpPr>
      <xdr:spPr>
        <a:xfrm>
          <a:off x="9475258" y="43513374"/>
          <a:ext cx="3795184" cy="863601"/>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0</xdr:colOff>
      <xdr:row>249</xdr:row>
      <xdr:rowOff>0</xdr:rowOff>
    </xdr:from>
    <xdr:to>
      <xdr:col>10</xdr:col>
      <xdr:colOff>476250</xdr:colOff>
      <xdr:row>263</xdr:row>
      <xdr:rowOff>76200</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4763</xdr:colOff>
      <xdr:row>239</xdr:row>
      <xdr:rowOff>3706</xdr:rowOff>
    </xdr:from>
    <xdr:to>
      <xdr:col>15</xdr:col>
      <xdr:colOff>433917</xdr:colOff>
      <xdr:row>253</xdr:row>
      <xdr:rowOff>74084</xdr:rowOff>
    </xdr:to>
    <xdr:graphicFrame macro="">
      <xdr:nvGraphicFramePr>
        <xdr:cNvPr id="9" name="Chart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45509</xdr:colOff>
      <xdr:row>218</xdr:row>
      <xdr:rowOff>123295</xdr:rowOff>
    </xdr:from>
    <xdr:to>
      <xdr:col>23</xdr:col>
      <xdr:colOff>406400</xdr:colOff>
      <xdr:row>232</xdr:row>
      <xdr:rowOff>8995</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59</xdr:col>
      <xdr:colOff>230981</xdr:colOff>
      <xdr:row>10</xdr:row>
      <xdr:rowOff>123825</xdr:rowOff>
    </xdr:from>
    <xdr:to>
      <xdr:col>66</xdr:col>
      <xdr:colOff>539892</xdr:colOff>
      <xdr:row>25</xdr:row>
      <xdr:rowOff>41946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4975919" y="2636044"/>
          <a:ext cx="4559442" cy="2978027"/>
        </a:xfrm>
        <a:prstGeom prst="rect">
          <a:avLst/>
        </a:prstGeom>
      </xdr:spPr>
    </xdr:pic>
    <xdr:clientData/>
  </xdr:twoCellAnchor>
  <xdr:twoCellAnchor>
    <xdr:from>
      <xdr:col>1</xdr:col>
      <xdr:colOff>0</xdr:colOff>
      <xdr:row>239</xdr:row>
      <xdr:rowOff>10584</xdr:rowOff>
    </xdr:from>
    <xdr:to>
      <xdr:col>5</xdr:col>
      <xdr:colOff>423334</xdr:colOff>
      <xdr:row>253</xdr:row>
      <xdr:rowOff>86784</xdr:rowOff>
    </xdr:to>
    <xdr:graphicFrame macro="">
      <xdr:nvGraphicFramePr>
        <xdr:cNvPr id="8" name="Chart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63499</xdr:colOff>
      <xdr:row>239</xdr:row>
      <xdr:rowOff>10584</xdr:rowOff>
    </xdr:from>
    <xdr:to>
      <xdr:col>10</xdr:col>
      <xdr:colOff>539749</xdr:colOff>
      <xdr:row>253</xdr:row>
      <xdr:rowOff>86784</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973667</xdr:colOff>
      <xdr:row>239</xdr:row>
      <xdr:rowOff>0</xdr:rowOff>
    </xdr:from>
    <xdr:to>
      <xdr:col>20</xdr:col>
      <xdr:colOff>635000</xdr:colOff>
      <xdr:row>253</xdr:row>
      <xdr:rowOff>63500</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740834</xdr:colOff>
      <xdr:row>239</xdr:row>
      <xdr:rowOff>10583</xdr:rowOff>
    </xdr:from>
    <xdr:to>
      <xdr:col>27</xdr:col>
      <xdr:colOff>825501</xdr:colOff>
      <xdr:row>253</xdr:row>
      <xdr:rowOff>74083</xdr:rowOff>
    </xdr:to>
    <xdr:graphicFrame macro="">
      <xdr:nvGraphicFramePr>
        <xdr:cNvPr id="14" name="Chart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31750</xdr:colOff>
      <xdr:row>240</xdr:row>
      <xdr:rowOff>21167</xdr:rowOff>
    </xdr:from>
    <xdr:to>
      <xdr:col>3</xdr:col>
      <xdr:colOff>846667</xdr:colOff>
      <xdr:row>249</xdr:row>
      <xdr:rowOff>74083</xdr:rowOff>
    </xdr:to>
    <xdr:sp macro="" textlink="">
      <xdr:nvSpPr>
        <xdr:cNvPr id="6" name="Rectangle 5">
          <a:extLst>
            <a:ext uri="{FF2B5EF4-FFF2-40B4-BE49-F238E27FC236}">
              <a16:creationId xmlns:a16="http://schemas.microsoft.com/office/drawing/2014/main" id="{00000000-0008-0000-0600-000006000000}"/>
            </a:ext>
          </a:extLst>
        </xdr:cNvPr>
        <xdr:cNvSpPr/>
      </xdr:nvSpPr>
      <xdr:spPr>
        <a:xfrm>
          <a:off x="5683250" y="43391667"/>
          <a:ext cx="814917" cy="1767416"/>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702733</xdr:colOff>
      <xdr:row>242</xdr:row>
      <xdr:rowOff>31749</xdr:rowOff>
    </xdr:from>
    <xdr:to>
      <xdr:col>10</xdr:col>
      <xdr:colOff>402167</xdr:colOff>
      <xdr:row>247</xdr:row>
      <xdr:rowOff>10582</xdr:rowOff>
    </xdr:to>
    <xdr:sp macro="" textlink="">
      <xdr:nvSpPr>
        <xdr:cNvPr id="15" name="Rectangle 14">
          <a:extLst>
            <a:ext uri="{FF2B5EF4-FFF2-40B4-BE49-F238E27FC236}">
              <a16:creationId xmlns:a16="http://schemas.microsoft.com/office/drawing/2014/main" id="{00000000-0008-0000-0600-00000F000000}"/>
            </a:ext>
          </a:extLst>
        </xdr:cNvPr>
        <xdr:cNvSpPr/>
      </xdr:nvSpPr>
      <xdr:spPr>
        <a:xfrm>
          <a:off x="9465733" y="43783249"/>
          <a:ext cx="3795184" cy="931333"/>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71437</xdr:colOff>
      <xdr:row>72</xdr:row>
      <xdr:rowOff>0</xdr:rowOff>
    </xdr:from>
    <xdr:to>
      <xdr:col>3</xdr:col>
      <xdr:colOff>226219</xdr:colOff>
      <xdr:row>75</xdr:row>
      <xdr:rowOff>202407</xdr:rowOff>
    </xdr:to>
    <xdr:sp macro="" textlink="">
      <xdr:nvSpPr>
        <xdr:cNvPr id="2" name="Pentagon 1">
          <a:extLst>
            <a:ext uri="{FF2B5EF4-FFF2-40B4-BE49-F238E27FC236}">
              <a16:creationId xmlns:a16="http://schemas.microsoft.com/office/drawing/2014/main" id="{00000000-0008-0000-0100-000002000000}"/>
            </a:ext>
          </a:extLst>
        </xdr:cNvPr>
        <xdr:cNvSpPr/>
      </xdr:nvSpPr>
      <xdr:spPr>
        <a:xfrm>
          <a:off x="7250906" y="18335625"/>
          <a:ext cx="154782" cy="881063"/>
        </a:xfrm>
        <a:prstGeom prst="homePlat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NZ"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785813</xdr:colOff>
      <xdr:row>63</xdr:row>
      <xdr:rowOff>99218</xdr:rowOff>
    </xdr:from>
    <xdr:to>
      <xdr:col>14</xdr:col>
      <xdr:colOff>583406</xdr:colOff>
      <xdr:row>76</xdr:row>
      <xdr:rowOff>119063</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11513344" y="14720093"/>
          <a:ext cx="5655468" cy="2960689"/>
          <a:chOff x="6696075" y="30356175"/>
          <a:chExt cx="4590686" cy="2749534"/>
        </a:xfrm>
      </xdr:grpSpPr>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6696075" y="30356175"/>
            <a:ext cx="4590686" cy="2749534"/>
          </a:xfrm>
          <a:prstGeom prst="rect">
            <a:avLst/>
          </a:prstGeom>
        </xdr:spPr>
      </xdr:pic>
      <xdr:sp macro="" textlink="">
        <xdr:nvSpPr>
          <xdr:cNvPr id="6" name="Rectangle 5">
            <a:extLst>
              <a:ext uri="{FF2B5EF4-FFF2-40B4-BE49-F238E27FC236}">
                <a16:creationId xmlns:a16="http://schemas.microsoft.com/office/drawing/2014/main" id="{00000000-0008-0000-0700-000006000000}"/>
              </a:ext>
            </a:extLst>
          </xdr:cNvPr>
          <xdr:cNvSpPr/>
        </xdr:nvSpPr>
        <xdr:spPr>
          <a:xfrm>
            <a:off x="7343775" y="31003875"/>
            <a:ext cx="2447925" cy="952500"/>
          </a:xfrm>
          <a:prstGeom prst="rect">
            <a:avLst/>
          </a:prstGeom>
          <a:solidFill>
            <a:schemeClr val="accent3">
              <a:lumMod val="40000"/>
              <a:lumOff val="60000"/>
              <a:alpha val="37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xnSp macro="">
        <xdr:nvCxnSpPr>
          <xdr:cNvPr id="7" name="Straight Connector 6">
            <a:extLst>
              <a:ext uri="{FF2B5EF4-FFF2-40B4-BE49-F238E27FC236}">
                <a16:creationId xmlns:a16="http://schemas.microsoft.com/office/drawing/2014/main" id="{00000000-0008-0000-0700-000007000000}"/>
              </a:ext>
            </a:extLst>
          </xdr:cNvPr>
          <xdr:cNvCxnSpPr/>
        </xdr:nvCxnSpPr>
        <xdr:spPr>
          <a:xfrm flipV="1">
            <a:off x="8277225" y="31727775"/>
            <a:ext cx="9525" cy="714375"/>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700-000008000000}"/>
              </a:ext>
            </a:extLst>
          </xdr:cNvPr>
          <xdr:cNvCxnSpPr/>
        </xdr:nvCxnSpPr>
        <xdr:spPr>
          <a:xfrm flipV="1">
            <a:off x="7334250" y="31851600"/>
            <a:ext cx="962025" cy="9526"/>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700-000009000000}"/>
              </a:ext>
            </a:extLst>
          </xdr:cNvPr>
          <xdr:cNvCxnSpPr/>
        </xdr:nvCxnSpPr>
        <xdr:spPr>
          <a:xfrm flipV="1">
            <a:off x="7324725" y="31727776"/>
            <a:ext cx="981075" cy="9524"/>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700-00000A000000}"/>
              </a:ext>
            </a:extLst>
          </xdr:cNvPr>
          <xdr:cNvCxnSpPr/>
        </xdr:nvCxnSpPr>
        <xdr:spPr>
          <a:xfrm>
            <a:off x="7334250" y="31356300"/>
            <a:ext cx="1266825" cy="9525"/>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8229600" y="31727775"/>
            <a:ext cx="2476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A</a:t>
            </a:r>
          </a:p>
        </xdr:txBody>
      </xdr:sp>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8115300" y="31518225"/>
            <a:ext cx="2476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B</a:t>
            </a:r>
          </a:p>
        </xdr:txBody>
      </xdr:sp>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8420100" y="31146750"/>
            <a:ext cx="2476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a:t>
            </a:r>
          </a:p>
        </xdr:txBody>
      </xdr:sp>
      <xdr:cxnSp macro="">
        <xdr:nvCxnSpPr>
          <xdr:cNvPr id="14" name="Straight Connector 13">
            <a:extLst>
              <a:ext uri="{FF2B5EF4-FFF2-40B4-BE49-F238E27FC236}">
                <a16:creationId xmlns:a16="http://schemas.microsoft.com/office/drawing/2014/main" id="{00000000-0008-0000-0700-00000E000000}"/>
              </a:ext>
            </a:extLst>
          </xdr:cNvPr>
          <xdr:cNvCxnSpPr/>
        </xdr:nvCxnSpPr>
        <xdr:spPr>
          <a:xfrm>
            <a:off x="7334250" y="30994350"/>
            <a:ext cx="1581150" cy="0"/>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700-00000F000000}"/>
              </a:ext>
            </a:extLst>
          </xdr:cNvPr>
          <xdr:cNvCxnSpPr/>
        </xdr:nvCxnSpPr>
        <xdr:spPr>
          <a:xfrm flipV="1">
            <a:off x="8915400" y="31003877"/>
            <a:ext cx="0" cy="1438273"/>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8896350" y="30870525"/>
            <a:ext cx="2476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D</a:t>
            </a:r>
          </a:p>
        </xdr:txBody>
      </xdr:sp>
    </xdr:grpSp>
    <xdr:clientData/>
  </xdr:twoCellAnchor>
  <xdr:twoCellAnchor>
    <xdr:from>
      <xdr:col>7</xdr:col>
      <xdr:colOff>11906</xdr:colOff>
      <xdr:row>46</xdr:row>
      <xdr:rowOff>221456</xdr:rowOff>
    </xdr:from>
    <xdr:to>
      <xdr:col>9</xdr:col>
      <xdr:colOff>516731</xdr:colOff>
      <xdr:row>60</xdr:row>
      <xdr:rowOff>211930</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947737</xdr:colOff>
      <xdr:row>47</xdr:row>
      <xdr:rowOff>16668</xdr:rowOff>
    </xdr:from>
    <xdr:to>
      <xdr:col>14</xdr:col>
      <xdr:colOff>947738</xdr:colOff>
      <xdr:row>61</xdr:row>
      <xdr:rowOff>16667</xdr:rowOff>
    </xdr:to>
    <xdr:graphicFrame macro="">
      <xdr:nvGraphicFramePr>
        <xdr:cNvPr id="18" name="Chart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33</xdr:col>
      <xdr:colOff>9525</xdr:colOff>
      <xdr:row>6</xdr:row>
      <xdr:rowOff>76200</xdr:rowOff>
    </xdr:from>
    <xdr:to>
      <xdr:col>39</xdr:col>
      <xdr:colOff>107839</xdr:colOff>
      <xdr:row>23</xdr:row>
      <xdr:rowOff>80319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2295525" y="1219200"/>
          <a:ext cx="4584589" cy="3566469"/>
        </a:xfrm>
        <a:prstGeom prst="rect">
          <a:avLst/>
        </a:prstGeom>
      </xdr:spPr>
    </xdr:pic>
    <xdr:clientData/>
  </xdr:twoCellAnchor>
  <xdr:twoCellAnchor editAs="oneCell">
    <xdr:from>
      <xdr:col>67</xdr:col>
      <xdr:colOff>92075</xdr:colOff>
      <xdr:row>9</xdr:row>
      <xdr:rowOff>184150</xdr:rowOff>
    </xdr:from>
    <xdr:to>
      <xdr:col>74</xdr:col>
      <xdr:colOff>579049</xdr:colOff>
      <xdr:row>24</xdr:row>
      <xdr:rowOff>16810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69878575" y="2089150"/>
          <a:ext cx="4561557" cy="3007660"/>
        </a:xfrm>
        <a:prstGeom prst="rect">
          <a:avLst/>
        </a:prstGeom>
      </xdr:spPr>
    </xdr:pic>
    <xdr:clientData/>
  </xdr:twoCellAnchor>
  <xdr:twoCellAnchor>
    <xdr:from>
      <xdr:col>3</xdr:col>
      <xdr:colOff>137583</xdr:colOff>
      <xdr:row>17</xdr:row>
      <xdr:rowOff>105834</xdr:rowOff>
    </xdr:from>
    <xdr:to>
      <xdr:col>3</xdr:col>
      <xdr:colOff>7027976</xdr:colOff>
      <xdr:row>41</xdr:row>
      <xdr:rowOff>169332</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5662083" y="3668184"/>
          <a:ext cx="6890393" cy="5092698"/>
          <a:chOff x="629645" y="949274"/>
          <a:chExt cx="8715682" cy="5819428"/>
        </a:xfrm>
      </xdr:grpSpPr>
      <xdr:sp macro="" textlink="">
        <xdr:nvSpPr>
          <xdr:cNvPr id="6" name="TextBox 4">
            <a:extLst>
              <a:ext uri="{FF2B5EF4-FFF2-40B4-BE49-F238E27FC236}">
                <a16:creationId xmlns:a16="http://schemas.microsoft.com/office/drawing/2014/main" id="{00000000-0008-0000-0900-000006000000}"/>
              </a:ext>
            </a:extLst>
          </xdr:cNvPr>
          <xdr:cNvSpPr txBox="1"/>
        </xdr:nvSpPr>
        <xdr:spPr>
          <a:xfrm>
            <a:off x="1074650" y="949274"/>
            <a:ext cx="2580830" cy="413791"/>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2000" b="1">
                <a:latin typeface="+mn-lt"/>
              </a:rPr>
              <a:t>Current System</a:t>
            </a:r>
          </a:p>
        </xdr:txBody>
      </xdr:sp>
      <xdr:sp macro="" textlink="">
        <xdr:nvSpPr>
          <xdr:cNvPr id="7" name="TextBox 5">
            <a:extLst>
              <a:ext uri="{FF2B5EF4-FFF2-40B4-BE49-F238E27FC236}">
                <a16:creationId xmlns:a16="http://schemas.microsoft.com/office/drawing/2014/main" id="{00000000-0008-0000-0900-000007000000}"/>
              </a:ext>
            </a:extLst>
          </xdr:cNvPr>
          <xdr:cNvSpPr txBox="1"/>
        </xdr:nvSpPr>
        <xdr:spPr>
          <a:xfrm>
            <a:off x="5096302" y="949274"/>
            <a:ext cx="3009545" cy="413791"/>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2000" b="1">
                <a:latin typeface="+mn-lt"/>
              </a:rPr>
              <a:t>Proposed System</a:t>
            </a:r>
          </a:p>
        </xdr:txBody>
      </xdr:sp>
      <xdr:sp macro="" textlink="">
        <xdr:nvSpPr>
          <xdr:cNvPr id="8" name="Rounded Rectangle 7">
            <a:extLst>
              <a:ext uri="{FF2B5EF4-FFF2-40B4-BE49-F238E27FC236}">
                <a16:creationId xmlns:a16="http://schemas.microsoft.com/office/drawing/2014/main" id="{00000000-0008-0000-0900-000008000000}"/>
              </a:ext>
            </a:extLst>
          </xdr:cNvPr>
          <xdr:cNvSpPr/>
        </xdr:nvSpPr>
        <xdr:spPr bwMode="auto">
          <a:xfrm>
            <a:off x="629645" y="2728356"/>
            <a:ext cx="3426039" cy="1479680"/>
          </a:xfrm>
          <a:prstGeom prst="roundRect">
            <a:avLst>
              <a:gd name="adj" fmla="val 6467"/>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800" b="0" i="0" u="none" strike="noStrike" cap="none" normalizeH="0" baseline="0">
                <a:ln>
                  <a:noFill/>
                </a:ln>
                <a:solidFill>
                  <a:schemeClr val="tx1"/>
                </a:solidFill>
                <a:effectLst/>
                <a:latin typeface="+mn-lt"/>
              </a:rPr>
              <a:t>Feed Eaten</a:t>
            </a:r>
          </a:p>
          <a:p>
            <a:pPr marL="177800" marR="0" indent="452438" defTabSz="914400" rtl="0" eaLnBrk="0" fontAlgn="base" latinLnBrk="0" hangingPunct="0">
              <a:lnSpc>
                <a:spcPct val="100000"/>
              </a:lnSpc>
              <a:spcBef>
                <a:spcPct val="0"/>
              </a:spcBef>
              <a:spcAft>
                <a:spcPct val="0"/>
              </a:spcAft>
              <a:buClrTx/>
              <a:buSzTx/>
              <a:buFontTx/>
              <a:buNone/>
              <a:tabLst/>
            </a:pPr>
            <a:r>
              <a:rPr lang="en-NZ" sz="1100" i="1">
                <a:latin typeface="+mn-lt"/>
              </a:rPr>
              <a:t>less</a:t>
            </a:r>
            <a:r>
              <a:rPr lang="en-NZ" sz="1400" i="1">
                <a:latin typeface="+mn-lt"/>
              </a:rPr>
              <a:t> </a:t>
            </a:r>
            <a:r>
              <a:rPr kumimoji="0" lang="en-NZ" sz="1400" b="0" i="0" u="none" strike="noStrike" cap="none" normalizeH="0" baseline="0">
                <a:ln>
                  <a:noFill/>
                </a:ln>
                <a:solidFill>
                  <a:schemeClr val="tx1"/>
                </a:solidFill>
                <a:effectLst/>
                <a:latin typeface="+mn-lt"/>
              </a:rPr>
              <a:t>winter grazing</a:t>
            </a:r>
          </a:p>
          <a:p>
            <a:pPr marL="177800" indent="452438"/>
            <a:r>
              <a:rPr lang="en-NZ" sz="1100" i="1">
                <a:latin typeface="+mn-lt"/>
              </a:rPr>
              <a:t>less</a:t>
            </a:r>
            <a:r>
              <a:rPr lang="en-NZ" sz="1400" i="1"/>
              <a:t> </a:t>
            </a:r>
            <a:r>
              <a:rPr lang="en-NZ" sz="1400">
                <a:latin typeface="+mn-lt"/>
              </a:rPr>
              <a:t>supplement</a:t>
            </a:r>
          </a:p>
          <a:p>
            <a:pPr marL="177800" indent="452438"/>
            <a:r>
              <a:rPr lang="en-NZ" sz="1100" i="1">
                <a:latin typeface="+mn-lt"/>
              </a:rPr>
              <a:t>less</a:t>
            </a:r>
            <a:r>
              <a:rPr lang="en-NZ" sz="1400" i="1"/>
              <a:t> </a:t>
            </a:r>
            <a:r>
              <a:rPr kumimoji="0" lang="en-NZ" sz="1400" b="0" i="0" u="none" strike="noStrike" cap="none" normalizeH="0" baseline="0">
                <a:ln>
                  <a:noFill/>
                </a:ln>
                <a:solidFill>
                  <a:schemeClr val="tx1"/>
                </a:solidFill>
                <a:effectLst/>
                <a:latin typeface="+mn-lt"/>
              </a:rPr>
              <a:t>crop</a:t>
            </a:r>
          </a:p>
          <a:p>
            <a:pPr marL="177800" indent="452438"/>
            <a:r>
              <a:rPr lang="en-NZ" sz="1100" i="1">
                <a:latin typeface="+mn-lt"/>
              </a:rPr>
              <a:t>equals</a:t>
            </a:r>
            <a:r>
              <a:rPr lang="en-NZ" sz="1400">
                <a:latin typeface="+mn-lt"/>
              </a:rPr>
              <a:t> </a:t>
            </a:r>
            <a:r>
              <a:rPr lang="en-NZ" sz="1400" b="1">
                <a:latin typeface="+mn-lt"/>
              </a:rPr>
              <a:t>Pasture Eaten</a:t>
            </a:r>
            <a:endParaRPr kumimoji="0" lang="en-NZ" sz="1400" b="1" i="0" u="none" strike="noStrike" cap="none" normalizeH="0" baseline="0">
              <a:ln>
                <a:noFill/>
              </a:ln>
              <a:solidFill>
                <a:schemeClr val="tx1"/>
              </a:solidFill>
              <a:effectLst/>
              <a:latin typeface="+mn-lt"/>
            </a:endParaRPr>
          </a:p>
        </xdr:txBody>
      </xdr:sp>
      <xdr:sp macro="" textlink="">
        <xdr:nvSpPr>
          <xdr:cNvPr id="10" name="Rounded Rectangle 9">
            <a:extLst>
              <a:ext uri="{FF2B5EF4-FFF2-40B4-BE49-F238E27FC236}">
                <a16:creationId xmlns:a16="http://schemas.microsoft.com/office/drawing/2014/main" id="{00000000-0008-0000-0900-00000A000000}"/>
              </a:ext>
            </a:extLst>
          </xdr:cNvPr>
          <xdr:cNvSpPr/>
        </xdr:nvSpPr>
        <xdr:spPr bwMode="auto">
          <a:xfrm>
            <a:off x="630012" y="1499715"/>
            <a:ext cx="3470106" cy="695362"/>
          </a:xfrm>
          <a:prstGeom prst="roundRect">
            <a:avLst>
              <a:gd name="adj" fmla="val 12837"/>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800" b="0" i="0" u="none" strike="noStrike" cap="none" normalizeH="0" baseline="0">
                <a:ln>
                  <a:noFill/>
                </a:ln>
                <a:solidFill>
                  <a:schemeClr val="tx1"/>
                </a:solidFill>
                <a:effectLst/>
                <a:latin typeface="+mn-lt"/>
              </a:rPr>
              <a:t>Milk Production</a:t>
            </a:r>
          </a:p>
          <a:p>
            <a:pPr marL="0" marR="0" indent="0" algn="ctr" defTabSz="914400" rtl="0" eaLnBrk="0" fontAlgn="base" latinLnBrk="0" hangingPunct="0">
              <a:lnSpc>
                <a:spcPct val="100000"/>
              </a:lnSpc>
              <a:spcBef>
                <a:spcPct val="0"/>
              </a:spcBef>
              <a:spcAft>
                <a:spcPct val="0"/>
              </a:spcAft>
              <a:buClrTx/>
              <a:buSzTx/>
              <a:buFontTx/>
              <a:buNone/>
              <a:tabLst/>
            </a:pPr>
            <a:r>
              <a:rPr lang="en-NZ" sz="1200">
                <a:latin typeface="+mn-lt"/>
              </a:rPr>
              <a:t>(Breed / Lwt moderated)</a:t>
            </a:r>
            <a:endParaRPr kumimoji="0" lang="en-NZ" sz="1200" b="0" i="0" u="none" strike="noStrike" cap="none" normalizeH="0" baseline="0">
              <a:ln>
                <a:noFill/>
              </a:ln>
              <a:solidFill>
                <a:schemeClr val="tx1"/>
              </a:solidFill>
              <a:effectLst/>
              <a:latin typeface="+mn-lt"/>
            </a:endParaRPr>
          </a:p>
        </xdr:txBody>
      </xdr:sp>
      <xdr:sp macro="" textlink="">
        <xdr:nvSpPr>
          <xdr:cNvPr id="11" name="Rounded Rectangle 10">
            <a:extLst>
              <a:ext uri="{FF2B5EF4-FFF2-40B4-BE49-F238E27FC236}">
                <a16:creationId xmlns:a16="http://schemas.microsoft.com/office/drawing/2014/main" id="{00000000-0008-0000-0900-00000B000000}"/>
              </a:ext>
            </a:extLst>
          </xdr:cNvPr>
          <xdr:cNvSpPr/>
        </xdr:nvSpPr>
        <xdr:spPr bwMode="auto">
          <a:xfrm>
            <a:off x="4866022" y="1507169"/>
            <a:ext cx="3470106" cy="687908"/>
          </a:xfrm>
          <a:prstGeom prst="roundRect">
            <a:avLst>
              <a:gd name="adj" fmla="val 11505"/>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800" b="0" i="0" u="none" strike="noStrike" cap="none" normalizeH="0" baseline="0">
                <a:ln>
                  <a:noFill/>
                </a:ln>
                <a:solidFill>
                  <a:schemeClr val="tx1"/>
                </a:solidFill>
                <a:effectLst/>
                <a:latin typeface="+mn-lt"/>
              </a:rPr>
              <a:t>Milk Production</a:t>
            </a:r>
          </a:p>
          <a:p>
            <a:pPr algn="ctr"/>
            <a:r>
              <a:rPr lang="en-NZ" sz="1200">
                <a:latin typeface="+mn-lt"/>
              </a:rPr>
              <a:t>(Breed / Lwt moderated)</a:t>
            </a:r>
          </a:p>
        </xdr:txBody>
      </xdr:sp>
      <xdr:sp macro="" textlink="">
        <xdr:nvSpPr>
          <xdr:cNvPr id="12" name="Rounded Rectangle 11">
            <a:extLst>
              <a:ext uri="{FF2B5EF4-FFF2-40B4-BE49-F238E27FC236}">
                <a16:creationId xmlns:a16="http://schemas.microsoft.com/office/drawing/2014/main" id="{00000000-0008-0000-0900-00000C000000}"/>
              </a:ext>
            </a:extLst>
          </xdr:cNvPr>
          <xdr:cNvSpPr/>
        </xdr:nvSpPr>
        <xdr:spPr bwMode="auto">
          <a:xfrm>
            <a:off x="4866022" y="2618984"/>
            <a:ext cx="3470106" cy="454945"/>
          </a:xfrm>
          <a:prstGeom prst="roundRect">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800" b="0" i="0" u="none" strike="noStrike" cap="none" normalizeH="0" baseline="0">
                <a:ln>
                  <a:noFill/>
                </a:ln>
                <a:solidFill>
                  <a:schemeClr val="tx1"/>
                </a:solidFill>
                <a:effectLst/>
                <a:latin typeface="+mn-lt"/>
              </a:rPr>
              <a:t>Feed</a:t>
            </a:r>
            <a:r>
              <a:rPr kumimoji="0" lang="en-NZ" sz="1800" b="0" i="0" u="none" strike="noStrike" cap="none" normalizeH="0">
                <a:ln>
                  <a:noFill/>
                </a:ln>
                <a:solidFill>
                  <a:schemeClr val="tx1"/>
                </a:solidFill>
                <a:effectLst/>
                <a:latin typeface="+mn-lt"/>
              </a:rPr>
              <a:t> Required </a:t>
            </a:r>
            <a:endParaRPr kumimoji="0" lang="en-NZ" sz="1800" b="0" i="0" u="none" strike="noStrike" cap="none" normalizeH="0" baseline="0">
              <a:ln>
                <a:noFill/>
              </a:ln>
              <a:solidFill>
                <a:schemeClr val="tx1"/>
              </a:solidFill>
              <a:effectLst/>
              <a:latin typeface="+mn-lt"/>
            </a:endParaRPr>
          </a:p>
        </xdr:txBody>
      </xdr:sp>
      <xdr:sp macro="" textlink="">
        <xdr:nvSpPr>
          <xdr:cNvPr id="13" name="Rounded Rectangle 12">
            <a:extLst>
              <a:ext uri="{FF2B5EF4-FFF2-40B4-BE49-F238E27FC236}">
                <a16:creationId xmlns:a16="http://schemas.microsoft.com/office/drawing/2014/main" id="{00000000-0008-0000-0900-00000D000000}"/>
              </a:ext>
            </a:extLst>
          </xdr:cNvPr>
          <xdr:cNvSpPr/>
        </xdr:nvSpPr>
        <xdr:spPr bwMode="auto">
          <a:xfrm>
            <a:off x="4878810" y="3468195"/>
            <a:ext cx="3470106" cy="3300507"/>
          </a:xfrm>
          <a:prstGeom prst="roundRect">
            <a:avLst>
              <a:gd name="adj" fmla="val 5267"/>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177800" indent="-177800" algn="ctr"/>
            <a:r>
              <a:rPr lang="en-NZ" sz="1800">
                <a:latin typeface="+mn-lt"/>
              </a:rPr>
              <a:t>Pasture Eaten</a:t>
            </a:r>
          </a:p>
          <a:p>
            <a:pPr marL="177800" indent="-177800"/>
            <a:endParaRPr lang="en-NZ" sz="500">
              <a:latin typeface="+mn-lt"/>
            </a:endParaRPr>
          </a:p>
          <a:p>
            <a:pPr marL="177800" indent="-177800"/>
            <a:r>
              <a:rPr lang="en-NZ" sz="1600" b="1">
                <a:latin typeface="+mn-lt"/>
              </a:rPr>
              <a:t>+ System Adjustments for:</a:t>
            </a:r>
          </a:p>
          <a:p>
            <a:pPr marL="463550" marR="0" indent="-201613" defTabSz="914400" rtl="0" eaLnBrk="0" fontAlgn="base" latinLnBrk="0" hangingPunct="0">
              <a:lnSpc>
                <a:spcPct val="100000"/>
              </a:lnSpc>
              <a:spcBef>
                <a:spcPct val="0"/>
              </a:spcBef>
              <a:spcAft>
                <a:spcPct val="0"/>
              </a:spcAft>
              <a:buClrTx/>
              <a:buSzTx/>
              <a:buFont typeface="Arial" panose="020B0604020202020204" pitchFamily="34" charset="0"/>
              <a:buChar char="•"/>
              <a:tabLst/>
            </a:pPr>
            <a:r>
              <a:rPr lang="en-NZ" sz="1400">
                <a:latin typeface="+mn-lt"/>
              </a:rPr>
              <a:t>improved utilisation</a:t>
            </a:r>
            <a:endParaRPr kumimoji="0" lang="en-NZ" sz="1400" b="0" u="none" strike="noStrike" cap="none" normalizeH="0" baseline="0">
              <a:ln>
                <a:noFill/>
              </a:ln>
              <a:solidFill>
                <a:schemeClr val="tx1"/>
              </a:solidFill>
              <a:effectLst/>
              <a:latin typeface="+mn-lt"/>
            </a:endParaRPr>
          </a:p>
          <a:p>
            <a:pPr marL="463550" indent="-201613">
              <a:buFont typeface="Arial" panose="020B0604020202020204" pitchFamily="34" charset="0"/>
              <a:buChar char="•"/>
            </a:pPr>
            <a:r>
              <a:rPr lang="en-NZ" sz="1400">
                <a:latin typeface="+mn-lt"/>
              </a:rPr>
              <a:t>reduced pugging</a:t>
            </a:r>
          </a:p>
          <a:p>
            <a:pPr marL="463550" indent="-201613">
              <a:buFont typeface="Arial" panose="020B0604020202020204" pitchFamily="34" charset="0"/>
              <a:buChar char="•"/>
            </a:pPr>
            <a:r>
              <a:rPr kumimoji="0" lang="en-NZ" sz="1400" b="0" i="0" u="none" strike="noStrike" cap="none" normalizeH="0" baseline="0">
                <a:ln>
                  <a:noFill/>
                </a:ln>
                <a:solidFill>
                  <a:schemeClr val="tx1"/>
                </a:solidFill>
                <a:effectLst/>
                <a:latin typeface="+mn-lt"/>
              </a:rPr>
              <a:t>reduced heat stress</a:t>
            </a:r>
          </a:p>
          <a:p>
            <a:pPr marL="463550" indent="-201613">
              <a:buFont typeface="Arial" panose="020B0604020202020204" pitchFamily="34" charset="0"/>
              <a:buChar char="•"/>
            </a:pPr>
            <a:r>
              <a:rPr lang="en-NZ" sz="1400">
                <a:latin typeface="+mn-lt"/>
              </a:rPr>
              <a:t>reduced cold stress</a:t>
            </a:r>
          </a:p>
          <a:p>
            <a:pPr marL="463550" indent="-201613">
              <a:buFont typeface="Arial" panose="020B0604020202020204" pitchFamily="34" charset="0"/>
              <a:buChar char="•"/>
            </a:pPr>
            <a:endParaRPr lang="en-NZ" sz="1400">
              <a:latin typeface="+mn-lt"/>
            </a:endParaRPr>
          </a:p>
          <a:p>
            <a:pPr marL="177800" indent="-177800" algn="ctr" rtl="0" eaLnBrk="0" fontAlgn="base" hangingPunct="0">
              <a:spcBef>
                <a:spcPct val="0"/>
              </a:spcBef>
              <a:spcAft>
                <a:spcPct val="0"/>
              </a:spcAft>
            </a:pPr>
            <a:r>
              <a:rPr lang="en-NZ" sz="1600" b="1" kern="1200">
                <a:solidFill>
                  <a:schemeClr val="tx1"/>
                </a:solidFill>
                <a:latin typeface="+mn-lt"/>
                <a:ea typeface="+mn-ea"/>
                <a:cs typeface="+mn-cs"/>
              </a:rPr>
              <a:t>+ Other Feed: </a:t>
            </a:r>
          </a:p>
          <a:p>
            <a:pPr marL="464400" lvl="1" indent="-201600" algn="l" rtl="0" eaLnBrk="0" fontAlgn="base" hangingPunct="0">
              <a:spcBef>
                <a:spcPct val="0"/>
              </a:spcBef>
              <a:spcAft>
                <a:spcPct val="0"/>
              </a:spcAft>
              <a:buFont typeface="Arial" panose="020B0604020202020204" pitchFamily="34" charset="0"/>
              <a:buChar char="•"/>
            </a:pPr>
            <a:r>
              <a:rPr lang="en-NZ" sz="1400" kern="1200">
                <a:solidFill>
                  <a:schemeClr val="tx1"/>
                </a:solidFill>
                <a:latin typeface="+mn-lt"/>
                <a:ea typeface="+mn-ea"/>
                <a:cs typeface="+mn-cs"/>
              </a:rPr>
              <a:t>winter grazing</a:t>
            </a:r>
          </a:p>
          <a:p>
            <a:pPr marL="464400" lvl="1" indent="-201600" algn="l" rtl="0" eaLnBrk="0" fontAlgn="base" hangingPunct="0">
              <a:spcBef>
                <a:spcPct val="0"/>
              </a:spcBef>
              <a:spcAft>
                <a:spcPct val="0"/>
              </a:spcAft>
              <a:buFont typeface="Arial" panose="020B0604020202020204" pitchFamily="34" charset="0"/>
              <a:buChar char="•"/>
            </a:pPr>
            <a:r>
              <a:rPr lang="en-NZ" sz="1400" kern="1200">
                <a:solidFill>
                  <a:schemeClr val="tx1"/>
                </a:solidFill>
                <a:latin typeface="+mn-lt"/>
                <a:ea typeface="+mn-ea"/>
                <a:cs typeface="+mn-cs"/>
              </a:rPr>
              <a:t>supplement </a:t>
            </a:r>
          </a:p>
          <a:p>
            <a:pPr marL="464400" lvl="1" indent="-201600" algn="l" rtl="0" eaLnBrk="0" fontAlgn="base" hangingPunct="0">
              <a:spcBef>
                <a:spcPct val="0"/>
              </a:spcBef>
              <a:spcAft>
                <a:spcPct val="0"/>
              </a:spcAft>
              <a:buFont typeface="Arial" panose="020B0604020202020204" pitchFamily="34" charset="0"/>
              <a:buChar char="•"/>
            </a:pPr>
            <a:r>
              <a:rPr lang="en-NZ" sz="1400" kern="1200">
                <a:solidFill>
                  <a:schemeClr val="tx1"/>
                </a:solidFill>
                <a:latin typeface="+mn-lt"/>
                <a:ea typeface="+mn-ea"/>
                <a:cs typeface="+mn-cs"/>
              </a:rPr>
              <a:t>crop</a:t>
            </a:r>
          </a:p>
          <a:p>
            <a:pPr marL="463550" indent="-201613">
              <a:buFont typeface="Arial" panose="020B0604020202020204" pitchFamily="34" charset="0"/>
              <a:buChar char="•"/>
            </a:pPr>
            <a:endParaRPr kumimoji="0" lang="en-NZ" sz="1400" b="0" i="0" u="none" strike="noStrike" cap="none" normalizeH="0" baseline="0">
              <a:ln>
                <a:noFill/>
              </a:ln>
              <a:solidFill>
                <a:schemeClr val="tx1"/>
              </a:solidFill>
              <a:effectLst/>
              <a:latin typeface="+mn-lt"/>
            </a:endParaRPr>
          </a:p>
        </xdr:txBody>
      </xdr:sp>
      <xdr:sp macro="" textlink="">
        <xdr:nvSpPr>
          <xdr:cNvPr id="14" name="Down Arrow 13">
            <a:extLst>
              <a:ext uri="{FF2B5EF4-FFF2-40B4-BE49-F238E27FC236}">
                <a16:creationId xmlns:a16="http://schemas.microsoft.com/office/drawing/2014/main" id="{00000000-0008-0000-0900-00000E000000}"/>
              </a:ext>
            </a:extLst>
          </xdr:cNvPr>
          <xdr:cNvSpPr/>
        </xdr:nvSpPr>
        <xdr:spPr bwMode="auto">
          <a:xfrm>
            <a:off x="652046" y="2326996"/>
            <a:ext cx="985421" cy="298399"/>
          </a:xfrm>
          <a:prstGeom prst="downArrow">
            <a:avLst>
              <a:gd name="adj1" fmla="val 62613"/>
              <a:gd name="adj2" fmla="val 100000"/>
            </a:avLst>
          </a:prstGeom>
          <a:solidFill>
            <a:schemeClr val="tx1"/>
          </a:solidFill>
          <a:ln w="9525" cap="flat" cmpd="sng" algn="ctr">
            <a:solidFill>
              <a:schemeClr val="tx1"/>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en-NZ" sz="2000" b="0" i="0" u="none" strike="noStrike" cap="none" normalizeH="0" baseline="0">
              <a:ln>
                <a:noFill/>
              </a:ln>
              <a:solidFill>
                <a:schemeClr val="tx1"/>
              </a:solidFill>
              <a:effectLst/>
              <a:latin typeface="Times" pitchFamily="18" charset="0"/>
            </a:endParaRPr>
          </a:p>
        </xdr:txBody>
      </xdr:sp>
      <xdr:sp macro="" textlink="">
        <xdr:nvSpPr>
          <xdr:cNvPr id="15" name="Down Arrow 14">
            <a:extLst>
              <a:ext uri="{FF2B5EF4-FFF2-40B4-BE49-F238E27FC236}">
                <a16:creationId xmlns:a16="http://schemas.microsoft.com/office/drawing/2014/main" id="{00000000-0008-0000-0900-00000F000000}"/>
              </a:ext>
            </a:extLst>
          </xdr:cNvPr>
          <xdr:cNvSpPr/>
        </xdr:nvSpPr>
        <xdr:spPr bwMode="auto">
          <a:xfrm>
            <a:off x="4962972" y="2275220"/>
            <a:ext cx="985421" cy="298399"/>
          </a:xfrm>
          <a:prstGeom prst="downArrow">
            <a:avLst>
              <a:gd name="adj1" fmla="val 62613"/>
              <a:gd name="adj2" fmla="val 100000"/>
            </a:avLst>
          </a:prstGeom>
          <a:solidFill>
            <a:schemeClr val="tx1"/>
          </a:solidFill>
          <a:ln w="9525" cap="flat" cmpd="sng" algn="ctr">
            <a:solidFill>
              <a:schemeClr val="tx1"/>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en-NZ" sz="2000" b="0" i="0" u="none" strike="noStrike" cap="none" normalizeH="0" baseline="0">
              <a:ln>
                <a:noFill/>
              </a:ln>
              <a:solidFill>
                <a:schemeClr val="tx1"/>
              </a:solidFill>
              <a:effectLst/>
              <a:latin typeface="Times" pitchFamily="18" charset="0"/>
            </a:endParaRPr>
          </a:p>
        </xdr:txBody>
      </xdr:sp>
      <xdr:cxnSp macro="">
        <xdr:nvCxnSpPr>
          <xdr:cNvPr id="16" name="Straight Arrow Connector 15">
            <a:extLst>
              <a:ext uri="{FF2B5EF4-FFF2-40B4-BE49-F238E27FC236}">
                <a16:creationId xmlns:a16="http://schemas.microsoft.com/office/drawing/2014/main" id="{00000000-0008-0000-0900-000010000000}"/>
              </a:ext>
            </a:extLst>
          </xdr:cNvPr>
          <xdr:cNvCxnSpPr/>
        </xdr:nvCxnSpPr>
        <xdr:spPr bwMode="auto">
          <a:xfrm flipV="1">
            <a:off x="3454400" y="3707161"/>
            <a:ext cx="2245064" cy="211698"/>
          </a:xfrm>
          <a:prstGeom prst="straightConnector1">
            <a:avLst/>
          </a:prstGeom>
          <a:solidFill>
            <a:schemeClr val="accent1"/>
          </a:solidFill>
          <a:ln w="41275" cap="flat" cmpd="sng" algn="ctr">
            <a:solidFill>
              <a:schemeClr val="tx1"/>
            </a:solidFill>
            <a:prstDash val="solid"/>
            <a:round/>
            <a:headEnd type="none" w="med" len="med"/>
            <a:tailEnd type="triangle" w="med" len="lg"/>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cxnSp>
      <xdr:sp macro="" textlink="">
        <xdr:nvSpPr>
          <xdr:cNvPr id="17" name="TextBox 27">
            <a:extLst>
              <a:ext uri="{FF2B5EF4-FFF2-40B4-BE49-F238E27FC236}">
                <a16:creationId xmlns:a16="http://schemas.microsoft.com/office/drawing/2014/main" id="{00000000-0008-0000-0900-000011000000}"/>
              </a:ext>
            </a:extLst>
          </xdr:cNvPr>
          <xdr:cNvSpPr txBox="1"/>
        </xdr:nvSpPr>
        <xdr:spPr>
          <a:xfrm>
            <a:off x="6032372" y="3103008"/>
            <a:ext cx="1185170" cy="317918"/>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1400" b="1" i="1">
                <a:latin typeface="+mn-lt"/>
              </a:rPr>
              <a:t>Met by:</a:t>
            </a:r>
          </a:p>
        </xdr:txBody>
      </xdr:sp>
      <xdr:sp macro="" textlink="">
        <xdr:nvSpPr>
          <xdr:cNvPr id="18" name="TextBox 28">
            <a:extLst>
              <a:ext uri="{FF2B5EF4-FFF2-40B4-BE49-F238E27FC236}">
                <a16:creationId xmlns:a16="http://schemas.microsoft.com/office/drawing/2014/main" id="{00000000-0008-0000-0900-000012000000}"/>
              </a:ext>
            </a:extLst>
          </xdr:cNvPr>
          <xdr:cNvSpPr txBox="1"/>
        </xdr:nvSpPr>
        <xdr:spPr>
          <a:xfrm rot="5400000">
            <a:off x="7248783" y="3543336"/>
            <a:ext cx="3587589" cy="605498"/>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1400" b="1" i="1">
                <a:latin typeface="+mn-lt"/>
              </a:rPr>
              <a:t>Balance production and feed required by altering MS target or feed inputs</a:t>
            </a:r>
          </a:p>
        </xdr:txBody>
      </xdr:sp>
      <xdr:cxnSp macro="">
        <xdr:nvCxnSpPr>
          <xdr:cNvPr id="19" name="Elbow Connector 18">
            <a:extLst>
              <a:ext uri="{FF2B5EF4-FFF2-40B4-BE49-F238E27FC236}">
                <a16:creationId xmlns:a16="http://schemas.microsoft.com/office/drawing/2014/main" id="{00000000-0008-0000-0900-000013000000}"/>
              </a:ext>
            </a:extLst>
          </xdr:cNvPr>
          <xdr:cNvCxnSpPr>
            <a:stCxn id="12" idx="3"/>
            <a:endCxn id="13" idx="3"/>
          </xdr:cNvCxnSpPr>
        </xdr:nvCxnSpPr>
        <xdr:spPr bwMode="auto">
          <a:xfrm>
            <a:off x="8336128" y="2846457"/>
            <a:ext cx="12788" cy="2271992"/>
          </a:xfrm>
          <a:prstGeom prst="bentConnector3">
            <a:avLst>
              <a:gd name="adj1" fmla="val 2361128"/>
            </a:avLst>
          </a:prstGeom>
          <a:solidFill>
            <a:schemeClr val="accent1"/>
          </a:solidFill>
          <a:ln w="31750" cap="flat" cmpd="sng" algn="ctr">
            <a:solidFill>
              <a:schemeClr val="tx1"/>
            </a:solidFill>
            <a:prstDash val="solid"/>
            <a:round/>
            <a:headEnd type="triangle"/>
            <a:tailEnd type="none"/>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cxnSp>
      <xdr:sp macro="" textlink="">
        <xdr:nvSpPr>
          <xdr:cNvPr id="21" name="TextBox 38">
            <a:extLst>
              <a:ext uri="{FF2B5EF4-FFF2-40B4-BE49-F238E27FC236}">
                <a16:creationId xmlns:a16="http://schemas.microsoft.com/office/drawing/2014/main" id="{00000000-0008-0000-0900-000015000000}"/>
              </a:ext>
            </a:extLst>
          </xdr:cNvPr>
          <xdr:cNvSpPr txBox="1"/>
        </xdr:nvSpPr>
        <xdr:spPr>
          <a:xfrm rot="21264513">
            <a:off x="3985650" y="3473371"/>
            <a:ext cx="991625" cy="276999"/>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r>
              <a:rPr lang="en-NZ" sz="1100" b="1">
                <a:latin typeface="+mn-lt"/>
              </a:rPr>
              <a:t>Constant</a:t>
            </a:r>
          </a:p>
        </xdr:txBody>
      </xdr:sp>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1772478" y="2312482"/>
            <a:ext cx="2059290" cy="317918"/>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1400" b="1" i="1">
                <a:latin typeface="+mn-lt"/>
              </a:rPr>
              <a:t>Used to calculate:</a:t>
            </a:r>
          </a:p>
        </xdr:txBody>
      </xdr:sp>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6187896" y="2223066"/>
            <a:ext cx="2059290" cy="317918"/>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1400" b="1" i="1">
                <a:latin typeface="+mn-lt"/>
              </a:rPr>
              <a:t>Used to calculate: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797718</xdr:colOff>
      <xdr:row>38</xdr:row>
      <xdr:rowOff>59530</xdr:rowOff>
    </xdr:from>
    <xdr:to>
      <xdr:col>15</xdr:col>
      <xdr:colOff>690562</xdr:colOff>
      <xdr:row>51</xdr:row>
      <xdr:rowOff>119063</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1504435</xdr:colOff>
      <xdr:row>41</xdr:row>
      <xdr:rowOff>85975</xdr:rowOff>
    </xdr:from>
    <xdr:to>
      <xdr:col>12</xdr:col>
      <xdr:colOff>714375</xdr:colOff>
      <xdr:row>46</xdr:row>
      <xdr:rowOff>59531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118014235" y="9820525"/>
          <a:ext cx="3724790" cy="1116556"/>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twoCellAnchor>
    <xdr:from>
      <xdr:col>7</xdr:col>
      <xdr:colOff>773906</xdr:colOff>
      <xdr:row>53</xdr:row>
      <xdr:rowOff>70114</xdr:rowOff>
    </xdr:from>
    <xdr:to>
      <xdr:col>15</xdr:col>
      <xdr:colOff>714375</xdr:colOff>
      <xdr:row>66</xdr:row>
      <xdr:rowOff>130969</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1479022</xdr:colOff>
      <xdr:row>56</xdr:row>
      <xdr:rowOff>108198</xdr:rowOff>
    </xdr:from>
    <xdr:to>
      <xdr:col>12</xdr:col>
      <xdr:colOff>726281</xdr:colOff>
      <xdr:row>61</xdr:row>
      <xdr:rowOff>59531</xdr:rowOff>
    </xdr:to>
    <xdr:sp macro="" textlink="">
      <xdr:nvSpPr>
        <xdr:cNvPr id="5" name="Rectangle 4">
          <a:extLst>
            <a:ext uri="{FF2B5EF4-FFF2-40B4-BE49-F238E27FC236}">
              <a16:creationId xmlns:a16="http://schemas.microsoft.com/office/drawing/2014/main" id="{00000000-0008-0000-0A00-000005000000}"/>
            </a:ext>
          </a:extLst>
        </xdr:cNvPr>
        <xdr:cNvSpPr/>
      </xdr:nvSpPr>
      <xdr:spPr>
        <a:xfrm>
          <a:off x="117988822" y="13271748"/>
          <a:ext cx="3762109" cy="1094333"/>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23813</xdr:colOff>
      <xdr:row>67</xdr:row>
      <xdr:rowOff>178594</xdr:rowOff>
    </xdr:from>
    <xdr:to>
      <xdr:col>5</xdr:col>
      <xdr:colOff>47625</xdr:colOff>
      <xdr:row>71</xdr:row>
      <xdr:rowOff>59531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23813" y="17168813"/>
          <a:ext cx="11906250" cy="785812"/>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826823</xdr:colOff>
      <xdr:row>55</xdr:row>
      <xdr:rowOff>222250</xdr:rowOff>
    </xdr:from>
    <xdr:to>
      <xdr:col>11</xdr:col>
      <xdr:colOff>25312</xdr:colOff>
      <xdr:row>66</xdr:row>
      <xdr:rowOff>205911</xdr:rowOff>
    </xdr:to>
    <xdr:graphicFrame macro="">
      <xdr:nvGraphicFramePr>
        <xdr:cNvPr id="7" name="Chart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223571</xdr:colOff>
      <xdr:row>55</xdr:row>
      <xdr:rowOff>211668</xdr:rowOff>
    </xdr:from>
    <xdr:to>
      <xdr:col>18</xdr:col>
      <xdr:colOff>1058</xdr:colOff>
      <xdr:row>66</xdr:row>
      <xdr:rowOff>191349</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1325</xdr:colOff>
      <xdr:row>70</xdr:row>
      <xdr:rowOff>232833</xdr:rowOff>
    </xdr:from>
    <xdr:to>
      <xdr:col>11</xdr:col>
      <xdr:colOff>23244</xdr:colOff>
      <xdr:row>82</xdr:row>
      <xdr:rowOff>9013</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190500</xdr:colOff>
      <xdr:row>71</xdr:row>
      <xdr:rowOff>0</xdr:rowOff>
    </xdr:from>
    <xdr:to>
      <xdr:col>17</xdr:col>
      <xdr:colOff>236520</xdr:colOff>
      <xdr:row>82</xdr:row>
      <xdr:rowOff>12815</xdr:rowOff>
    </xdr:to>
    <xdr:graphicFrame macro="">
      <xdr:nvGraphicFramePr>
        <xdr:cNvPr id="9" name="Chart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78</xdr:col>
      <xdr:colOff>11905</xdr:colOff>
      <xdr:row>0</xdr:row>
      <xdr:rowOff>0</xdr:rowOff>
    </xdr:from>
    <xdr:to>
      <xdr:col>92</xdr:col>
      <xdr:colOff>123028</xdr:colOff>
      <xdr:row>21</xdr:row>
      <xdr:rowOff>179917</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48398905" y="0"/>
          <a:ext cx="7111999" cy="5334000"/>
        </a:xfrm>
        <a:prstGeom prst="rect">
          <a:avLst/>
        </a:prstGeom>
        <a:ln>
          <a:solidFill>
            <a:schemeClr val="accent3">
              <a:lumMod val="60000"/>
              <a:lumOff val="40000"/>
            </a:schemeClr>
          </a:solidFill>
        </a:ln>
      </xdr:spPr>
    </xdr:pic>
    <xdr:clientData/>
  </xdr:twoCellAnchor>
  <xdr:twoCellAnchor editAs="oneCell">
    <xdr:from>
      <xdr:col>95</xdr:col>
      <xdr:colOff>47625</xdr:colOff>
      <xdr:row>0</xdr:row>
      <xdr:rowOff>0</xdr:rowOff>
    </xdr:from>
    <xdr:to>
      <xdr:col>109</xdr:col>
      <xdr:colOff>178594</xdr:colOff>
      <xdr:row>21</xdr:row>
      <xdr:rowOff>194800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a:stretch>
          <a:fillRect/>
        </a:stretch>
      </xdr:blipFill>
      <xdr:spPr>
        <a:xfrm>
          <a:off x="56435625" y="0"/>
          <a:ext cx="7131843" cy="5348883"/>
        </a:xfrm>
        <a:prstGeom prst="rect">
          <a:avLst/>
        </a:prstGeom>
        <a:ln>
          <a:solidFill>
            <a:schemeClr val="accent3">
              <a:lumMod val="60000"/>
              <a:lumOff val="40000"/>
            </a:schemeClr>
          </a:solidFill>
        </a:ln>
      </xdr:spPr>
    </xdr:pic>
    <xdr:clientData/>
  </xdr:twoCellAnchor>
  <xdr:twoCellAnchor editAs="oneCell">
    <xdr:from>
      <xdr:col>78</xdr:col>
      <xdr:colOff>23813</xdr:colOff>
      <xdr:row>22</xdr:row>
      <xdr:rowOff>11906</xdr:rowOff>
    </xdr:from>
    <xdr:to>
      <xdr:col>92</xdr:col>
      <xdr:colOff>166686</xdr:colOff>
      <xdr:row>45</xdr:row>
      <xdr:rowOff>202407</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stretch>
          <a:fillRect/>
        </a:stretch>
      </xdr:blipFill>
      <xdr:spPr>
        <a:xfrm>
          <a:off x="48410813" y="5607844"/>
          <a:ext cx="7143749" cy="5357813"/>
        </a:xfrm>
        <a:prstGeom prst="rect">
          <a:avLst/>
        </a:prstGeom>
        <a:ln>
          <a:solidFill>
            <a:schemeClr val="accent3">
              <a:lumMod val="60000"/>
              <a:lumOff val="40000"/>
            </a:schemeClr>
          </a:solidFill>
        </a:ln>
      </xdr:spPr>
    </xdr:pic>
    <xdr:clientData/>
  </xdr:twoCellAnchor>
  <xdr:twoCellAnchor editAs="oneCell">
    <xdr:from>
      <xdr:col>95</xdr:col>
      <xdr:colOff>35719</xdr:colOff>
      <xdr:row>22</xdr:row>
      <xdr:rowOff>11906</xdr:rowOff>
    </xdr:from>
    <xdr:to>
      <xdr:col>109</xdr:col>
      <xdr:colOff>190501</xdr:colOff>
      <xdr:row>45</xdr:row>
      <xdr:rowOff>211337</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8"/>
        <a:stretch>
          <a:fillRect/>
        </a:stretch>
      </xdr:blipFill>
      <xdr:spPr>
        <a:xfrm>
          <a:off x="56423719" y="5607844"/>
          <a:ext cx="7155656" cy="5366743"/>
        </a:xfrm>
        <a:prstGeom prst="rect">
          <a:avLst/>
        </a:prstGeom>
        <a:ln>
          <a:solidFill>
            <a:schemeClr val="accent3">
              <a:lumMod val="60000"/>
              <a:lumOff val="40000"/>
            </a:schemeClr>
          </a:solidFill>
        </a:ln>
      </xdr:spPr>
    </xdr:pic>
    <xdr:clientData/>
  </xdr:twoCellAnchor>
  <xdr:twoCellAnchor>
    <xdr:from>
      <xdr:col>11</xdr:col>
      <xdr:colOff>190499</xdr:colOff>
      <xdr:row>42</xdr:row>
      <xdr:rowOff>3</xdr:rowOff>
    </xdr:from>
    <xdr:to>
      <xdr:col>17</xdr:col>
      <xdr:colOff>237379</xdr:colOff>
      <xdr:row>52</xdr:row>
      <xdr:rowOff>190502</xdr:rowOff>
    </xdr:to>
    <xdr:graphicFrame macro="">
      <xdr:nvGraphicFramePr>
        <xdr:cNvPr id="20" name="Chart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10583</xdr:colOff>
      <xdr:row>42</xdr:row>
      <xdr:rowOff>10585</xdr:rowOff>
    </xdr:from>
    <xdr:to>
      <xdr:col>11</xdr:col>
      <xdr:colOff>5921</xdr:colOff>
      <xdr:row>52</xdr:row>
      <xdr:rowOff>201084</xdr:rowOff>
    </xdr:to>
    <xdr:graphicFrame macro="">
      <xdr:nvGraphicFramePr>
        <xdr:cNvPr id="21" name="Chart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1820335</xdr:colOff>
      <xdr:row>42</xdr:row>
      <xdr:rowOff>31749</xdr:rowOff>
    </xdr:from>
    <xdr:to>
      <xdr:col>7</xdr:col>
      <xdr:colOff>656167</xdr:colOff>
      <xdr:row>43</xdr:row>
      <xdr:rowOff>21167</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9069918" y="10159999"/>
          <a:ext cx="1068916" cy="222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ctr"/>
          <a:r>
            <a:rPr lang="en-NZ" sz="1100" b="1"/>
            <a:t>OUR ESTIMATE</a:t>
          </a:r>
        </a:p>
      </xdr:txBody>
    </xdr:sp>
    <xdr:clientData/>
  </xdr:twoCellAnchor>
  <xdr:twoCellAnchor>
    <xdr:from>
      <xdr:col>13</xdr:col>
      <xdr:colOff>713318</xdr:colOff>
      <xdr:row>42</xdr:row>
      <xdr:rowOff>21166</xdr:rowOff>
    </xdr:from>
    <xdr:to>
      <xdr:col>15</xdr:col>
      <xdr:colOff>423334</xdr:colOff>
      <xdr:row>43</xdr:row>
      <xdr:rowOff>14816</xdr:rowOff>
    </xdr:to>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14058901" y="10149416"/>
          <a:ext cx="1043516" cy="2264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ctr"/>
          <a:r>
            <a:rPr lang="en-NZ" sz="1100" b="1"/>
            <a:t>YOUR ESTIMATE</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0.79762</cdr:x>
      <cdr:y>0.09221</cdr:y>
    </cdr:from>
    <cdr:to>
      <cdr:x>1</cdr:x>
      <cdr:y>0.29186</cdr:y>
    </cdr:to>
    <cdr:sp macro="" textlink="">
      <cdr:nvSpPr>
        <cdr:cNvPr id="2" name="TextBox 1"/>
        <cdr:cNvSpPr txBox="1"/>
      </cdr:nvSpPr>
      <cdr:spPr>
        <a:xfrm xmlns:a="http://schemas.openxmlformats.org/drawingml/2006/main">
          <a:off x="3843124" y="234649"/>
          <a:ext cx="975115" cy="508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t>Feed Price (c/kgDM)</a:t>
          </a:r>
        </a:p>
      </cdr:txBody>
    </cdr:sp>
  </cdr:relSizeAnchor>
  <cdr:relSizeAnchor xmlns:cdr="http://schemas.openxmlformats.org/drawingml/2006/chartDrawing">
    <cdr:from>
      <cdr:x>0.77647</cdr:x>
      <cdr:y>0.21143</cdr:y>
    </cdr:from>
    <cdr:to>
      <cdr:x>0.89647</cdr:x>
      <cdr:y>0.66691</cdr:y>
    </cdr:to>
    <cdr:sp macro="" textlink="">
      <cdr:nvSpPr>
        <cdr:cNvPr id="3" name="TextBox 1"/>
        <cdr:cNvSpPr txBox="1"/>
      </cdr:nvSpPr>
      <cdr:spPr>
        <a:xfrm xmlns:a="http://schemas.openxmlformats.org/drawingml/2006/main">
          <a:off x="3741218" y="538043"/>
          <a:ext cx="578189" cy="1159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+15%</a:t>
          </a:r>
        </a:p>
      </cdr:txBody>
    </cdr:sp>
  </cdr:relSizeAnchor>
  <cdr:relSizeAnchor xmlns:cdr="http://schemas.openxmlformats.org/drawingml/2006/chartDrawing">
    <cdr:from>
      <cdr:x>0.20063</cdr:x>
      <cdr:y>0.68814</cdr:y>
    </cdr:from>
    <cdr:to>
      <cdr:x>0.80941</cdr:x>
      <cdr:y>0.79073</cdr:y>
    </cdr:to>
    <cdr:sp macro="" textlink="">
      <cdr:nvSpPr>
        <cdr:cNvPr id="4" name="TextBox 1"/>
        <cdr:cNvSpPr txBox="1"/>
      </cdr:nvSpPr>
      <cdr:spPr>
        <a:xfrm xmlns:a="http://schemas.openxmlformats.org/drawingml/2006/main">
          <a:off x="1015206" y="1996678"/>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0.38834</cdr:x>
      <cdr:y>0.00333</cdr:y>
    </cdr:from>
    <cdr:to>
      <cdr:x>0.61019</cdr:x>
      <cdr:y>0.09066</cdr:y>
    </cdr:to>
    <cdr:sp macro="" textlink="">
      <cdr:nvSpPr>
        <cdr:cNvPr id="6" name="TextBox 9"/>
        <cdr:cNvSpPr txBox="1"/>
      </cdr:nvSpPr>
      <cdr:spPr>
        <a:xfrm xmlns:a="http://schemas.openxmlformats.org/drawingml/2006/main">
          <a:off x="1871134" y="8466"/>
          <a:ext cx="1068916" cy="2222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NZ" sz="1100" b="1"/>
            <a:t>OUR ESTIMATE</a:t>
          </a:r>
        </a:p>
      </cdr:txBody>
    </cdr:sp>
  </cdr:relSizeAnchor>
</c:userShapes>
</file>

<file path=xl/drawings/drawing6.xml><?xml version="1.0" encoding="utf-8"?>
<c:userShapes xmlns:c="http://schemas.openxmlformats.org/drawingml/2006/chart">
  <cdr:relSizeAnchor xmlns:cdr="http://schemas.openxmlformats.org/drawingml/2006/chartDrawing">
    <cdr:from>
      <cdr:x>0.78571</cdr:x>
      <cdr:y>0.06924</cdr:y>
    </cdr:from>
    <cdr:to>
      <cdr:x>0.99549</cdr:x>
      <cdr:y>0.26889</cdr:y>
    </cdr:to>
    <cdr:sp macro="" textlink="">
      <cdr:nvSpPr>
        <cdr:cNvPr id="2" name="TextBox 1"/>
        <cdr:cNvSpPr txBox="1"/>
      </cdr:nvSpPr>
      <cdr:spPr>
        <a:xfrm xmlns:a="http://schemas.openxmlformats.org/drawingml/2006/main">
          <a:off x="3758368" y="175929"/>
          <a:ext cx="1003463" cy="507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Feed Price (c/kgDM)</a:t>
          </a:r>
        </a:p>
      </cdr:txBody>
    </cdr:sp>
  </cdr:relSizeAnchor>
  <cdr:relSizeAnchor xmlns:cdr="http://schemas.openxmlformats.org/drawingml/2006/chartDrawing">
    <cdr:from>
      <cdr:x>0.2218</cdr:x>
      <cdr:y>0.68179</cdr:y>
    </cdr:from>
    <cdr:to>
      <cdr:x>0.83059</cdr:x>
      <cdr:y>0.78493</cdr:y>
    </cdr:to>
    <cdr:sp macro="" textlink="">
      <cdr:nvSpPr>
        <cdr:cNvPr id="3" name="TextBox 1"/>
        <cdr:cNvSpPr txBox="1"/>
      </cdr:nvSpPr>
      <cdr:spPr>
        <a:xfrm xmlns:a="http://schemas.openxmlformats.org/drawingml/2006/main">
          <a:off x="1122362" y="1967706"/>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0.77212</cdr:x>
      <cdr:y>0.19432</cdr:y>
    </cdr:from>
    <cdr:to>
      <cdr:x>0.89212</cdr:x>
      <cdr:y>0.65224</cdr:y>
    </cdr:to>
    <cdr:sp macro="" textlink="">
      <cdr:nvSpPr>
        <cdr:cNvPr id="4" name="TextBox 1"/>
        <cdr:cNvSpPr txBox="1"/>
      </cdr:nvSpPr>
      <cdr:spPr>
        <a:xfrm xmlns:a="http://schemas.openxmlformats.org/drawingml/2006/main">
          <a:off x="3693338" y="493738"/>
          <a:ext cx="574009" cy="1163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+15%</a:t>
          </a:r>
        </a:p>
      </cdr:txBody>
    </cdr:sp>
  </cdr:relSizeAnchor>
  <cdr:relSizeAnchor xmlns:cdr="http://schemas.openxmlformats.org/drawingml/2006/chartDrawing">
    <cdr:from>
      <cdr:x>0.3956</cdr:x>
      <cdr:y>0</cdr:y>
    </cdr:from>
    <cdr:to>
      <cdr:x>0.61375</cdr:x>
      <cdr:y>0.08914</cdr:y>
    </cdr:to>
    <cdr:sp macro="" textlink="">
      <cdr:nvSpPr>
        <cdr:cNvPr id="5" name="TextBox 17"/>
        <cdr:cNvSpPr txBox="1"/>
      </cdr:nvSpPr>
      <cdr:spPr>
        <a:xfrm xmlns:a="http://schemas.openxmlformats.org/drawingml/2006/main">
          <a:off x="1892300" y="0"/>
          <a:ext cx="1043516" cy="22648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NZ" sz="1100" b="1"/>
            <a:t>YOUR ESTIMATE</a:t>
          </a:r>
        </a:p>
      </cdr:txBody>
    </cdr:sp>
  </cdr:relSizeAnchor>
</c:userShapes>
</file>

<file path=xl/drawings/drawing7.xml><?xml version="1.0" encoding="utf-8"?>
<c:userShapes xmlns:c="http://schemas.openxmlformats.org/drawingml/2006/chart">
  <cdr:relSizeAnchor xmlns:cdr="http://schemas.openxmlformats.org/drawingml/2006/chartDrawing">
    <cdr:from>
      <cdr:x>0.79524</cdr:x>
      <cdr:y>0.05051</cdr:y>
    </cdr:from>
    <cdr:to>
      <cdr:x>1</cdr:x>
      <cdr:y>0.24909</cdr:y>
    </cdr:to>
    <cdr:sp macro="" textlink="">
      <cdr:nvSpPr>
        <cdr:cNvPr id="2" name="TextBox 1"/>
        <cdr:cNvSpPr txBox="1"/>
      </cdr:nvSpPr>
      <cdr:spPr>
        <a:xfrm xmlns:a="http://schemas.openxmlformats.org/drawingml/2006/main">
          <a:off x="3821594" y="130897"/>
          <a:ext cx="983992" cy="514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System Benefits (TDM)</a:t>
          </a:r>
        </a:p>
      </cdr:txBody>
    </cdr:sp>
  </cdr:relSizeAnchor>
  <cdr:relSizeAnchor xmlns:cdr="http://schemas.openxmlformats.org/drawingml/2006/chartDrawing">
    <cdr:from>
      <cdr:x>0.19546</cdr:x>
      <cdr:y>0.69047</cdr:y>
    </cdr:from>
    <cdr:to>
      <cdr:x>0.80282</cdr:x>
      <cdr:y>0.79305</cdr:y>
    </cdr:to>
    <cdr:sp macro="" textlink="">
      <cdr:nvSpPr>
        <cdr:cNvPr id="3" name="TextBox 1"/>
        <cdr:cNvSpPr txBox="1"/>
      </cdr:nvSpPr>
      <cdr:spPr>
        <a:xfrm xmlns:a="http://schemas.openxmlformats.org/drawingml/2006/main">
          <a:off x="991395" y="2003425"/>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0.76588</cdr:x>
      <cdr:y>0.23106</cdr:y>
    </cdr:from>
    <cdr:to>
      <cdr:x>0.8856</cdr:x>
      <cdr:y>0.68653</cdr:y>
    </cdr:to>
    <cdr:sp macro="" textlink="">
      <cdr:nvSpPr>
        <cdr:cNvPr id="5" name="TextBox 1"/>
        <cdr:cNvSpPr txBox="1"/>
      </cdr:nvSpPr>
      <cdr:spPr>
        <a:xfrm xmlns:a="http://schemas.openxmlformats.org/drawingml/2006/main">
          <a:off x="3680502" y="598765"/>
          <a:ext cx="575325" cy="1180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+50%</a:t>
          </a:r>
        </a:p>
      </cdr:txBody>
    </cdr:sp>
  </cdr:relSizeAnchor>
  <cdr:relSizeAnchor xmlns:cdr="http://schemas.openxmlformats.org/drawingml/2006/chartDrawing">
    <cdr:from>
      <cdr:x>0.39157</cdr:x>
      <cdr:y>0.00735</cdr:y>
    </cdr:from>
    <cdr:to>
      <cdr:x>0.614</cdr:x>
      <cdr:y>0.09312</cdr:y>
    </cdr:to>
    <cdr:sp macro="" textlink="">
      <cdr:nvSpPr>
        <cdr:cNvPr id="7" name="TextBox 9"/>
        <cdr:cNvSpPr txBox="1"/>
      </cdr:nvSpPr>
      <cdr:spPr>
        <a:xfrm xmlns:a="http://schemas.openxmlformats.org/drawingml/2006/main">
          <a:off x="1881717" y="19050"/>
          <a:ext cx="1068916" cy="2222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NZ" sz="1100" b="1"/>
            <a:t>OUR ESTIMATE</a:t>
          </a:r>
        </a:p>
      </cdr:txBody>
    </cdr:sp>
  </cdr:relSizeAnchor>
</c:userShapes>
</file>

<file path=xl/drawings/drawing8.xml><?xml version="1.0" encoding="utf-8"?>
<c:userShapes xmlns:c="http://schemas.openxmlformats.org/drawingml/2006/chart">
  <cdr:relSizeAnchor xmlns:cdr="http://schemas.openxmlformats.org/drawingml/2006/chartDrawing">
    <cdr:from>
      <cdr:x>0.79097</cdr:x>
      <cdr:y>0.05956</cdr:y>
    </cdr:from>
    <cdr:to>
      <cdr:x>1</cdr:x>
      <cdr:y>0.25979</cdr:y>
    </cdr:to>
    <cdr:sp macro="" textlink="">
      <cdr:nvSpPr>
        <cdr:cNvPr id="3" name="TextBox 1"/>
        <cdr:cNvSpPr txBox="1"/>
      </cdr:nvSpPr>
      <cdr:spPr>
        <a:xfrm xmlns:a="http://schemas.openxmlformats.org/drawingml/2006/main">
          <a:off x="3803395" y="154559"/>
          <a:ext cx="1005125" cy="5196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System Benefits (TDM)</a:t>
          </a:r>
        </a:p>
      </cdr:txBody>
    </cdr:sp>
  </cdr:relSizeAnchor>
  <cdr:relSizeAnchor xmlns:cdr="http://schemas.openxmlformats.org/drawingml/2006/chartDrawing">
    <cdr:from>
      <cdr:x>0.20818</cdr:x>
      <cdr:y>0.68791</cdr:y>
    </cdr:from>
    <cdr:to>
      <cdr:x>0.8184</cdr:x>
      <cdr:y>0.79134</cdr:y>
    </cdr:to>
    <cdr:sp macro="" textlink="">
      <cdr:nvSpPr>
        <cdr:cNvPr id="4" name="TextBox 1"/>
        <cdr:cNvSpPr txBox="1"/>
      </cdr:nvSpPr>
      <cdr:spPr>
        <a:xfrm xmlns:a="http://schemas.openxmlformats.org/drawingml/2006/main">
          <a:off x="1050925" y="1979613"/>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0.76478</cdr:x>
      <cdr:y>0.23747</cdr:y>
    </cdr:from>
    <cdr:to>
      <cdr:x>0.88506</cdr:x>
      <cdr:y>0.69672</cdr:y>
    </cdr:to>
    <cdr:sp macro="" textlink="">
      <cdr:nvSpPr>
        <cdr:cNvPr id="5" name="TextBox 1"/>
        <cdr:cNvSpPr txBox="1"/>
      </cdr:nvSpPr>
      <cdr:spPr>
        <a:xfrm xmlns:a="http://schemas.openxmlformats.org/drawingml/2006/main">
          <a:off x="3677460" y="616262"/>
          <a:ext cx="578369" cy="1191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+50%</a:t>
          </a:r>
        </a:p>
      </cdr:txBody>
    </cdr:sp>
  </cdr:relSizeAnchor>
  <cdr:relSizeAnchor xmlns:cdr="http://schemas.openxmlformats.org/drawingml/2006/chartDrawing">
    <cdr:from>
      <cdr:x>0.39573</cdr:x>
      <cdr:y>0.00326</cdr:y>
    </cdr:from>
    <cdr:to>
      <cdr:x>0.61275</cdr:x>
      <cdr:y>0.09053</cdr:y>
    </cdr:to>
    <cdr:sp macro="" textlink="">
      <cdr:nvSpPr>
        <cdr:cNvPr id="6" name="TextBox 17"/>
        <cdr:cNvSpPr txBox="1"/>
      </cdr:nvSpPr>
      <cdr:spPr>
        <a:xfrm xmlns:a="http://schemas.openxmlformats.org/drawingml/2006/main">
          <a:off x="1902883" y="8467"/>
          <a:ext cx="1043516" cy="22648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NZ" sz="1100" b="1"/>
            <a:t>YOUR ESTIMATE</a:t>
          </a:r>
        </a:p>
      </cdr:txBody>
    </cdr:sp>
  </cdr:relSizeAnchor>
</c:userShapes>
</file>

<file path=xl/drawings/drawing9.xml><?xml version="1.0" encoding="utf-8"?>
<c:userShapes xmlns:c="http://schemas.openxmlformats.org/drawingml/2006/chart">
  <cdr:relSizeAnchor xmlns:cdr="http://schemas.openxmlformats.org/drawingml/2006/chartDrawing">
    <cdr:from>
      <cdr:x>0.74259</cdr:x>
      <cdr:y>0.00916</cdr:y>
    </cdr:from>
    <cdr:to>
      <cdr:x>0.99375</cdr:x>
      <cdr:y>0.20888</cdr:y>
    </cdr:to>
    <cdr:sp macro="" textlink="">
      <cdr:nvSpPr>
        <cdr:cNvPr id="4" name="TextBox 1"/>
        <cdr:cNvSpPr txBox="1"/>
      </cdr:nvSpPr>
      <cdr:spPr>
        <a:xfrm xmlns:a="http://schemas.openxmlformats.org/drawingml/2006/main">
          <a:off x="3571397" y="23080"/>
          <a:ext cx="1207924" cy="503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Increase in Production  (kgMS)</a:t>
          </a:r>
        </a:p>
      </cdr:txBody>
    </cdr:sp>
  </cdr:relSizeAnchor>
  <cdr:relSizeAnchor xmlns:cdr="http://schemas.openxmlformats.org/drawingml/2006/chartDrawing">
    <cdr:from>
      <cdr:x>0.75518</cdr:x>
      <cdr:y>0.1982</cdr:y>
    </cdr:from>
    <cdr:to>
      <cdr:x>0.88668</cdr:x>
      <cdr:y>0.65628</cdr:y>
    </cdr:to>
    <cdr:sp macro="" textlink="">
      <cdr:nvSpPr>
        <cdr:cNvPr id="5" name="TextBox 1"/>
        <cdr:cNvSpPr txBox="1"/>
      </cdr:nvSpPr>
      <cdr:spPr>
        <a:xfrm xmlns:a="http://schemas.openxmlformats.org/drawingml/2006/main">
          <a:off x="3631958" y="499240"/>
          <a:ext cx="632434" cy="1153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+10%</a:t>
          </a:r>
        </a:p>
      </cdr:txBody>
    </cdr:sp>
  </cdr:relSizeAnchor>
  <cdr:relSizeAnchor xmlns:cdr="http://schemas.openxmlformats.org/drawingml/2006/chartDrawing">
    <cdr:from>
      <cdr:x>0.21521</cdr:x>
      <cdr:y>0.67143</cdr:y>
    </cdr:from>
    <cdr:to>
      <cdr:x>0.82512</cdr:x>
      <cdr:y>0.77508</cdr:y>
    </cdr:to>
    <cdr:sp macro="" textlink="">
      <cdr:nvSpPr>
        <cdr:cNvPr id="6" name="TextBox 1"/>
        <cdr:cNvSpPr txBox="1"/>
      </cdr:nvSpPr>
      <cdr:spPr>
        <a:xfrm xmlns:a="http://schemas.openxmlformats.org/drawingml/2006/main">
          <a:off x="1035050" y="1691217"/>
          <a:ext cx="2933248" cy="261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eoff.Taylor@DairyNZ.co.nz"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8.bin"/><Relationship Id="rId1" Type="http://schemas.openxmlformats.org/officeDocument/2006/relationships/hyperlink" Target="mailto:Geoff.Taylor@DairyNZ.co.nz"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eoff.Taylor@DairyNZ.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eoff.Taylor@DairyNZ.co.nz"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Geoff.Taylor@DairyNZ.co.nz"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mailto:Geoff.Taylor@DairyNZ.co.nz"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tabSelected="1" zoomScaleNormal="100" workbookViewId="0">
      <selection activeCell="A2" sqref="A2:L2"/>
    </sheetView>
  </sheetViews>
  <sheetFormatPr defaultRowHeight="15" x14ac:dyDescent="0.25"/>
  <cols>
    <col min="1" max="1" width="4.140625" customWidth="1"/>
  </cols>
  <sheetData>
    <row r="1" spans="1:12" ht="21" customHeight="1" x14ac:dyDescent="0.25">
      <c r="A1" s="258" t="s">
        <v>777</v>
      </c>
    </row>
    <row r="2" spans="1:12" ht="98.25" customHeight="1" x14ac:dyDescent="0.25">
      <c r="A2" s="770" t="s">
        <v>809</v>
      </c>
      <c r="B2" s="770"/>
      <c r="C2" s="770"/>
      <c r="D2" s="770"/>
      <c r="E2" s="770"/>
      <c r="F2" s="770"/>
      <c r="G2" s="770"/>
      <c r="H2" s="770"/>
      <c r="I2" s="770"/>
      <c r="J2" s="770"/>
      <c r="K2" s="770"/>
      <c r="L2" s="770"/>
    </row>
    <row r="4" spans="1:12" ht="21" customHeight="1" x14ac:dyDescent="0.25">
      <c r="A4" s="258" t="s">
        <v>790</v>
      </c>
    </row>
    <row r="5" spans="1:12" ht="68.25" customHeight="1" x14ac:dyDescent="0.25">
      <c r="A5" s="682">
        <v>1</v>
      </c>
      <c r="B5" s="770" t="s">
        <v>798</v>
      </c>
      <c r="C5" s="770"/>
      <c r="D5" s="770"/>
      <c r="E5" s="770"/>
      <c r="F5" s="770"/>
      <c r="G5" s="770"/>
      <c r="H5" s="770"/>
      <c r="I5" s="770"/>
      <c r="J5" s="770"/>
      <c r="K5" s="770"/>
      <c r="L5" s="770"/>
    </row>
    <row r="6" spans="1:12" ht="53.25" customHeight="1" x14ac:dyDescent="0.25">
      <c r="A6" s="682">
        <v>2</v>
      </c>
      <c r="B6" s="770" t="s">
        <v>795</v>
      </c>
      <c r="C6" s="770"/>
      <c r="D6" s="770"/>
      <c r="E6" s="770"/>
      <c r="F6" s="770"/>
      <c r="G6" s="770"/>
      <c r="H6" s="770"/>
      <c r="I6" s="770"/>
      <c r="J6" s="770"/>
      <c r="K6" s="770"/>
      <c r="L6" s="770"/>
    </row>
    <row r="7" spans="1:12" ht="35.25" customHeight="1" x14ac:dyDescent="0.25">
      <c r="A7" s="682">
        <v>3</v>
      </c>
      <c r="B7" s="770" t="s">
        <v>771</v>
      </c>
      <c r="C7" s="770"/>
      <c r="D7" s="770"/>
      <c r="E7" s="770"/>
      <c r="F7" s="770"/>
      <c r="G7" s="770"/>
      <c r="H7" s="770"/>
      <c r="I7" s="770"/>
      <c r="J7" s="770"/>
      <c r="K7" s="770"/>
      <c r="L7" s="770"/>
    </row>
    <row r="8" spans="1:12" ht="66" customHeight="1" x14ac:dyDescent="0.25">
      <c r="A8" s="682">
        <v>4</v>
      </c>
      <c r="B8" s="770" t="s">
        <v>797</v>
      </c>
      <c r="C8" s="770"/>
      <c r="D8" s="770"/>
      <c r="E8" s="770"/>
      <c r="F8" s="770"/>
      <c r="G8" s="770"/>
      <c r="H8" s="770"/>
      <c r="I8" s="770"/>
      <c r="J8" s="770"/>
      <c r="K8" s="770"/>
      <c r="L8" s="770"/>
    </row>
    <row r="9" spans="1:12" ht="36" customHeight="1" x14ac:dyDescent="0.25">
      <c r="A9" s="682">
        <v>5</v>
      </c>
      <c r="B9" s="770" t="s">
        <v>772</v>
      </c>
      <c r="C9" s="770"/>
      <c r="D9" s="770"/>
      <c r="E9" s="770"/>
      <c r="F9" s="770"/>
      <c r="G9" s="770"/>
      <c r="H9" s="770"/>
      <c r="I9" s="770"/>
      <c r="J9" s="770"/>
      <c r="K9" s="770"/>
      <c r="L9" s="770"/>
    </row>
    <row r="10" spans="1:12" ht="33.75" customHeight="1" x14ac:dyDescent="0.25">
      <c r="A10" s="682">
        <v>6</v>
      </c>
      <c r="B10" s="770" t="s">
        <v>850</v>
      </c>
      <c r="C10" s="770"/>
      <c r="D10" s="770"/>
      <c r="E10" s="770"/>
      <c r="F10" s="770"/>
      <c r="G10" s="770"/>
      <c r="H10" s="770"/>
      <c r="I10" s="770"/>
      <c r="J10" s="770"/>
      <c r="K10" s="770"/>
      <c r="L10" s="770"/>
    </row>
    <row r="11" spans="1:12" ht="15" customHeight="1" x14ac:dyDescent="0.25">
      <c r="A11" s="682"/>
      <c r="B11" s="210"/>
      <c r="C11" s="210"/>
      <c r="D11" s="210"/>
      <c r="E11" s="210"/>
      <c r="F11" s="210"/>
      <c r="G11" s="210"/>
      <c r="H11" s="210"/>
      <c r="I11" s="210"/>
      <c r="J11" s="210"/>
      <c r="K11" s="210"/>
      <c r="L11" s="210"/>
    </row>
    <row r="12" spans="1:12" ht="21" customHeight="1" x14ac:dyDescent="0.25">
      <c r="A12" s="481" t="s">
        <v>791</v>
      </c>
      <c r="B12" s="210"/>
      <c r="C12" s="210"/>
      <c r="D12" s="210"/>
      <c r="E12" s="210"/>
      <c r="F12" s="210"/>
      <c r="G12" s="210"/>
      <c r="H12" s="210"/>
      <c r="I12" s="210"/>
      <c r="J12" s="210"/>
      <c r="K12" s="210"/>
      <c r="L12" s="210"/>
    </row>
    <row r="13" spans="1:12" ht="66.75" customHeight="1" x14ac:dyDescent="0.25">
      <c r="A13" s="770" t="s">
        <v>851</v>
      </c>
      <c r="B13" s="770"/>
      <c r="C13" s="770"/>
      <c r="D13" s="770"/>
      <c r="E13" s="770"/>
      <c r="F13" s="770"/>
      <c r="G13" s="770"/>
      <c r="H13" s="770"/>
      <c r="I13" s="770"/>
      <c r="J13" s="770"/>
      <c r="K13" s="770"/>
      <c r="L13" s="770"/>
    </row>
    <row r="14" spans="1:12" ht="18.75" customHeight="1" x14ac:dyDescent="0.25">
      <c r="A14" s="683" t="s">
        <v>792</v>
      </c>
      <c r="B14" s="210"/>
      <c r="C14" s="210"/>
      <c r="D14" s="210"/>
      <c r="E14" s="210"/>
      <c r="F14" s="210"/>
      <c r="G14" s="210"/>
      <c r="H14" s="210"/>
      <c r="I14" s="210"/>
      <c r="J14" s="210"/>
      <c r="K14" s="210"/>
      <c r="L14" s="210"/>
    </row>
    <row r="16" spans="1:12" ht="21" customHeight="1" x14ac:dyDescent="0.25">
      <c r="A16" s="684" t="s">
        <v>776</v>
      </c>
      <c r="B16" s="685"/>
      <c r="C16" s="685"/>
      <c r="D16" s="685"/>
      <c r="E16" s="685"/>
      <c r="F16" s="685"/>
      <c r="G16" s="685"/>
      <c r="H16" s="685"/>
      <c r="I16" s="685"/>
      <c r="J16" s="685"/>
      <c r="K16" s="685"/>
      <c r="L16" s="685"/>
    </row>
    <row r="17" spans="1:12" ht="123.75" customHeight="1" x14ac:dyDescent="0.25">
      <c r="A17" s="769" t="s">
        <v>863</v>
      </c>
      <c r="B17" s="769"/>
      <c r="C17" s="769"/>
      <c r="D17" s="769"/>
      <c r="E17" s="769"/>
      <c r="F17" s="769"/>
      <c r="G17" s="769"/>
      <c r="H17" s="769"/>
      <c r="I17" s="769"/>
      <c r="J17" s="769"/>
      <c r="K17" s="769"/>
      <c r="L17" s="769"/>
    </row>
  </sheetData>
  <sheetProtection password="D89C" sheet="1" objects="1" scenarios="1"/>
  <mergeCells count="9">
    <mergeCell ref="A17:L17"/>
    <mergeCell ref="A2:L2"/>
    <mergeCell ref="A13:L13"/>
    <mergeCell ref="B10:L10"/>
    <mergeCell ref="B7:L7"/>
    <mergeCell ref="B5:L5"/>
    <mergeCell ref="B8:L8"/>
    <mergeCell ref="B9:L9"/>
    <mergeCell ref="B6:L6"/>
  </mergeCells>
  <hyperlinks>
    <hyperlink ref="A14"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X126"/>
  <sheetViews>
    <sheetView zoomScaleNormal="100" workbookViewId="0"/>
  </sheetViews>
  <sheetFormatPr defaultRowHeight="16.5" customHeight="1" x14ac:dyDescent="0.25"/>
  <cols>
    <col min="1" max="1" width="3.5703125" customWidth="1"/>
    <col min="2" max="2" width="62.5703125" customWidth="1"/>
    <col min="3" max="3" width="16.7109375" customWidth="1"/>
    <col min="4" max="4" width="107.140625" customWidth="1"/>
    <col min="5" max="5" width="16.85546875" customWidth="1"/>
    <col min="6" max="6" width="107.140625" customWidth="1"/>
    <col min="7" max="7" width="16.7109375" customWidth="1"/>
    <col min="8" max="8" width="22.85546875" customWidth="1"/>
    <col min="9" max="13" width="19.7109375" customWidth="1"/>
    <col min="14" max="14" width="16.85546875" customWidth="1"/>
    <col min="15" max="15" width="29.7109375" customWidth="1"/>
    <col min="16" max="16" width="28.28515625" customWidth="1"/>
    <col min="17" max="17" width="16.85546875" customWidth="1"/>
    <col min="18" max="18" width="21.85546875" customWidth="1"/>
    <col min="19" max="22" width="11.140625" customWidth="1"/>
    <col min="23" max="23" width="16.85546875" customWidth="1"/>
    <col min="24" max="24" width="26" customWidth="1"/>
    <col min="25" max="25" width="23" customWidth="1"/>
    <col min="26" max="26" width="16.85546875" customWidth="1"/>
    <col min="27" max="32" width="10.7109375" style="12" customWidth="1"/>
    <col min="33" max="33" width="16.85546875" customWidth="1"/>
    <col min="34" max="34" width="18" customWidth="1"/>
    <col min="35" max="43" width="9.85546875" customWidth="1"/>
    <col min="44" max="44" width="8.5703125" customWidth="1"/>
    <col min="45" max="45" width="16.85546875" customWidth="1"/>
    <col min="46" max="46" width="54.28515625" customWidth="1"/>
    <col min="47" max="49" width="8.5703125" customWidth="1"/>
    <col min="50" max="50" width="16.85546875" customWidth="1"/>
    <col min="51" max="51" width="54.5703125" customWidth="1"/>
    <col min="52" max="58" width="13.85546875" customWidth="1"/>
    <col min="59" max="59" width="17" customWidth="1"/>
    <col min="60" max="60" width="21.85546875" style="12" customWidth="1"/>
    <col min="61" max="61" width="26.85546875" style="12" customWidth="1"/>
    <col min="62" max="62" width="16.85546875" style="12" customWidth="1"/>
    <col min="63" max="63" width="12.85546875" style="12" customWidth="1"/>
    <col min="64" max="66" width="25.28515625" style="12" customWidth="1"/>
    <col min="67" max="67" width="16.85546875" customWidth="1"/>
    <col min="68" max="73" width="8.5703125" customWidth="1"/>
    <col min="74" max="74" width="9.7109375" customWidth="1"/>
    <col min="75" max="75" width="9.28515625" customWidth="1"/>
    <col min="76" max="76" width="16.85546875" customWidth="1"/>
    <col min="77" max="81" width="21.42578125" customWidth="1"/>
    <col min="82" max="82" width="16.85546875" customWidth="1"/>
    <col min="83" max="83" width="53.28515625" style="12" customWidth="1"/>
    <col min="84" max="85" width="18.140625" style="12" customWidth="1"/>
    <col min="86" max="86" width="16.7109375" style="12" customWidth="1"/>
    <col min="87" max="87" width="27.42578125" customWidth="1"/>
    <col min="88" max="88" width="23.85546875" customWidth="1"/>
    <col min="89" max="89" width="16.85546875" customWidth="1"/>
    <col min="90" max="90" width="50.7109375" customWidth="1"/>
    <col min="91" max="91" width="11.28515625" customWidth="1"/>
    <col min="92" max="92" width="16.85546875" customWidth="1"/>
    <col min="93" max="93" width="19" customWidth="1"/>
    <col min="94" max="94" width="20.42578125" customWidth="1"/>
    <col min="95" max="97" width="20.42578125" style="12" customWidth="1"/>
    <col min="98" max="98" width="16.85546875" style="12" customWidth="1"/>
    <col min="99" max="100" width="18.28515625" style="12" customWidth="1"/>
    <col min="101" max="101" width="16.85546875" style="12" customWidth="1"/>
    <col min="102" max="103" width="27.85546875" style="12" customWidth="1"/>
    <col min="104" max="104" width="16.7109375" style="12" customWidth="1"/>
    <col min="105" max="105" width="68.140625" customWidth="1"/>
    <col min="106" max="118" width="13.140625" customWidth="1"/>
  </cols>
  <sheetData>
    <row r="1" spans="1:128" ht="16.5" customHeight="1" thickTop="1" thickBot="1" x14ac:dyDescent="0.35">
      <c r="A1" s="5" t="s">
        <v>859</v>
      </c>
      <c r="D1" s="5" t="s">
        <v>773</v>
      </c>
      <c r="E1" s="514" t="s">
        <v>765</v>
      </c>
      <c r="F1" s="5" t="s">
        <v>774</v>
      </c>
      <c r="G1" s="514" t="s">
        <v>765</v>
      </c>
      <c r="H1" s="481" t="s">
        <v>68</v>
      </c>
      <c r="I1" s="2"/>
      <c r="J1" s="2"/>
      <c r="K1" s="2"/>
      <c r="L1" s="2"/>
      <c r="M1" s="2"/>
      <c r="N1" s="514" t="s">
        <v>765</v>
      </c>
      <c r="O1" s="851" t="s">
        <v>742</v>
      </c>
      <c r="P1" s="851"/>
      <c r="Q1" s="513" t="s">
        <v>765</v>
      </c>
      <c r="R1" s="258" t="s">
        <v>402</v>
      </c>
      <c r="S1" s="4"/>
      <c r="T1" s="4"/>
      <c r="U1" s="4"/>
      <c r="V1" s="4"/>
      <c r="W1" s="513" t="s">
        <v>765</v>
      </c>
      <c r="X1" s="258" t="s">
        <v>403</v>
      </c>
      <c r="Z1" s="513" t="s">
        <v>765</v>
      </c>
      <c r="AA1" s="521" t="s">
        <v>737</v>
      </c>
      <c r="AG1" s="513" t="s">
        <v>765</v>
      </c>
      <c r="AH1" s="5" t="s">
        <v>770</v>
      </c>
      <c r="AS1" s="513" t="s">
        <v>765</v>
      </c>
      <c r="AT1" s="57" t="s">
        <v>724</v>
      </c>
      <c r="AU1" s="12"/>
      <c r="AV1" s="12"/>
      <c r="AW1" s="12"/>
      <c r="AX1" s="513" t="s">
        <v>765</v>
      </c>
      <c r="AY1" s="57" t="s">
        <v>725</v>
      </c>
      <c r="BG1" s="513" t="s">
        <v>765</v>
      </c>
      <c r="BH1" s="57" t="s">
        <v>749</v>
      </c>
      <c r="BJ1" s="513" t="s">
        <v>765</v>
      </c>
      <c r="BK1" s="57" t="s">
        <v>736</v>
      </c>
      <c r="BO1" s="513" t="s">
        <v>765</v>
      </c>
      <c r="BP1" s="57" t="s">
        <v>730</v>
      </c>
      <c r="BQ1" s="12"/>
      <c r="BR1" s="12"/>
      <c r="BS1" s="12"/>
      <c r="BT1" s="12"/>
      <c r="BU1" s="12"/>
      <c r="BV1" s="12"/>
      <c r="BW1" s="12"/>
      <c r="BX1" s="513" t="s">
        <v>765</v>
      </c>
      <c r="BY1" s="521" t="s">
        <v>767</v>
      </c>
      <c r="BZ1" s="12"/>
      <c r="CA1" s="12"/>
      <c r="CB1" s="12"/>
      <c r="CC1" s="12"/>
      <c r="CD1" s="513" t="s">
        <v>765</v>
      </c>
      <c r="CE1" s="57" t="s">
        <v>768</v>
      </c>
      <c r="CH1" s="514" t="s">
        <v>765</v>
      </c>
      <c r="CI1" s="5" t="s">
        <v>740</v>
      </c>
      <c r="CK1" s="514" t="s">
        <v>765</v>
      </c>
      <c r="CL1" s="57" t="s">
        <v>191</v>
      </c>
      <c r="CM1" s="12"/>
      <c r="CN1" s="514" t="s">
        <v>765</v>
      </c>
      <c r="CO1" s="258" t="s">
        <v>234</v>
      </c>
      <c r="CP1" s="12"/>
      <c r="CT1" s="514" t="s">
        <v>765</v>
      </c>
      <c r="CU1" s="5" t="s">
        <v>745</v>
      </c>
      <c r="CW1" s="514" t="s">
        <v>765</v>
      </c>
      <c r="CX1" s="57" t="s">
        <v>769</v>
      </c>
      <c r="CZ1" s="514" t="s">
        <v>765</v>
      </c>
      <c r="DA1" s="57" t="s">
        <v>754</v>
      </c>
      <c r="DX1" s="12"/>
    </row>
    <row r="2" spans="1:128" ht="16.5" customHeight="1" thickTop="1" x14ac:dyDescent="0.3">
      <c r="N2" s="6"/>
      <c r="Q2" s="717"/>
      <c r="Z2" s="718"/>
      <c r="AH2" s="5"/>
      <c r="AT2" s="57"/>
      <c r="AU2" s="12"/>
      <c r="AV2" s="12"/>
      <c r="AW2" s="12"/>
      <c r="AX2" s="12"/>
      <c r="AY2" s="57"/>
      <c r="BQ2" s="12"/>
      <c r="BR2" s="12"/>
      <c r="BS2" s="12"/>
      <c r="BT2" s="12"/>
      <c r="BU2" s="12"/>
      <c r="BV2" s="12"/>
      <c r="BW2" s="12"/>
      <c r="BZ2" s="120"/>
      <c r="CA2" s="120"/>
      <c r="CB2" s="120"/>
      <c r="CC2" s="120"/>
      <c r="CQ2"/>
      <c r="CR2"/>
      <c r="CS2"/>
      <c r="CW2"/>
      <c r="DX2" s="12"/>
    </row>
    <row r="3" spans="1:128" ht="16.5" customHeight="1" x14ac:dyDescent="0.25">
      <c r="A3" s="818" t="s">
        <v>766</v>
      </c>
      <c r="B3" s="818"/>
      <c r="D3" s="770" t="s">
        <v>831</v>
      </c>
      <c r="E3" s="210"/>
      <c r="F3" s="770" t="s">
        <v>856</v>
      </c>
      <c r="H3" s="770" t="s">
        <v>778</v>
      </c>
      <c r="I3" s="770"/>
      <c r="J3" s="770"/>
      <c r="K3" s="770"/>
      <c r="L3" s="770"/>
      <c r="M3" s="770"/>
      <c r="N3" s="480"/>
      <c r="O3" s="770" t="s">
        <v>779</v>
      </c>
      <c r="P3" s="770"/>
      <c r="Q3" s="391"/>
      <c r="R3" s="770" t="s">
        <v>780</v>
      </c>
      <c r="S3" s="770"/>
      <c r="T3" s="770"/>
      <c r="U3" s="770"/>
      <c r="V3" s="770"/>
      <c r="W3" s="210"/>
      <c r="X3" s="770" t="s">
        <v>825</v>
      </c>
      <c r="Y3" s="770"/>
      <c r="Z3" s="4"/>
      <c r="AA3" s="798" t="s">
        <v>738</v>
      </c>
      <c r="AB3" s="798"/>
      <c r="AC3" s="798"/>
      <c r="AD3" s="798"/>
      <c r="AE3" s="798"/>
      <c r="AF3" s="798"/>
      <c r="AH3" s="818" t="s">
        <v>708</v>
      </c>
      <c r="AI3" s="818"/>
      <c r="AJ3" s="818"/>
      <c r="AK3" s="818"/>
      <c r="AL3" s="818"/>
      <c r="AM3" s="818"/>
      <c r="AN3" s="818"/>
      <c r="AO3" s="818"/>
      <c r="AP3" s="818"/>
      <c r="AQ3" s="818"/>
      <c r="AT3" s="798" t="s">
        <v>855</v>
      </c>
      <c r="AU3" s="798"/>
      <c r="AV3" s="798"/>
      <c r="AW3" s="798"/>
      <c r="AX3" s="12"/>
      <c r="AY3" s="798" t="s">
        <v>781</v>
      </c>
      <c r="AZ3" s="798"/>
      <c r="BA3" s="798"/>
      <c r="BB3" s="798"/>
      <c r="BC3" s="798"/>
      <c r="BD3" s="798"/>
      <c r="BE3" s="798"/>
      <c r="BF3" s="798"/>
      <c r="BG3" s="235"/>
      <c r="BH3" s="798" t="s">
        <v>753</v>
      </c>
      <c r="BI3" s="798"/>
      <c r="BJ3" s="235"/>
      <c r="BK3" s="798" t="s">
        <v>782</v>
      </c>
      <c r="BL3" s="798"/>
      <c r="BM3" s="798"/>
      <c r="BN3" s="798"/>
      <c r="BP3" s="798" t="s">
        <v>783</v>
      </c>
      <c r="BQ3" s="798"/>
      <c r="BR3" s="798"/>
      <c r="BS3" s="798"/>
      <c r="BT3" s="798"/>
      <c r="BU3" s="798"/>
      <c r="BV3" s="798"/>
      <c r="BW3" s="798"/>
      <c r="BY3" s="798" t="s">
        <v>732</v>
      </c>
      <c r="BZ3" s="798"/>
      <c r="CA3" s="798"/>
      <c r="CB3" s="798"/>
      <c r="CC3" s="798"/>
      <c r="CE3" s="798" t="s">
        <v>784</v>
      </c>
      <c r="CF3" s="798"/>
      <c r="CG3" s="798"/>
      <c r="CI3" s="770" t="s">
        <v>785</v>
      </c>
      <c r="CJ3" s="770"/>
      <c r="CL3" s="12" t="s">
        <v>426</v>
      </c>
      <c r="CO3" s="770" t="s">
        <v>739</v>
      </c>
      <c r="CP3" s="770"/>
      <c r="CQ3" s="770"/>
      <c r="CR3" s="770"/>
      <c r="CS3" s="770"/>
      <c r="CU3" s="798" t="s">
        <v>746</v>
      </c>
      <c r="CV3" s="798"/>
      <c r="CX3" s="798" t="s">
        <v>775</v>
      </c>
      <c r="CY3" s="798"/>
      <c r="CZ3" s="235"/>
      <c r="DA3" t="s">
        <v>759</v>
      </c>
      <c r="DX3" s="12"/>
    </row>
    <row r="4" spans="1:128" ht="16.5" customHeight="1" x14ac:dyDescent="0.25">
      <c r="A4" s="818"/>
      <c r="B4" s="818"/>
      <c r="D4" s="770"/>
      <c r="E4" s="210"/>
      <c r="F4" s="770"/>
      <c r="H4" s="770"/>
      <c r="I4" s="770"/>
      <c r="J4" s="770"/>
      <c r="K4" s="770"/>
      <c r="L4" s="770"/>
      <c r="M4" s="770"/>
      <c r="N4" s="6"/>
      <c r="O4" s="770"/>
      <c r="P4" s="770"/>
      <c r="Q4" s="490"/>
      <c r="R4" s="770"/>
      <c r="S4" s="770"/>
      <c r="T4" s="770"/>
      <c r="U4" s="770"/>
      <c r="V4" s="770"/>
      <c r="W4" s="210"/>
      <c r="X4" s="770"/>
      <c r="Y4" s="770"/>
      <c r="Z4" s="6"/>
      <c r="AA4" s="798"/>
      <c r="AB4" s="798"/>
      <c r="AC4" s="798"/>
      <c r="AD4" s="798"/>
      <c r="AE4" s="798"/>
      <c r="AF4" s="798"/>
      <c r="AH4" s="818"/>
      <c r="AI4" s="818"/>
      <c r="AJ4" s="818"/>
      <c r="AK4" s="818"/>
      <c r="AL4" s="818"/>
      <c r="AM4" s="818"/>
      <c r="AN4" s="818"/>
      <c r="AO4" s="818"/>
      <c r="AP4" s="818"/>
      <c r="AQ4" s="818"/>
      <c r="AT4" s="798"/>
      <c r="AU4" s="798"/>
      <c r="AV4" s="798"/>
      <c r="AW4" s="798"/>
      <c r="AX4" s="12"/>
      <c r="AY4" s="798"/>
      <c r="AZ4" s="798"/>
      <c r="BA4" s="798"/>
      <c r="BB4" s="798"/>
      <c r="BC4" s="798"/>
      <c r="BD4" s="798"/>
      <c r="BE4" s="798"/>
      <c r="BF4" s="798"/>
      <c r="BG4" s="235"/>
      <c r="BH4" s="798"/>
      <c r="BI4" s="798"/>
      <c r="BJ4" s="235"/>
      <c r="BK4" s="798"/>
      <c r="BL4" s="798"/>
      <c r="BM4" s="798"/>
      <c r="BN4" s="798"/>
      <c r="BP4" s="798"/>
      <c r="BQ4" s="798"/>
      <c r="BR4" s="798"/>
      <c r="BS4" s="798"/>
      <c r="BT4" s="798"/>
      <c r="BU4" s="798"/>
      <c r="BV4" s="798"/>
      <c r="BW4" s="798"/>
      <c r="BX4" s="235"/>
      <c r="BY4" s="798"/>
      <c r="BZ4" s="798"/>
      <c r="CA4" s="798"/>
      <c r="CB4" s="798"/>
      <c r="CC4" s="798"/>
      <c r="CE4" s="798"/>
      <c r="CF4" s="798"/>
      <c r="CG4" s="798"/>
      <c r="CI4" s="770"/>
      <c r="CJ4" s="770"/>
      <c r="CO4" s="770"/>
      <c r="CP4" s="770"/>
      <c r="CQ4" s="770"/>
      <c r="CR4" s="770"/>
      <c r="CS4" s="770"/>
      <c r="CU4" s="798"/>
      <c r="CV4" s="798"/>
      <c r="CX4" s="798"/>
      <c r="CY4" s="798"/>
      <c r="CZ4" s="235"/>
      <c r="DX4" s="12"/>
    </row>
    <row r="5" spans="1:128" ht="16.5" customHeight="1" thickBot="1" x14ac:dyDescent="0.3">
      <c r="D5" s="770"/>
      <c r="E5" s="210"/>
      <c r="F5" s="770"/>
      <c r="H5" s="770"/>
      <c r="I5" s="770"/>
      <c r="J5" s="770"/>
      <c r="K5" s="770"/>
      <c r="L5" s="770"/>
      <c r="M5" s="770"/>
      <c r="N5" s="456"/>
      <c r="O5" s="770"/>
      <c r="P5" s="770"/>
      <c r="Q5" s="491"/>
      <c r="R5" s="770"/>
      <c r="S5" s="770"/>
      <c r="T5" s="770"/>
      <c r="U5" s="770"/>
      <c r="V5" s="770"/>
      <c r="W5" s="210"/>
      <c r="X5" s="770"/>
      <c r="Y5" s="770"/>
      <c r="AA5" s="798"/>
      <c r="AB5" s="798"/>
      <c r="AC5" s="798"/>
      <c r="AD5" s="798"/>
      <c r="AE5" s="798"/>
      <c r="AF5" s="798"/>
      <c r="AT5" s="798"/>
      <c r="AU5" s="798"/>
      <c r="AV5" s="798"/>
      <c r="AW5" s="798"/>
      <c r="AX5" s="63"/>
      <c r="AY5" s="798"/>
      <c r="AZ5" s="798"/>
      <c r="BA5" s="798"/>
      <c r="BB5" s="798"/>
      <c r="BC5" s="798"/>
      <c r="BD5" s="798"/>
      <c r="BE5" s="798"/>
      <c r="BF5" s="798"/>
      <c r="BG5" s="235"/>
      <c r="BH5" s="235"/>
      <c r="BI5" s="235"/>
      <c r="BJ5" s="235"/>
      <c r="BK5" s="798"/>
      <c r="BL5" s="798"/>
      <c r="BM5" s="798"/>
      <c r="BN5" s="798"/>
      <c r="BP5" s="798"/>
      <c r="BQ5" s="798"/>
      <c r="BR5" s="798"/>
      <c r="BS5" s="798"/>
      <c r="BT5" s="798"/>
      <c r="BU5" s="798"/>
      <c r="BV5" s="798"/>
      <c r="BW5" s="798"/>
      <c r="BX5" s="235"/>
      <c r="BY5" s="798"/>
      <c r="BZ5" s="798"/>
      <c r="CA5" s="798"/>
      <c r="CB5" s="798"/>
      <c r="CC5" s="798"/>
      <c r="CE5" s="798"/>
      <c r="CF5" s="798"/>
      <c r="CG5" s="798"/>
      <c r="CH5" s="164"/>
      <c r="CI5" s="770"/>
      <c r="CJ5" s="770"/>
      <c r="CO5" s="770"/>
      <c r="CP5" s="770"/>
      <c r="CQ5" s="770"/>
      <c r="CR5" s="770"/>
      <c r="CS5" s="770"/>
      <c r="CU5" s="798"/>
      <c r="CV5" s="798"/>
      <c r="CX5" s="798"/>
      <c r="CY5" s="798"/>
      <c r="CZ5" s="235"/>
      <c r="DX5" s="63"/>
    </row>
    <row r="6" spans="1:128" ht="16.5" customHeight="1" thickBot="1" x14ac:dyDescent="0.3">
      <c r="A6" s="148">
        <v>1</v>
      </c>
      <c r="B6" s="522" t="s">
        <v>773</v>
      </c>
      <c r="D6" s="770"/>
      <c r="E6" s="210"/>
      <c r="F6" s="770"/>
      <c r="H6" s="770"/>
      <c r="I6" s="770"/>
      <c r="J6" s="770"/>
      <c r="K6" s="770"/>
      <c r="L6" s="770"/>
      <c r="M6" s="770"/>
      <c r="N6" s="456"/>
      <c r="O6" s="770"/>
      <c r="P6" s="770"/>
      <c r="Q6" s="491"/>
      <c r="R6" s="770"/>
      <c r="S6" s="770"/>
      <c r="T6" s="770"/>
      <c r="U6" s="770"/>
      <c r="V6" s="770"/>
      <c r="W6" s="210"/>
      <c r="X6" s="770"/>
      <c r="Y6" s="770"/>
      <c r="AA6" s="798"/>
      <c r="AB6" s="798"/>
      <c r="AC6" s="798"/>
      <c r="AD6" s="798"/>
      <c r="AE6" s="798"/>
      <c r="AF6" s="798"/>
      <c r="AT6" s="798"/>
      <c r="AU6" s="798"/>
      <c r="AV6" s="798"/>
      <c r="AW6" s="798"/>
      <c r="AX6" s="12"/>
      <c r="AY6" s="798"/>
      <c r="AZ6" s="798"/>
      <c r="BA6" s="798"/>
      <c r="BB6" s="798"/>
      <c r="BC6" s="798"/>
      <c r="BD6" s="798"/>
      <c r="BE6" s="798"/>
      <c r="BF6" s="798"/>
      <c r="BG6" s="235"/>
      <c r="BJ6"/>
      <c r="BK6" s="798"/>
      <c r="BL6" s="798"/>
      <c r="BM6" s="798"/>
      <c r="BN6" s="798"/>
      <c r="BP6" s="798"/>
      <c r="BQ6" s="798"/>
      <c r="BR6" s="798"/>
      <c r="BS6" s="798"/>
      <c r="BT6" s="798"/>
      <c r="BU6" s="798"/>
      <c r="BV6" s="798"/>
      <c r="BW6" s="798"/>
      <c r="BX6" s="235"/>
      <c r="BY6" s="798"/>
      <c r="BZ6" s="798"/>
      <c r="CA6" s="798"/>
      <c r="CB6" s="798"/>
      <c r="CC6" s="798"/>
      <c r="CE6" s="798"/>
      <c r="CF6" s="798"/>
      <c r="CG6" s="798"/>
      <c r="CH6" s="63"/>
      <c r="CI6" s="770"/>
      <c r="CJ6" s="770"/>
      <c r="CL6" s="523"/>
      <c r="CM6" s="524" t="s">
        <v>425</v>
      </c>
      <c r="CU6" s="798"/>
      <c r="CV6" s="798"/>
      <c r="CX6" s="798"/>
      <c r="CY6" s="798"/>
      <c r="CZ6" s="235"/>
      <c r="DA6" s="860" t="s">
        <v>152</v>
      </c>
      <c r="DB6" s="856" t="s">
        <v>6</v>
      </c>
      <c r="DC6" s="856" t="s">
        <v>13</v>
      </c>
      <c r="DD6" s="856" t="s">
        <v>12</v>
      </c>
      <c r="DE6" s="856" t="s">
        <v>8</v>
      </c>
      <c r="DF6" s="856" t="s">
        <v>7</v>
      </c>
      <c r="DG6" s="856" t="s">
        <v>9</v>
      </c>
      <c r="DH6" s="856" t="s">
        <v>10</v>
      </c>
      <c r="DI6" s="856" t="s">
        <v>11</v>
      </c>
      <c r="DJ6" s="856" t="s">
        <v>685</v>
      </c>
      <c r="DK6" s="856" t="s">
        <v>686</v>
      </c>
      <c r="DL6" s="856" t="s">
        <v>14</v>
      </c>
      <c r="DM6" s="856" t="s">
        <v>15</v>
      </c>
      <c r="DN6" s="858" t="s">
        <v>16</v>
      </c>
      <c r="DX6" s="12"/>
    </row>
    <row r="7" spans="1:128" ht="16.5" customHeight="1" thickBot="1" x14ac:dyDescent="0.3">
      <c r="A7" s="148">
        <v>2</v>
      </c>
      <c r="B7" s="522" t="s">
        <v>774</v>
      </c>
      <c r="D7" s="770"/>
      <c r="E7" s="210"/>
      <c r="F7" s="770"/>
      <c r="N7" s="456"/>
      <c r="O7" s="770"/>
      <c r="P7" s="770"/>
      <c r="R7" s="770"/>
      <c r="S7" s="770"/>
      <c r="T7" s="770"/>
      <c r="U7" s="770"/>
      <c r="V7" s="770"/>
      <c r="W7" s="210"/>
      <c r="X7" s="770"/>
      <c r="Y7" s="770"/>
      <c r="AA7" s="798"/>
      <c r="AB7" s="798"/>
      <c r="AC7" s="798"/>
      <c r="AD7" s="798"/>
      <c r="AE7" s="798"/>
      <c r="AF7" s="798"/>
      <c r="AT7" s="798"/>
      <c r="AU7" s="798"/>
      <c r="AV7" s="798"/>
      <c r="AW7" s="798"/>
      <c r="AX7" s="12"/>
      <c r="AY7" s="798"/>
      <c r="AZ7" s="798"/>
      <c r="BA7" s="798"/>
      <c r="BB7" s="798"/>
      <c r="BC7" s="798"/>
      <c r="BD7" s="798"/>
      <c r="BE7" s="798"/>
      <c r="BF7" s="798"/>
      <c r="BG7" s="235"/>
      <c r="BJ7" s="525"/>
      <c r="BP7" s="798"/>
      <c r="BQ7" s="798"/>
      <c r="BR7" s="798"/>
      <c r="BS7" s="798"/>
      <c r="BT7" s="798"/>
      <c r="BU7" s="798"/>
      <c r="BV7" s="798"/>
      <c r="BW7" s="798"/>
      <c r="BX7" s="235"/>
      <c r="CI7" s="770"/>
      <c r="CJ7" s="770"/>
      <c r="CK7" s="235"/>
      <c r="CL7" s="485" t="s">
        <v>568</v>
      </c>
      <c r="CM7" s="526">
        <v>6</v>
      </c>
      <c r="CO7" s="523"/>
      <c r="CP7" s="742" t="s">
        <v>232</v>
      </c>
      <c r="CQ7" s="527" t="s">
        <v>235</v>
      </c>
      <c r="CR7" s="742" t="s">
        <v>233</v>
      </c>
      <c r="CS7" s="528" t="s">
        <v>235</v>
      </c>
      <c r="CU7" s="798"/>
      <c r="CV7" s="798"/>
      <c r="CX7" s="798"/>
      <c r="CY7" s="798"/>
      <c r="CZ7" s="235"/>
      <c r="DA7" s="861"/>
      <c r="DB7" s="857"/>
      <c r="DC7" s="857"/>
      <c r="DD7" s="857"/>
      <c r="DE7" s="857"/>
      <c r="DF7" s="857"/>
      <c r="DG7" s="857"/>
      <c r="DH7" s="857"/>
      <c r="DI7" s="857"/>
      <c r="DJ7" s="857"/>
      <c r="DK7" s="857"/>
      <c r="DL7" s="857"/>
      <c r="DM7" s="857"/>
      <c r="DN7" s="859"/>
      <c r="DX7" s="12"/>
    </row>
    <row r="8" spans="1:128" ht="16.5" customHeight="1" thickBot="1" x14ac:dyDescent="0.3">
      <c r="A8" s="148">
        <v>3</v>
      </c>
      <c r="B8" s="510" t="s">
        <v>68</v>
      </c>
      <c r="D8" s="770"/>
      <c r="E8" s="210"/>
      <c r="F8" s="770"/>
      <c r="H8" s="837" t="s">
        <v>19</v>
      </c>
      <c r="I8" s="852" t="s">
        <v>39</v>
      </c>
      <c r="J8" s="852" t="s">
        <v>40</v>
      </c>
      <c r="K8" s="852" t="s">
        <v>786</v>
      </c>
      <c r="L8" s="852" t="s">
        <v>67</v>
      </c>
      <c r="M8" s="854" t="s">
        <v>64</v>
      </c>
      <c r="N8" s="456"/>
      <c r="O8" s="770"/>
      <c r="P8" s="770"/>
      <c r="R8" s="770"/>
      <c r="S8" s="770"/>
      <c r="T8" s="770"/>
      <c r="U8" s="770"/>
      <c r="V8" s="770"/>
      <c r="W8" s="210"/>
      <c r="X8" s="770"/>
      <c r="Y8" s="770"/>
      <c r="AA8" s="798"/>
      <c r="AB8" s="798"/>
      <c r="AC8" s="798"/>
      <c r="AD8" s="798"/>
      <c r="AE8" s="798"/>
      <c r="AF8" s="798"/>
      <c r="AT8" s="798"/>
      <c r="AU8" s="798"/>
      <c r="AV8" s="798"/>
      <c r="AW8" s="798"/>
      <c r="AX8" s="12"/>
      <c r="AY8" s="12"/>
      <c r="BJ8" s="529"/>
      <c r="BP8" s="798"/>
      <c r="BQ8" s="798"/>
      <c r="BR8" s="798"/>
      <c r="BS8" s="798"/>
      <c r="BT8" s="798"/>
      <c r="BU8" s="798"/>
      <c r="BV8" s="798"/>
      <c r="BW8" s="798"/>
      <c r="BX8" s="235"/>
      <c r="BY8" s="6" t="s">
        <v>733</v>
      </c>
      <c r="CK8" s="235"/>
      <c r="CL8" s="485" t="s">
        <v>569</v>
      </c>
      <c r="CM8" s="526">
        <v>8</v>
      </c>
      <c r="CO8" s="485" t="s">
        <v>172</v>
      </c>
      <c r="CP8" s="530">
        <v>8.5000000000000006E-2</v>
      </c>
      <c r="CQ8" s="83">
        <v>0.41</v>
      </c>
      <c r="CR8" s="530">
        <v>0.05</v>
      </c>
      <c r="CS8" s="531">
        <v>0.5</v>
      </c>
      <c r="CU8" s="532"/>
      <c r="CV8" s="532"/>
      <c r="CX8" s="798"/>
      <c r="CY8" s="798"/>
      <c r="CZ8" s="532"/>
      <c r="DA8" s="533" t="s">
        <v>755</v>
      </c>
      <c r="DB8" s="534"/>
      <c r="DC8" s="534"/>
      <c r="DD8" s="534"/>
      <c r="DE8" s="534"/>
      <c r="DF8" s="534"/>
      <c r="DG8" s="534"/>
      <c r="DH8" s="534"/>
      <c r="DI8" s="534"/>
      <c r="DJ8" s="534"/>
      <c r="DK8" s="534"/>
      <c r="DL8" s="534"/>
      <c r="DM8" s="534"/>
      <c r="DN8" s="535"/>
      <c r="DX8" s="12"/>
    </row>
    <row r="9" spans="1:128" ht="16.5" customHeight="1" thickBot="1" x14ac:dyDescent="0.3">
      <c r="A9" s="148">
        <v>4</v>
      </c>
      <c r="B9" s="511" t="s">
        <v>742</v>
      </c>
      <c r="D9" s="770"/>
      <c r="E9" s="210"/>
      <c r="F9" s="770"/>
      <c r="H9" s="838"/>
      <c r="I9" s="853"/>
      <c r="J9" s="853"/>
      <c r="K9" s="853"/>
      <c r="L9" s="853"/>
      <c r="M9" s="855"/>
      <c r="N9" s="456"/>
      <c r="O9" s="770"/>
      <c r="P9" s="770"/>
      <c r="R9" s="770"/>
      <c r="S9" s="770"/>
      <c r="T9" s="770"/>
      <c r="U9" s="770"/>
      <c r="V9" s="770"/>
      <c r="W9" s="210"/>
      <c r="X9" s="770"/>
      <c r="Y9" s="770"/>
      <c r="AA9" s="798"/>
      <c r="AB9" s="798"/>
      <c r="AC9" s="798"/>
      <c r="AD9" s="798"/>
      <c r="AE9" s="798"/>
      <c r="AF9" s="798"/>
      <c r="AT9" s="798"/>
      <c r="AU9" s="798"/>
      <c r="AV9" s="798"/>
      <c r="AW9" s="798"/>
      <c r="AX9" s="12"/>
      <c r="AY9" s="539"/>
      <c r="AZ9" s="831" t="s">
        <v>726</v>
      </c>
      <c r="BA9" s="831" t="s">
        <v>208</v>
      </c>
      <c r="BB9" s="831" t="s">
        <v>729</v>
      </c>
      <c r="BC9" s="831" t="s">
        <v>731</v>
      </c>
      <c r="BD9" s="831" t="s">
        <v>729</v>
      </c>
      <c r="BE9" s="831" t="s">
        <v>727</v>
      </c>
      <c r="BF9" s="834" t="s">
        <v>729</v>
      </c>
      <c r="BG9" s="540"/>
      <c r="BH9" s="541"/>
      <c r="BI9" s="542" t="s">
        <v>751</v>
      </c>
      <c r="BJ9" s="543"/>
      <c r="BK9" s="847"/>
      <c r="BL9" s="843" t="s">
        <v>568</v>
      </c>
      <c r="BM9" s="843" t="s">
        <v>569</v>
      </c>
      <c r="BN9" s="845" t="s">
        <v>550</v>
      </c>
      <c r="BP9" s="798"/>
      <c r="BQ9" s="798"/>
      <c r="BR9" s="798"/>
      <c r="BS9" s="798"/>
      <c r="BT9" s="798"/>
      <c r="BU9" s="798"/>
      <c r="BV9" s="798"/>
      <c r="BW9" s="798"/>
      <c r="BX9" s="235"/>
      <c r="BY9" s="544" t="s">
        <v>254</v>
      </c>
      <c r="BZ9" s="545" t="s">
        <v>255</v>
      </c>
      <c r="CA9" s="545" t="s">
        <v>260</v>
      </c>
      <c r="CB9" s="545" t="s">
        <v>261</v>
      </c>
      <c r="CC9" s="546" t="s">
        <v>264</v>
      </c>
      <c r="CE9" s="849" t="s">
        <v>143</v>
      </c>
      <c r="CF9" s="839" t="s">
        <v>423</v>
      </c>
      <c r="CG9" s="841" t="s">
        <v>382</v>
      </c>
      <c r="CI9" s="505" t="s">
        <v>276</v>
      </c>
      <c r="CJ9" s="506" t="s">
        <v>420</v>
      </c>
      <c r="CK9" s="235"/>
      <c r="CL9" s="487" t="s">
        <v>550</v>
      </c>
      <c r="CM9" s="547">
        <v>12</v>
      </c>
      <c r="CN9" s="235"/>
      <c r="CO9" s="485" t="s">
        <v>228</v>
      </c>
      <c r="CP9" s="530">
        <v>0.13</v>
      </c>
      <c r="CQ9" s="83">
        <v>0.25</v>
      </c>
      <c r="CR9" s="530">
        <v>8.5000000000000006E-2</v>
      </c>
      <c r="CS9" s="531">
        <v>0.15</v>
      </c>
      <c r="CU9" s="523"/>
      <c r="CV9" s="548" t="s">
        <v>747</v>
      </c>
      <c r="CX9" s="798"/>
      <c r="CY9" s="798"/>
      <c r="CZ9"/>
      <c r="DA9" s="533" t="s">
        <v>153</v>
      </c>
      <c r="DB9" s="76">
        <f>'Base Calcs'!AE8</f>
        <v>130</v>
      </c>
      <c r="DC9" s="76">
        <f>'Base Calcs'!AF8</f>
        <v>130</v>
      </c>
      <c r="DD9" s="76">
        <f>'Base Calcs'!AG8</f>
        <v>130</v>
      </c>
      <c r="DE9" s="76">
        <f>'Base Calcs'!AH8</f>
        <v>130</v>
      </c>
      <c r="DF9" s="76">
        <f>'Base Calcs'!AI8</f>
        <v>130</v>
      </c>
      <c r="DG9" s="76">
        <f>'Base Calcs'!AJ8</f>
        <v>130</v>
      </c>
      <c r="DH9" s="76">
        <f>'Base Calcs'!AK8</f>
        <v>130</v>
      </c>
      <c r="DI9" s="76">
        <f>'Base Calcs'!AL8</f>
        <v>130</v>
      </c>
      <c r="DJ9" s="76">
        <f>'Base Calcs'!AM8</f>
        <v>130</v>
      </c>
      <c r="DK9" s="76">
        <f>'Base Calcs'!AN8</f>
        <v>130</v>
      </c>
      <c r="DL9" s="76">
        <f>'Base Calcs'!AO8</f>
        <v>130</v>
      </c>
      <c r="DM9" s="76">
        <f>'Base Calcs'!AP8</f>
        <v>130</v>
      </c>
      <c r="DN9" s="549">
        <f>'Base Calcs'!AQ8</f>
        <v>130</v>
      </c>
      <c r="DX9" s="12"/>
    </row>
    <row r="10" spans="1:128" ht="16.5" customHeight="1" thickBot="1" x14ac:dyDescent="0.3">
      <c r="A10" s="148">
        <v>5</v>
      </c>
      <c r="B10" s="512" t="s">
        <v>402</v>
      </c>
      <c r="D10" s="770"/>
      <c r="E10" s="210"/>
      <c r="F10" s="770"/>
      <c r="H10" s="485" t="s">
        <v>42</v>
      </c>
      <c r="I10" s="482">
        <v>0.7</v>
      </c>
      <c r="J10" s="482">
        <v>0.85</v>
      </c>
      <c r="K10" s="482">
        <v>0.85</v>
      </c>
      <c r="L10" s="518">
        <v>0.95</v>
      </c>
      <c r="M10" s="483">
        <v>0.98</v>
      </c>
      <c r="N10" s="456"/>
      <c r="O10" s="770"/>
      <c r="P10" s="770"/>
      <c r="R10" s="770"/>
      <c r="S10" s="770"/>
      <c r="T10" s="770"/>
      <c r="U10" s="770"/>
      <c r="V10" s="770"/>
      <c r="W10" s="210"/>
      <c r="X10" s="770"/>
      <c r="Y10" s="770"/>
      <c r="AA10" s="798"/>
      <c r="AB10" s="798"/>
      <c r="AC10" s="798"/>
      <c r="AD10" s="798"/>
      <c r="AE10" s="798"/>
      <c r="AF10" s="798"/>
      <c r="AT10" s="798"/>
      <c r="AU10" s="798"/>
      <c r="AV10" s="798"/>
      <c r="AW10" s="798"/>
      <c r="AX10" s="12"/>
      <c r="AY10" s="551"/>
      <c r="AZ10" s="833"/>
      <c r="BA10" s="833"/>
      <c r="BB10" s="833"/>
      <c r="BC10" s="833"/>
      <c r="BD10" s="833"/>
      <c r="BE10" s="833"/>
      <c r="BF10" s="836"/>
      <c r="BG10" s="540"/>
      <c r="BH10" s="552" t="s">
        <v>36</v>
      </c>
      <c r="BI10" s="553" t="s">
        <v>752</v>
      </c>
      <c r="BJ10" s="554"/>
      <c r="BK10" s="848"/>
      <c r="BL10" s="844"/>
      <c r="BM10" s="844"/>
      <c r="BN10" s="846"/>
      <c r="BP10" s="12"/>
      <c r="BQ10" s="12"/>
      <c r="BR10" s="12"/>
      <c r="BS10" s="12"/>
      <c r="BT10" s="12"/>
      <c r="BU10" s="12"/>
      <c r="BV10" s="12"/>
      <c r="BW10" s="12"/>
      <c r="BX10" s="12"/>
      <c r="BY10" s="741" t="s">
        <v>259</v>
      </c>
      <c r="BZ10" s="555">
        <v>1.6E-2</v>
      </c>
      <c r="CA10" s="80">
        <v>1.45</v>
      </c>
      <c r="CB10" s="80">
        <v>0.16</v>
      </c>
      <c r="CC10" s="526">
        <f>CB10+CA10</f>
        <v>1.6099999999999999</v>
      </c>
      <c r="CE10" s="850"/>
      <c r="CF10" s="840"/>
      <c r="CG10" s="842"/>
      <c r="CI10" s="492" t="s">
        <v>277</v>
      </c>
      <c r="CJ10" s="493">
        <v>0.4</v>
      </c>
      <c r="CK10" s="12"/>
      <c r="CL10" s="12"/>
      <c r="CM10" s="12"/>
      <c r="CN10" s="12"/>
      <c r="CO10" s="485" t="s">
        <v>229</v>
      </c>
      <c r="CP10" s="530">
        <v>0.16</v>
      </c>
      <c r="CQ10" s="83">
        <v>0.17</v>
      </c>
      <c r="CR10" s="530">
        <v>0.105</v>
      </c>
      <c r="CS10" s="526">
        <v>0</v>
      </c>
      <c r="CU10" s="556" t="s">
        <v>748</v>
      </c>
      <c r="CV10" s="557">
        <v>7.0000000000000007E-2</v>
      </c>
      <c r="CX10" s="798"/>
      <c r="CY10" s="798"/>
      <c r="CZ10" s="554"/>
      <c r="DA10" s="533"/>
      <c r="DB10" s="76"/>
      <c r="DC10" s="76"/>
      <c r="DD10" s="76"/>
      <c r="DE10" s="76"/>
      <c r="DF10" s="76"/>
      <c r="DG10" s="76"/>
      <c r="DH10" s="76"/>
      <c r="DI10" s="76"/>
      <c r="DJ10" s="76"/>
      <c r="DK10" s="76"/>
      <c r="DL10" s="76"/>
      <c r="DM10" s="76"/>
      <c r="DN10" s="549"/>
      <c r="DX10" s="12"/>
    </row>
    <row r="11" spans="1:128" ht="16.5" customHeight="1" thickBot="1" x14ac:dyDescent="0.3">
      <c r="A11" s="148">
        <v>6</v>
      </c>
      <c r="B11" s="512" t="s">
        <v>403</v>
      </c>
      <c r="D11" s="770"/>
      <c r="E11" s="210"/>
      <c r="F11" s="770"/>
      <c r="H11" s="485" t="s">
        <v>43</v>
      </c>
      <c r="I11" s="482">
        <v>0.7</v>
      </c>
      <c r="J11" s="482">
        <v>0.85</v>
      </c>
      <c r="K11" s="482">
        <v>0.85</v>
      </c>
      <c r="L11" s="518">
        <v>0.95</v>
      </c>
      <c r="M11" s="483" t="s">
        <v>741</v>
      </c>
      <c r="N11" s="456"/>
      <c r="R11" s="770"/>
      <c r="S11" s="770"/>
      <c r="T11" s="770"/>
      <c r="U11" s="770"/>
      <c r="V11" s="770"/>
      <c r="W11" s="210"/>
      <c r="AA11" s="798"/>
      <c r="AB11" s="798"/>
      <c r="AC11" s="798"/>
      <c r="AD11" s="798"/>
      <c r="AE11" s="798"/>
      <c r="AF11" s="798"/>
      <c r="AT11" s="536" t="s">
        <v>143</v>
      </c>
      <c r="AU11" s="537" t="s">
        <v>425</v>
      </c>
      <c r="AV11" s="538" t="s">
        <v>709</v>
      </c>
      <c r="AW11" s="12"/>
      <c r="AX11" s="12"/>
      <c r="AY11" s="479"/>
      <c r="AZ11" s="558"/>
      <c r="BA11" s="558"/>
      <c r="BB11" s="558"/>
      <c r="BC11" s="558"/>
      <c r="BD11" s="558"/>
      <c r="BE11" s="558"/>
      <c r="BF11" s="559"/>
      <c r="BG11" s="560"/>
      <c r="BH11" s="561" t="s">
        <v>750</v>
      </c>
      <c r="BI11" s="562">
        <v>55000</v>
      </c>
      <c r="BK11" s="563" t="s">
        <v>111</v>
      </c>
      <c r="BL11" s="564">
        <v>0.01</v>
      </c>
      <c r="BM11" s="564">
        <v>0.01</v>
      </c>
      <c r="BN11" s="565">
        <v>1.4999999999999999E-2</v>
      </c>
      <c r="BP11" s="12"/>
      <c r="BQ11" s="12"/>
      <c r="BR11" s="12"/>
      <c r="BS11" s="12"/>
      <c r="BT11" s="12"/>
      <c r="BU11" s="12"/>
      <c r="BV11" s="12"/>
      <c r="BW11" s="12"/>
      <c r="BX11" s="12"/>
      <c r="BY11" s="741" t="s">
        <v>256</v>
      </c>
      <c r="BZ11" s="566">
        <v>2.5000000000000001E-3</v>
      </c>
      <c r="CA11" s="80">
        <v>3.5</v>
      </c>
      <c r="CB11" s="80">
        <v>0.04</v>
      </c>
      <c r="CC11" s="526">
        <f t="shared" ref="CC11:CC13" si="0">CB11+CA11</f>
        <v>3.54</v>
      </c>
      <c r="CE11" s="485" t="s">
        <v>568</v>
      </c>
      <c r="CF11" s="80">
        <v>60</v>
      </c>
      <c r="CG11" s="526">
        <v>40</v>
      </c>
      <c r="CI11" s="492" t="s">
        <v>278</v>
      </c>
      <c r="CJ11" s="494">
        <v>0.6</v>
      </c>
      <c r="CK11" s="12"/>
      <c r="CL11" s="12"/>
      <c r="CM11" s="12"/>
      <c r="CN11" s="12"/>
      <c r="CO11" s="485" t="s">
        <v>230</v>
      </c>
      <c r="CP11" s="530">
        <v>0.13</v>
      </c>
      <c r="CQ11" s="83">
        <v>0.25</v>
      </c>
      <c r="CR11" s="530">
        <v>8.5000000000000006E-2</v>
      </c>
      <c r="CS11" s="531">
        <v>0.15</v>
      </c>
      <c r="CX11" s="798"/>
      <c r="CY11" s="798"/>
      <c r="DA11" s="533" t="s">
        <v>756</v>
      </c>
      <c r="DB11" s="76"/>
      <c r="DC11" s="76"/>
      <c r="DD11" s="76"/>
      <c r="DE11" s="76"/>
      <c r="DF11" s="76"/>
      <c r="DG11" s="76"/>
      <c r="DH11" s="76"/>
      <c r="DI11" s="76"/>
      <c r="DJ11" s="76"/>
      <c r="DK11" s="76"/>
      <c r="DL11" s="76"/>
      <c r="DM11" s="76"/>
      <c r="DN11" s="549"/>
      <c r="DX11" s="12"/>
    </row>
    <row r="12" spans="1:128" ht="16.5" customHeight="1" thickBot="1" x14ac:dyDescent="0.3">
      <c r="A12" s="148">
        <v>7</v>
      </c>
      <c r="B12" s="512" t="s">
        <v>737</v>
      </c>
      <c r="D12" s="770"/>
      <c r="E12" s="210"/>
      <c r="F12" s="770"/>
      <c r="H12" s="485" t="s">
        <v>44</v>
      </c>
      <c r="I12" s="482">
        <v>0.7</v>
      </c>
      <c r="J12" s="482">
        <v>0.85</v>
      </c>
      <c r="K12" s="482">
        <v>0.85</v>
      </c>
      <c r="L12" s="518">
        <v>0.95</v>
      </c>
      <c r="M12" s="483">
        <v>0.98</v>
      </c>
      <c r="N12" s="456"/>
      <c r="O12" s="505" t="s">
        <v>276</v>
      </c>
      <c r="P12" s="506" t="s">
        <v>743</v>
      </c>
      <c r="R12" s="770"/>
      <c r="S12" s="770"/>
      <c r="T12" s="770"/>
      <c r="U12" s="770"/>
      <c r="V12" s="770"/>
      <c r="W12" s="210"/>
      <c r="X12" s="497" t="s">
        <v>152</v>
      </c>
      <c r="Y12" s="740" t="s">
        <v>673</v>
      </c>
      <c r="AA12" s="798"/>
      <c r="AB12" s="798"/>
      <c r="AC12" s="798"/>
      <c r="AD12" s="798"/>
      <c r="AE12" s="798"/>
      <c r="AF12" s="798"/>
      <c r="AT12" s="485" t="s">
        <v>568</v>
      </c>
      <c r="AU12" s="550">
        <v>1300</v>
      </c>
      <c r="AV12" s="549">
        <v>8</v>
      </c>
      <c r="AW12" s="12"/>
      <c r="AY12" s="479" t="s">
        <v>711</v>
      </c>
      <c r="AZ12" s="569">
        <v>1387000</v>
      </c>
      <c r="BA12" s="569">
        <v>0</v>
      </c>
      <c r="BB12" s="570">
        <v>0</v>
      </c>
      <c r="BC12" s="569">
        <v>150000</v>
      </c>
      <c r="BD12" s="570">
        <f>BC12/AZ12</f>
        <v>0.10814708002883922</v>
      </c>
      <c r="BE12" s="569">
        <f>AZ12+BA12+BC12</f>
        <v>1537000</v>
      </c>
      <c r="BF12" s="571">
        <f>BE12/AZ12</f>
        <v>1.1081470800288393</v>
      </c>
      <c r="BG12" s="572"/>
      <c r="BH12" s="487" t="s">
        <v>787</v>
      </c>
      <c r="BI12" s="573">
        <v>40000</v>
      </c>
      <c r="BK12" s="563" t="s">
        <v>112</v>
      </c>
      <c r="BL12" s="564">
        <f>BL11+0.0015</f>
        <v>1.15E-2</v>
      </c>
      <c r="BM12" s="564">
        <f>BM11+0.001</f>
        <v>1.0999999999999999E-2</v>
      </c>
      <c r="BN12" s="565">
        <f>BN11+0.0025</f>
        <v>1.7499999999999998E-2</v>
      </c>
      <c r="BY12" s="741" t="s">
        <v>257</v>
      </c>
      <c r="BZ12" s="566">
        <v>8.9999999999999993E-3</v>
      </c>
      <c r="CA12" s="80">
        <v>1.35</v>
      </c>
      <c r="CB12" s="80">
        <v>0.04</v>
      </c>
      <c r="CC12" s="526">
        <f t="shared" si="0"/>
        <v>1.3900000000000001</v>
      </c>
      <c r="CE12" s="485" t="s">
        <v>569</v>
      </c>
      <c r="CF12" s="80">
        <v>25</v>
      </c>
      <c r="CG12" s="526">
        <v>35</v>
      </c>
      <c r="CI12" s="495" t="s">
        <v>279</v>
      </c>
      <c r="CJ12" s="496">
        <v>0.8</v>
      </c>
      <c r="CO12" s="487" t="s">
        <v>231</v>
      </c>
      <c r="CP12" s="574">
        <v>0.06</v>
      </c>
      <c r="CQ12" s="575">
        <v>0.54</v>
      </c>
      <c r="CR12" s="576"/>
      <c r="CS12" s="547"/>
      <c r="CX12" s="798"/>
      <c r="CY12" s="798"/>
      <c r="DA12" s="533"/>
      <c r="DB12" s="76"/>
      <c r="DC12" s="76"/>
      <c r="DD12" s="76"/>
      <c r="DE12" s="76"/>
      <c r="DF12" s="76"/>
      <c r="DG12" s="76"/>
      <c r="DH12" s="76"/>
      <c r="DI12" s="76"/>
      <c r="DJ12" s="76"/>
      <c r="DK12" s="76"/>
      <c r="DL12" s="76"/>
      <c r="DM12" s="76"/>
      <c r="DN12" s="549"/>
      <c r="DX12" s="227"/>
    </row>
    <row r="13" spans="1:128" ht="16.5" customHeight="1" thickBot="1" x14ac:dyDescent="0.3">
      <c r="A13" s="148">
        <v>8</v>
      </c>
      <c r="B13" s="522" t="s">
        <v>770</v>
      </c>
      <c r="D13" s="770"/>
      <c r="E13" s="210"/>
      <c r="F13" s="770"/>
      <c r="H13" s="485" t="s">
        <v>45</v>
      </c>
      <c r="I13" s="482">
        <v>0.8</v>
      </c>
      <c r="J13" s="482">
        <v>0.9</v>
      </c>
      <c r="K13" s="482">
        <v>0.9</v>
      </c>
      <c r="L13" s="518">
        <v>0.95</v>
      </c>
      <c r="M13" s="483" t="s">
        <v>741</v>
      </c>
      <c r="N13" s="456"/>
      <c r="O13" s="492" t="s">
        <v>277</v>
      </c>
      <c r="P13" s="493">
        <v>0.01</v>
      </c>
      <c r="Q13" s="11"/>
      <c r="R13" s="770"/>
      <c r="S13" s="770"/>
      <c r="T13" s="770"/>
      <c r="U13" s="770"/>
      <c r="V13" s="770"/>
      <c r="W13" s="210"/>
      <c r="X13" s="492" t="s">
        <v>6</v>
      </c>
      <c r="Y13" s="507">
        <v>0</v>
      </c>
      <c r="AT13" s="485" t="s">
        <v>569</v>
      </c>
      <c r="AU13" s="550">
        <v>1600</v>
      </c>
      <c r="AV13" s="549">
        <v>3.5</v>
      </c>
      <c r="AW13" s="12"/>
      <c r="AY13" s="479" t="s">
        <v>712</v>
      </c>
      <c r="AZ13" s="569">
        <v>1270996</v>
      </c>
      <c r="BA13" s="569">
        <v>244266</v>
      </c>
      <c r="BB13" s="570">
        <v>0.1921847118322953</v>
      </c>
      <c r="BC13" s="569">
        <v>137000</v>
      </c>
      <c r="BD13" s="570">
        <v>0.11109246055204033</v>
      </c>
      <c r="BE13" s="569">
        <f t="shared" ref="BE13:BE24" si="1">AZ13+BA13+BC13</f>
        <v>1652262</v>
      </c>
      <c r="BF13" s="571">
        <f t="shared" ref="BF13:BF24" si="2">BE13/AZ13</f>
        <v>1.2999741934671707</v>
      </c>
      <c r="BG13" s="572"/>
      <c r="BK13" s="563" t="s">
        <v>113</v>
      </c>
      <c r="BL13" s="564">
        <f t="shared" ref="BL13:BL20" si="3">BL12+0.0015</f>
        <v>1.2999999999999999E-2</v>
      </c>
      <c r="BM13" s="564">
        <f t="shared" ref="BM13:BM20" si="4">BM12+0.001</f>
        <v>1.2E-2</v>
      </c>
      <c r="BN13" s="565">
        <f t="shared" ref="BN13:BN20" si="5">BN12+0.0025</f>
        <v>1.9999999999999997E-2</v>
      </c>
      <c r="BY13" s="577" t="s">
        <v>258</v>
      </c>
      <c r="BZ13" s="578">
        <v>1.5E-3</v>
      </c>
      <c r="CA13" s="579">
        <v>0</v>
      </c>
      <c r="CB13" s="579">
        <v>0</v>
      </c>
      <c r="CC13" s="547">
        <f t="shared" si="0"/>
        <v>0</v>
      </c>
      <c r="CE13" s="487" t="s">
        <v>550</v>
      </c>
      <c r="CF13" s="579">
        <v>10</v>
      </c>
      <c r="CG13" s="547">
        <v>35</v>
      </c>
      <c r="DA13" s="533" t="s">
        <v>193</v>
      </c>
      <c r="DB13" s="76">
        <f>'Base Calcs'!AE48</f>
        <v>181</v>
      </c>
      <c r="DC13" s="76">
        <f>'Base Calcs'!AF48</f>
        <v>208</v>
      </c>
      <c r="DD13" s="76">
        <f>'Base Calcs'!AG48</f>
        <v>204</v>
      </c>
      <c r="DE13" s="76">
        <f>'Base Calcs'!AH48</f>
        <v>204</v>
      </c>
      <c r="DF13" s="76">
        <f>'Base Calcs'!AI48</f>
        <v>188</v>
      </c>
      <c r="DG13" s="76">
        <f>'Base Calcs'!AJ48</f>
        <v>178</v>
      </c>
      <c r="DH13" s="76">
        <f>'Base Calcs'!AK48</f>
        <v>178</v>
      </c>
      <c r="DI13" s="76">
        <f>'Base Calcs'!AL48</f>
        <v>178</v>
      </c>
      <c r="DJ13" s="76">
        <f>'Base Calcs'!AM48</f>
        <v>161</v>
      </c>
      <c r="DK13" s="76">
        <f>'Base Calcs'!AN48</f>
        <v>227</v>
      </c>
      <c r="DL13" s="76">
        <f>'Base Calcs'!AO48</f>
        <v>227</v>
      </c>
      <c r="DM13" s="76">
        <f>'Base Calcs'!AP48</f>
        <v>203</v>
      </c>
      <c r="DN13" s="549">
        <f>'Base Calcs'!AQ48</f>
        <v>203</v>
      </c>
      <c r="DX13" s="228"/>
    </row>
    <row r="14" spans="1:128" ht="16.5" customHeight="1" thickBot="1" x14ac:dyDescent="0.3">
      <c r="A14" s="148">
        <v>9</v>
      </c>
      <c r="B14" s="522" t="s">
        <v>724</v>
      </c>
      <c r="D14" s="770"/>
      <c r="E14" s="210"/>
      <c r="F14" s="770"/>
      <c r="H14" s="485" t="s">
        <v>66</v>
      </c>
      <c r="I14" s="482">
        <v>0.7</v>
      </c>
      <c r="J14" s="482">
        <v>0.85</v>
      </c>
      <c r="K14" s="482">
        <v>0.85</v>
      </c>
      <c r="L14" s="518">
        <v>0.95</v>
      </c>
      <c r="M14" s="483">
        <v>0.98</v>
      </c>
      <c r="O14" s="492" t="s">
        <v>278</v>
      </c>
      <c r="P14" s="494">
        <v>0.02</v>
      </c>
      <c r="Q14" s="11"/>
      <c r="R14" s="770"/>
      <c r="S14" s="770"/>
      <c r="T14" s="770"/>
      <c r="U14" s="770"/>
      <c r="V14" s="770"/>
      <c r="W14" s="210"/>
      <c r="X14" s="492" t="s">
        <v>13</v>
      </c>
      <c r="Y14" s="507">
        <v>0</v>
      </c>
      <c r="AA14" s="523"/>
      <c r="AB14" s="580" t="s">
        <v>238</v>
      </c>
      <c r="AC14" s="580" t="s">
        <v>239</v>
      </c>
      <c r="AD14" s="580" t="s">
        <v>240</v>
      </c>
      <c r="AE14" s="580" t="s">
        <v>241</v>
      </c>
      <c r="AF14" s="546" t="s">
        <v>242</v>
      </c>
      <c r="AT14" s="487" t="s">
        <v>550</v>
      </c>
      <c r="AU14" s="567">
        <v>2750</v>
      </c>
      <c r="AV14" s="568">
        <v>8</v>
      </c>
      <c r="AW14" s="12"/>
      <c r="AY14" s="479" t="s">
        <v>713</v>
      </c>
      <c r="AZ14" s="569">
        <v>1850000</v>
      </c>
      <c r="BA14" s="569">
        <v>200000</v>
      </c>
      <c r="BB14" s="570">
        <v>0.10810810810810811</v>
      </c>
      <c r="BC14" s="569">
        <v>204500</v>
      </c>
      <c r="BD14" s="570">
        <v>0.11054054054054054</v>
      </c>
      <c r="BE14" s="569">
        <f t="shared" si="1"/>
        <v>2254500</v>
      </c>
      <c r="BF14" s="571">
        <f t="shared" si="2"/>
        <v>1.2186486486486487</v>
      </c>
      <c r="BG14" s="572"/>
      <c r="BK14" s="563" t="s">
        <v>114</v>
      </c>
      <c r="BL14" s="564">
        <f t="shared" si="3"/>
        <v>1.4499999999999999E-2</v>
      </c>
      <c r="BM14" s="564">
        <f t="shared" si="4"/>
        <v>1.3000000000000001E-2</v>
      </c>
      <c r="BN14" s="565">
        <f t="shared" si="5"/>
        <v>2.2499999999999996E-2</v>
      </c>
      <c r="BY14" s="12" t="s">
        <v>263</v>
      </c>
      <c r="BZ14" s="12"/>
      <c r="CA14" s="12"/>
      <c r="CB14" s="12"/>
      <c r="CC14" s="12"/>
      <c r="CX14" s="523"/>
      <c r="CY14" s="548" t="s">
        <v>747</v>
      </c>
      <c r="DA14" s="485"/>
      <c r="DB14" s="67"/>
      <c r="DC14" s="67"/>
      <c r="DD14" s="67"/>
      <c r="DE14" s="67"/>
      <c r="DF14" s="67"/>
      <c r="DG14" s="67"/>
      <c r="DH14" s="67"/>
      <c r="DI14" s="67"/>
      <c r="DJ14" s="67"/>
      <c r="DK14" s="67"/>
      <c r="DL14" s="67"/>
      <c r="DM14" s="67"/>
      <c r="DN14" s="500"/>
      <c r="DX14" s="228"/>
    </row>
    <row r="15" spans="1:128" ht="16.5" customHeight="1" thickBot="1" x14ac:dyDescent="0.3">
      <c r="A15" s="148">
        <v>10</v>
      </c>
      <c r="B15" s="522" t="s">
        <v>725</v>
      </c>
      <c r="D15" s="770"/>
      <c r="E15" s="210"/>
      <c r="F15" s="770"/>
      <c r="H15" s="485" t="s">
        <v>46</v>
      </c>
      <c r="I15" s="482">
        <v>0.8</v>
      </c>
      <c r="J15" s="482">
        <v>0.9</v>
      </c>
      <c r="K15" s="482">
        <v>0.9</v>
      </c>
      <c r="L15" s="518">
        <v>0.95</v>
      </c>
      <c r="M15" s="483" t="s">
        <v>741</v>
      </c>
      <c r="O15" s="495" t="s">
        <v>279</v>
      </c>
      <c r="P15" s="496">
        <v>0.05</v>
      </c>
      <c r="Q15" s="11"/>
      <c r="R15" s="770"/>
      <c r="S15" s="770"/>
      <c r="T15" s="770"/>
      <c r="U15" s="770"/>
      <c r="V15" s="770"/>
      <c r="W15" s="210"/>
      <c r="X15" s="492" t="s">
        <v>12</v>
      </c>
      <c r="Y15" s="507">
        <v>0</v>
      </c>
      <c r="AA15" s="581" t="s">
        <v>111</v>
      </c>
      <c r="AB15" s="80">
        <v>1</v>
      </c>
      <c r="AC15" s="80">
        <v>1</v>
      </c>
      <c r="AD15" s="80">
        <v>1</v>
      </c>
      <c r="AE15" s="80">
        <v>1</v>
      </c>
      <c r="AF15" s="526">
        <v>1</v>
      </c>
      <c r="AT15" s="12"/>
      <c r="AU15" s="12"/>
      <c r="AV15" s="12"/>
      <c r="AW15" s="12"/>
      <c r="AY15" s="479" t="s">
        <v>714</v>
      </c>
      <c r="AZ15" s="569">
        <v>1783000</v>
      </c>
      <c r="BA15" s="569">
        <v>49000</v>
      </c>
      <c r="BB15" s="570">
        <v>2.7481772293886708E-2</v>
      </c>
      <c r="BC15" s="569">
        <v>283478.26086956525</v>
      </c>
      <c r="BD15" s="570">
        <v>0.16538988382121658</v>
      </c>
      <c r="BE15" s="569">
        <f t="shared" si="1"/>
        <v>2115478.2608695654</v>
      </c>
      <c r="BF15" s="571">
        <f t="shared" si="2"/>
        <v>1.1864712624058136</v>
      </c>
      <c r="BG15" s="572"/>
      <c r="BH15" s="85"/>
      <c r="BI15" s="85"/>
      <c r="BJ15" s="85"/>
      <c r="BK15" s="563" t="s">
        <v>115</v>
      </c>
      <c r="BL15" s="564">
        <f t="shared" si="3"/>
        <v>1.6E-2</v>
      </c>
      <c r="BM15" s="564">
        <f t="shared" si="4"/>
        <v>1.4000000000000002E-2</v>
      </c>
      <c r="BN15" s="565">
        <f t="shared" si="5"/>
        <v>2.4999999999999994E-2</v>
      </c>
      <c r="BY15" s="12"/>
      <c r="BZ15" s="12"/>
      <c r="CA15" s="12"/>
      <c r="CB15" s="12"/>
      <c r="CC15" s="12"/>
      <c r="CR15" s="582"/>
      <c r="CS15" s="85"/>
      <c r="CT15" s="85"/>
      <c r="CU15" s="85"/>
      <c r="CV15" s="85"/>
      <c r="CW15" s="85"/>
      <c r="CX15" s="556" t="s">
        <v>138</v>
      </c>
      <c r="CY15" s="557">
        <v>0.08</v>
      </c>
      <c r="CZ15" s="85"/>
      <c r="DA15" s="583" t="s">
        <v>788</v>
      </c>
      <c r="DB15" s="76">
        <v>7.5</v>
      </c>
      <c r="DC15" s="76">
        <v>7.5</v>
      </c>
      <c r="DD15" s="76">
        <v>7.5</v>
      </c>
      <c r="DE15" s="76">
        <v>7.5</v>
      </c>
      <c r="DF15" s="76">
        <v>7.5</v>
      </c>
      <c r="DG15" s="76">
        <v>7.5</v>
      </c>
      <c r="DH15" s="76">
        <v>7.5</v>
      </c>
      <c r="DI15" s="76">
        <v>7.5</v>
      </c>
      <c r="DJ15" s="76">
        <v>7.5</v>
      </c>
      <c r="DK15" s="76">
        <v>7.5</v>
      </c>
      <c r="DL15" s="76">
        <v>7.5</v>
      </c>
      <c r="DM15" s="76">
        <v>7.5</v>
      </c>
      <c r="DN15" s="549">
        <v>7.5</v>
      </c>
      <c r="DX15" s="228"/>
    </row>
    <row r="16" spans="1:128" ht="16.5" customHeight="1" thickBot="1" x14ac:dyDescent="0.3">
      <c r="A16" s="148">
        <v>11</v>
      </c>
      <c r="B16" s="522" t="s">
        <v>749</v>
      </c>
      <c r="D16" s="770"/>
      <c r="F16" s="770"/>
      <c r="H16" s="485" t="s">
        <v>47</v>
      </c>
      <c r="I16" s="482">
        <v>0.8</v>
      </c>
      <c r="J16" s="482">
        <v>0.9</v>
      </c>
      <c r="K16" s="482">
        <v>0.9</v>
      </c>
      <c r="L16" s="518">
        <v>0.95</v>
      </c>
      <c r="M16" s="483" t="s">
        <v>741</v>
      </c>
      <c r="P16" s="11"/>
      <c r="Q16" s="11"/>
      <c r="R16" s="770"/>
      <c r="S16" s="770"/>
      <c r="T16" s="770"/>
      <c r="U16" s="770"/>
      <c r="V16" s="770"/>
      <c r="X16" s="492" t="s">
        <v>8</v>
      </c>
      <c r="Y16" s="507">
        <v>10</v>
      </c>
      <c r="AA16" s="581" t="s">
        <v>112</v>
      </c>
      <c r="AB16" s="80">
        <v>0.98</v>
      </c>
      <c r="AC16" s="80">
        <v>1</v>
      </c>
      <c r="AD16" s="80">
        <v>1</v>
      </c>
      <c r="AE16" s="80">
        <v>1</v>
      </c>
      <c r="AF16" s="526">
        <v>1</v>
      </c>
      <c r="AT16" s="584" t="s">
        <v>564</v>
      </c>
      <c r="AU16" s="585"/>
      <c r="AV16" s="586" t="s">
        <v>722</v>
      </c>
      <c r="AW16" s="587"/>
      <c r="AY16" s="479"/>
      <c r="AZ16" s="569"/>
      <c r="BA16" s="569"/>
      <c r="BB16" s="570"/>
      <c r="BC16" s="569"/>
      <c r="BD16" s="570"/>
      <c r="BE16" s="569"/>
      <c r="BF16" s="571"/>
      <c r="BG16" s="588"/>
      <c r="BK16" s="563" t="s">
        <v>116</v>
      </c>
      <c r="BL16" s="564">
        <f t="shared" si="3"/>
        <v>1.7500000000000002E-2</v>
      </c>
      <c r="BM16" s="564">
        <f t="shared" si="4"/>
        <v>1.5000000000000003E-2</v>
      </c>
      <c r="BN16" s="565">
        <f t="shared" si="5"/>
        <v>2.7499999999999993E-2</v>
      </c>
      <c r="BY16" s="21" t="s">
        <v>734</v>
      </c>
      <c r="BZ16" s="12"/>
      <c r="CA16" s="12"/>
      <c r="CB16" s="12"/>
      <c r="CC16" s="12"/>
      <c r="DA16" s="583" t="s">
        <v>760</v>
      </c>
      <c r="DB16" s="76">
        <v>9</v>
      </c>
      <c r="DC16" s="76">
        <v>9</v>
      </c>
      <c r="DD16" s="76">
        <v>9</v>
      </c>
      <c r="DE16" s="76">
        <v>9</v>
      </c>
      <c r="DF16" s="76">
        <v>9</v>
      </c>
      <c r="DG16" s="76">
        <v>9</v>
      </c>
      <c r="DH16" s="76">
        <v>9</v>
      </c>
      <c r="DI16" s="76">
        <v>9</v>
      </c>
      <c r="DJ16" s="76">
        <v>9</v>
      </c>
      <c r="DK16" s="76">
        <v>9</v>
      </c>
      <c r="DL16" s="76">
        <v>9</v>
      </c>
      <c r="DM16" s="76">
        <v>9</v>
      </c>
      <c r="DN16" s="549">
        <v>9</v>
      </c>
      <c r="DX16" s="228"/>
    </row>
    <row r="17" spans="1:128" ht="16.5" customHeight="1" x14ac:dyDescent="0.25">
      <c r="A17" s="148">
        <v>12</v>
      </c>
      <c r="B17" s="522" t="s">
        <v>736</v>
      </c>
      <c r="F17" s="770"/>
      <c r="H17" s="485" t="s">
        <v>48</v>
      </c>
      <c r="I17" s="482">
        <v>0.8</v>
      </c>
      <c r="J17" s="482">
        <v>0.9</v>
      </c>
      <c r="K17" s="482">
        <v>0.9</v>
      </c>
      <c r="L17" s="518">
        <v>0.95</v>
      </c>
      <c r="M17" s="483" t="s">
        <v>741</v>
      </c>
      <c r="R17" s="770"/>
      <c r="S17" s="770"/>
      <c r="T17" s="770"/>
      <c r="U17" s="770"/>
      <c r="V17" s="770"/>
      <c r="X17" s="492" t="s">
        <v>7</v>
      </c>
      <c r="Y17" s="507">
        <v>5</v>
      </c>
      <c r="AA17" s="581" t="s">
        <v>113</v>
      </c>
      <c r="AB17" s="80">
        <v>0.93</v>
      </c>
      <c r="AC17" s="80">
        <v>0.98</v>
      </c>
      <c r="AD17" s="80">
        <v>1</v>
      </c>
      <c r="AE17" s="80">
        <v>1</v>
      </c>
      <c r="AF17" s="526">
        <v>1</v>
      </c>
      <c r="AT17" s="589" t="s">
        <v>555</v>
      </c>
      <c r="AU17" s="227" t="s">
        <v>160</v>
      </c>
      <c r="AV17" s="19" t="s">
        <v>709</v>
      </c>
      <c r="AW17" s="590" t="s">
        <v>710</v>
      </c>
      <c r="AY17" s="479" t="s">
        <v>715</v>
      </c>
      <c r="AZ17" s="569">
        <v>719774</v>
      </c>
      <c r="BA17" s="569">
        <v>153100</v>
      </c>
      <c r="BB17" s="570">
        <v>0.21270565483054404</v>
      </c>
      <c r="BC17" s="569">
        <v>5000</v>
      </c>
      <c r="BD17" s="570">
        <v>6.9466249128198572E-3</v>
      </c>
      <c r="BE17" s="569">
        <f t="shared" si="1"/>
        <v>877874</v>
      </c>
      <c r="BF17" s="571">
        <f t="shared" si="2"/>
        <v>1.219652279743364</v>
      </c>
      <c r="BG17" s="588"/>
      <c r="BK17" s="563" t="s">
        <v>117</v>
      </c>
      <c r="BL17" s="564">
        <f t="shared" si="3"/>
        <v>1.9000000000000003E-2</v>
      </c>
      <c r="BM17" s="564">
        <f t="shared" si="4"/>
        <v>1.6000000000000004E-2</v>
      </c>
      <c r="BN17" s="565">
        <f t="shared" si="5"/>
        <v>2.9999999999999992E-2</v>
      </c>
      <c r="BY17" s="544" t="s">
        <v>254</v>
      </c>
      <c r="BZ17" s="591" t="s">
        <v>735</v>
      </c>
      <c r="CA17" s="12"/>
      <c r="CB17" s="12"/>
      <c r="CC17" s="12"/>
      <c r="DA17" s="533"/>
      <c r="DB17" s="76"/>
      <c r="DC17" s="76"/>
      <c r="DD17" s="76"/>
      <c r="DE17" s="76"/>
      <c r="DF17" s="76"/>
      <c r="DG17" s="76"/>
      <c r="DH17" s="76"/>
      <c r="DI17" s="76"/>
      <c r="DJ17" s="76"/>
      <c r="DK17" s="76"/>
      <c r="DL17" s="76"/>
      <c r="DM17" s="76"/>
      <c r="DN17" s="549"/>
      <c r="DX17" s="228"/>
    </row>
    <row r="18" spans="1:128" ht="16.5" customHeight="1" thickBot="1" x14ac:dyDescent="0.3">
      <c r="A18" s="148">
        <v>13</v>
      </c>
      <c r="B18" s="522" t="s">
        <v>730</v>
      </c>
      <c r="D18" s="592"/>
      <c r="F18" s="770"/>
      <c r="H18" s="485" t="s">
        <v>49</v>
      </c>
      <c r="I18" s="482">
        <v>0.7</v>
      </c>
      <c r="J18" s="482">
        <v>0.85</v>
      </c>
      <c r="K18" s="482">
        <v>0.85</v>
      </c>
      <c r="L18" s="518">
        <v>0.95</v>
      </c>
      <c r="M18" s="483">
        <v>0.98</v>
      </c>
      <c r="X18" s="492" t="s">
        <v>9</v>
      </c>
      <c r="Y18" s="507">
        <v>15</v>
      </c>
      <c r="AA18" s="581" t="s">
        <v>114</v>
      </c>
      <c r="AB18" s="80">
        <v>0.88</v>
      </c>
      <c r="AC18" s="80">
        <v>0.93</v>
      </c>
      <c r="AD18" s="80">
        <v>0.98</v>
      </c>
      <c r="AE18" s="80">
        <v>1</v>
      </c>
      <c r="AF18" s="526">
        <v>1</v>
      </c>
      <c r="AT18" s="593" t="s">
        <v>711</v>
      </c>
      <c r="AU18" s="594">
        <v>2101.5151515151515</v>
      </c>
      <c r="AV18" s="595">
        <v>8.0009859464207285</v>
      </c>
      <c r="AW18" s="596">
        <f>AU18/AV18</f>
        <v>262.65702322040352</v>
      </c>
      <c r="AY18" s="479" t="s">
        <v>716</v>
      </c>
      <c r="AZ18" s="569">
        <v>520000</v>
      </c>
      <c r="BA18" s="569">
        <v>56000</v>
      </c>
      <c r="BB18" s="570">
        <v>0.1076923076923077</v>
      </c>
      <c r="BC18" s="569">
        <v>130000</v>
      </c>
      <c r="BD18" s="570">
        <v>0.25</v>
      </c>
      <c r="BE18" s="569">
        <f t="shared" si="1"/>
        <v>706000</v>
      </c>
      <c r="BF18" s="571">
        <f t="shared" si="2"/>
        <v>1.3576923076923078</v>
      </c>
      <c r="BG18" s="588"/>
      <c r="BK18" s="563" t="s">
        <v>118</v>
      </c>
      <c r="BL18" s="564">
        <f t="shared" si="3"/>
        <v>2.0500000000000004E-2</v>
      </c>
      <c r="BM18" s="564">
        <f t="shared" si="4"/>
        <v>1.7000000000000005E-2</v>
      </c>
      <c r="BN18" s="565">
        <f t="shared" si="5"/>
        <v>3.2499999999999994E-2</v>
      </c>
      <c r="BY18" s="741" t="s">
        <v>259</v>
      </c>
      <c r="BZ18" s="597">
        <f>25.2%/6.25</f>
        <v>4.0320000000000002E-2</v>
      </c>
      <c r="CA18" s="12"/>
      <c r="CB18" s="12"/>
      <c r="CC18" s="12"/>
      <c r="DA18" s="598" t="s">
        <v>183</v>
      </c>
      <c r="DB18" s="76">
        <v>1.29</v>
      </c>
      <c r="DC18" s="76">
        <v>1.47</v>
      </c>
      <c r="DD18" s="76">
        <v>1.44</v>
      </c>
      <c r="DE18" s="76">
        <v>1.44</v>
      </c>
      <c r="DF18" s="76">
        <v>1.1299999999999999</v>
      </c>
      <c r="DG18" s="76">
        <v>1.43</v>
      </c>
      <c r="DH18" s="76">
        <v>1.43</v>
      </c>
      <c r="DI18" s="76">
        <v>1.43</v>
      </c>
      <c r="DJ18" s="76">
        <v>1.17</v>
      </c>
      <c r="DK18" s="76">
        <v>1.53</v>
      </c>
      <c r="DL18" s="76">
        <v>1.53</v>
      </c>
      <c r="DM18" s="76">
        <v>1.56</v>
      </c>
      <c r="DN18" s="549">
        <v>1.56</v>
      </c>
      <c r="DX18" s="228"/>
    </row>
    <row r="19" spans="1:128" ht="16.5" customHeight="1" thickBot="1" x14ac:dyDescent="0.3">
      <c r="A19" s="148">
        <v>14</v>
      </c>
      <c r="B19" s="512" t="s">
        <v>253</v>
      </c>
      <c r="D19" s="599"/>
      <c r="F19" s="770"/>
      <c r="H19" s="485" t="s">
        <v>50</v>
      </c>
      <c r="I19" s="482">
        <v>0.75</v>
      </c>
      <c r="J19" s="482">
        <v>0.9</v>
      </c>
      <c r="K19" s="482">
        <v>0.9</v>
      </c>
      <c r="L19" s="518">
        <v>0.95</v>
      </c>
      <c r="M19" s="483" t="s">
        <v>741</v>
      </c>
      <c r="R19" s="497" t="s">
        <v>152</v>
      </c>
      <c r="S19" s="498" t="s">
        <v>536</v>
      </c>
      <c r="T19" s="498" t="s">
        <v>537</v>
      </c>
      <c r="U19" s="498" t="s">
        <v>538</v>
      </c>
      <c r="V19" s="499" t="s">
        <v>539</v>
      </c>
      <c r="X19" s="492" t="s">
        <v>10</v>
      </c>
      <c r="Y19" s="507">
        <v>10</v>
      </c>
      <c r="AA19" s="600" t="s">
        <v>115</v>
      </c>
      <c r="AB19" s="579">
        <v>0.8</v>
      </c>
      <c r="AC19" s="579">
        <v>0.88</v>
      </c>
      <c r="AD19" s="579">
        <v>0.93</v>
      </c>
      <c r="AE19" s="579">
        <v>0.98</v>
      </c>
      <c r="AF19" s="547">
        <v>1</v>
      </c>
      <c r="AT19" s="593" t="s">
        <v>712</v>
      </c>
      <c r="AU19" s="594">
        <v>2572.8663967611337</v>
      </c>
      <c r="AV19" s="595">
        <v>7.403737491716214</v>
      </c>
      <c r="AW19" s="596">
        <f t="shared" ref="AW19:AW21" si="6">AU19/AV19</f>
        <v>347.50913300746078</v>
      </c>
      <c r="AY19" s="479" t="s">
        <v>717</v>
      </c>
      <c r="AZ19" s="569">
        <v>520000</v>
      </c>
      <c r="BA19" s="569">
        <v>56000</v>
      </c>
      <c r="BB19" s="570">
        <v>0.1076923076923077</v>
      </c>
      <c r="BC19" s="569">
        <v>0</v>
      </c>
      <c r="BD19" s="570">
        <v>0</v>
      </c>
      <c r="BE19" s="569">
        <f t="shared" si="1"/>
        <v>576000</v>
      </c>
      <c r="BF19" s="571">
        <f t="shared" si="2"/>
        <v>1.1076923076923078</v>
      </c>
      <c r="BG19" s="588"/>
      <c r="BK19" s="563" t="s">
        <v>119</v>
      </c>
      <c r="BL19" s="564">
        <f t="shared" si="3"/>
        <v>2.2000000000000006E-2</v>
      </c>
      <c r="BM19" s="564">
        <f t="shared" si="4"/>
        <v>1.8000000000000006E-2</v>
      </c>
      <c r="BN19" s="565">
        <f t="shared" si="5"/>
        <v>3.4999999999999996E-2</v>
      </c>
      <c r="BY19" s="741" t="s">
        <v>256</v>
      </c>
      <c r="BZ19" s="597">
        <v>7.4999999999999997E-3</v>
      </c>
      <c r="CA19" s="12"/>
      <c r="CB19" s="12"/>
      <c r="CC19" s="12"/>
      <c r="DA19" s="533"/>
      <c r="DB19" s="76"/>
      <c r="DC19" s="76"/>
      <c r="DD19" s="76"/>
      <c r="DE19" s="76"/>
      <c r="DF19" s="76"/>
      <c r="DG19" s="76"/>
      <c r="DH19" s="76"/>
      <c r="DI19" s="76"/>
      <c r="DJ19" s="76"/>
      <c r="DK19" s="76"/>
      <c r="DL19" s="76"/>
      <c r="DM19" s="76"/>
      <c r="DN19" s="549"/>
      <c r="DX19" s="228"/>
    </row>
    <row r="20" spans="1:128" ht="16.5" customHeight="1" thickBot="1" x14ac:dyDescent="0.3">
      <c r="A20" s="148">
        <v>15</v>
      </c>
      <c r="B20" s="522" t="s">
        <v>583</v>
      </c>
      <c r="D20" s="599"/>
      <c r="F20" s="770"/>
      <c r="H20" s="485" t="s">
        <v>51</v>
      </c>
      <c r="I20" s="482" t="s">
        <v>741</v>
      </c>
      <c r="J20" s="482">
        <v>0.9</v>
      </c>
      <c r="K20" s="482">
        <v>0.9</v>
      </c>
      <c r="L20" s="518">
        <v>0.95</v>
      </c>
      <c r="M20" s="483">
        <v>0.98</v>
      </c>
      <c r="N20" s="456"/>
      <c r="R20" s="503" t="s">
        <v>671</v>
      </c>
      <c r="S20" s="460">
        <v>75</v>
      </c>
      <c r="T20" s="460">
        <v>72</v>
      </c>
      <c r="U20" s="460">
        <v>68</v>
      </c>
      <c r="V20" s="504">
        <v>68</v>
      </c>
      <c r="X20" s="492" t="s">
        <v>11</v>
      </c>
      <c r="Y20" s="507">
        <v>15</v>
      </c>
      <c r="AT20" s="593" t="s">
        <v>713</v>
      </c>
      <c r="AU20" s="594">
        <v>2993.5275080906149</v>
      </c>
      <c r="AV20" s="595">
        <v>6.5857605177993523</v>
      </c>
      <c r="AW20" s="596">
        <f t="shared" si="6"/>
        <v>454.54545454545456</v>
      </c>
      <c r="AY20" s="479" t="s">
        <v>718</v>
      </c>
      <c r="AZ20" s="569">
        <v>600000</v>
      </c>
      <c r="BA20" s="569">
        <v>120000</v>
      </c>
      <c r="BB20" s="570">
        <v>0.2</v>
      </c>
      <c r="BC20" s="569">
        <v>140000</v>
      </c>
      <c r="BD20" s="570">
        <v>0.23333333333333334</v>
      </c>
      <c r="BE20" s="569">
        <f t="shared" si="1"/>
        <v>860000</v>
      </c>
      <c r="BF20" s="571">
        <f t="shared" si="2"/>
        <v>1.4333333333333333</v>
      </c>
      <c r="BG20" s="588"/>
      <c r="BK20" s="601" t="s">
        <v>120</v>
      </c>
      <c r="BL20" s="602">
        <f t="shared" si="3"/>
        <v>2.3500000000000007E-2</v>
      </c>
      <c r="BM20" s="602">
        <f t="shared" si="4"/>
        <v>1.9000000000000006E-2</v>
      </c>
      <c r="BN20" s="603">
        <f t="shared" si="5"/>
        <v>3.7499999999999999E-2</v>
      </c>
      <c r="BY20" s="741" t="s">
        <v>257</v>
      </c>
      <c r="BZ20" s="597">
        <v>1.1299999999999999E-2</v>
      </c>
      <c r="CA20" s="12"/>
      <c r="CB20" s="12"/>
      <c r="CC20" s="12"/>
      <c r="CD20" s="12"/>
      <c r="CI20" s="12"/>
      <c r="CJ20" s="12"/>
      <c r="DA20" s="533" t="s">
        <v>184</v>
      </c>
      <c r="DB20" s="76"/>
      <c r="DC20" s="76"/>
      <c r="DD20" s="76"/>
      <c r="DE20" s="76"/>
      <c r="DF20" s="76"/>
      <c r="DG20" s="76"/>
      <c r="DH20" s="76"/>
      <c r="DI20" s="76"/>
      <c r="DJ20" s="76"/>
      <c r="DK20" s="76"/>
      <c r="DL20" s="76"/>
      <c r="DM20" s="76"/>
      <c r="DN20" s="549"/>
      <c r="DX20" s="228"/>
    </row>
    <row r="21" spans="1:128" ht="16.5" customHeight="1" thickBot="1" x14ac:dyDescent="0.3">
      <c r="A21" s="148">
        <v>16</v>
      </c>
      <c r="B21" s="522" t="s">
        <v>740</v>
      </c>
      <c r="D21" s="599"/>
      <c r="F21" s="770"/>
      <c r="H21" s="485" t="s">
        <v>52</v>
      </c>
      <c r="I21" s="482">
        <v>0.7</v>
      </c>
      <c r="J21" s="482">
        <v>0.85</v>
      </c>
      <c r="K21" s="482">
        <v>0.85</v>
      </c>
      <c r="L21" s="518">
        <v>0.95</v>
      </c>
      <c r="M21" s="483">
        <v>0.98</v>
      </c>
      <c r="N21" s="456"/>
      <c r="R21" s="492" t="s">
        <v>6</v>
      </c>
      <c r="S21" s="67">
        <f>55*5</f>
        <v>275</v>
      </c>
      <c r="T21" s="67">
        <f>77*5</f>
        <v>385</v>
      </c>
      <c r="U21" s="67">
        <v>400</v>
      </c>
      <c r="V21" s="500">
        <v>400</v>
      </c>
      <c r="X21" s="492" t="s">
        <v>672</v>
      </c>
      <c r="Y21" s="507">
        <v>10</v>
      </c>
      <c r="AT21" s="593" t="s">
        <v>714</v>
      </c>
      <c r="AU21" s="594">
        <v>3301.8518518518517</v>
      </c>
      <c r="AV21" s="595">
        <v>10.029908604501072</v>
      </c>
      <c r="AW21" s="596">
        <f t="shared" si="6"/>
        <v>329.20059215396003</v>
      </c>
      <c r="AY21" s="479" t="s">
        <v>719</v>
      </c>
      <c r="AZ21" s="569">
        <v>360000</v>
      </c>
      <c r="BA21" s="569">
        <v>40000</v>
      </c>
      <c r="BB21" s="570">
        <v>0.1111111111111111</v>
      </c>
      <c r="BC21" s="569">
        <v>0</v>
      </c>
      <c r="BD21" s="570">
        <v>0</v>
      </c>
      <c r="BE21" s="569">
        <f t="shared" si="1"/>
        <v>400000</v>
      </c>
      <c r="BF21" s="571">
        <f t="shared" si="2"/>
        <v>1.1111111111111112</v>
      </c>
      <c r="BG21" s="588"/>
      <c r="BY21" s="577" t="s">
        <v>258</v>
      </c>
      <c r="BZ21" s="604">
        <v>2.5000000000000001E-3</v>
      </c>
      <c r="CA21" s="12"/>
      <c r="CB21" s="12"/>
      <c r="CC21" s="12"/>
      <c r="DA21" s="533" t="s">
        <v>154</v>
      </c>
      <c r="DB21" s="76">
        <f>5.32-0.35</f>
        <v>4.9700000000000006</v>
      </c>
      <c r="DC21" s="76">
        <f>5.19-0.33</f>
        <v>4.8600000000000003</v>
      </c>
      <c r="DD21" s="76">
        <f>5.21-0.38</f>
        <v>4.83</v>
      </c>
      <c r="DE21" s="76">
        <f>5.21-0.38</f>
        <v>4.83</v>
      </c>
      <c r="DF21" s="76">
        <f>4.62-0.35</f>
        <v>4.2700000000000005</v>
      </c>
      <c r="DG21" s="76">
        <f>4.76-0.33</f>
        <v>4.43</v>
      </c>
      <c r="DH21" s="76">
        <f>4.76-0.33</f>
        <v>4.43</v>
      </c>
      <c r="DI21" s="76">
        <f>4.76-0.33</f>
        <v>4.43</v>
      </c>
      <c r="DJ21" s="76">
        <f>5.27-0.49</f>
        <v>4.7799999999999994</v>
      </c>
      <c r="DK21" s="76">
        <f>4.98-0.51</f>
        <v>4.4700000000000006</v>
      </c>
      <c r="DL21" s="76">
        <f>4.98-0.51</f>
        <v>4.4700000000000006</v>
      </c>
      <c r="DM21" s="76">
        <f>4.98-0.42</f>
        <v>4.5600000000000005</v>
      </c>
      <c r="DN21" s="549">
        <f>4.98-0.42</f>
        <v>4.5600000000000005</v>
      </c>
      <c r="DX21" s="228"/>
    </row>
    <row r="22" spans="1:128" ht="16.5" customHeight="1" thickBot="1" x14ac:dyDescent="0.3">
      <c r="A22" s="148">
        <v>17</v>
      </c>
      <c r="B22" s="522" t="s">
        <v>191</v>
      </c>
      <c r="D22" s="599"/>
      <c r="F22" s="770"/>
      <c r="H22" s="485" t="s">
        <v>53</v>
      </c>
      <c r="I22" s="482">
        <v>0.7</v>
      </c>
      <c r="J22" s="482">
        <v>0.85</v>
      </c>
      <c r="K22" s="482">
        <v>0.85</v>
      </c>
      <c r="L22" s="518">
        <v>0.95</v>
      </c>
      <c r="M22" s="483">
        <v>0.98</v>
      </c>
      <c r="N22" s="456"/>
      <c r="R22" s="492" t="s">
        <v>13</v>
      </c>
      <c r="S22" s="67">
        <f>44*5</f>
        <v>220</v>
      </c>
      <c r="T22" s="67">
        <f>66*5</f>
        <v>330</v>
      </c>
      <c r="U22" s="67">
        <v>345</v>
      </c>
      <c r="V22" s="500">
        <v>345</v>
      </c>
      <c r="X22" s="492" t="s">
        <v>656</v>
      </c>
      <c r="Y22" s="507">
        <v>15</v>
      </c>
      <c r="AT22" s="605" t="s">
        <v>566</v>
      </c>
      <c r="AU22" s="606">
        <f>AVERAGE(AU18:AU21)</f>
        <v>2742.440227054688</v>
      </c>
      <c r="AV22" s="607">
        <f>AVERAGE(AV18:AV21)</f>
        <v>8.0050981401093413</v>
      </c>
      <c r="AW22" s="608"/>
      <c r="AY22" s="479"/>
      <c r="AZ22" s="569"/>
      <c r="BA22" s="569"/>
      <c r="BB22" s="570"/>
      <c r="BC22" s="569"/>
      <c r="BD22" s="570"/>
      <c r="BE22" s="569"/>
      <c r="BF22" s="571"/>
      <c r="BG22" s="588"/>
      <c r="DA22" s="533"/>
      <c r="DB22" s="76"/>
      <c r="DC22" s="76"/>
      <c r="DD22" s="76"/>
      <c r="DE22" s="76"/>
      <c r="DF22" s="76"/>
      <c r="DG22" s="76"/>
      <c r="DH22" s="76"/>
      <c r="DI22" s="76"/>
      <c r="DJ22" s="76"/>
      <c r="DK22" s="76"/>
      <c r="DL22" s="76"/>
      <c r="DM22" s="76"/>
      <c r="DN22" s="549"/>
      <c r="DX22" s="228"/>
    </row>
    <row r="23" spans="1:128" ht="16.5" customHeight="1" thickBot="1" x14ac:dyDescent="0.3">
      <c r="A23" s="148">
        <v>18</v>
      </c>
      <c r="B23" s="512" t="s">
        <v>234</v>
      </c>
      <c r="D23" s="599"/>
      <c r="F23" s="770"/>
      <c r="H23" s="486" t="s">
        <v>54</v>
      </c>
      <c r="I23" s="482">
        <v>0.7</v>
      </c>
      <c r="J23" s="482">
        <v>0.85</v>
      </c>
      <c r="K23" s="482">
        <v>0.85</v>
      </c>
      <c r="L23" s="518">
        <v>0.95</v>
      </c>
      <c r="M23" s="483">
        <v>0.98</v>
      </c>
      <c r="N23" s="456"/>
      <c r="R23" s="492" t="s">
        <v>12</v>
      </c>
      <c r="S23" s="67">
        <v>180</v>
      </c>
      <c r="T23" s="67">
        <v>270</v>
      </c>
      <c r="U23" s="67">
        <v>300</v>
      </c>
      <c r="V23" s="500">
        <v>300</v>
      </c>
      <c r="X23" s="492" t="s">
        <v>14</v>
      </c>
      <c r="Y23" s="507">
        <v>25</v>
      </c>
      <c r="AT23" s="609" t="s">
        <v>723</v>
      </c>
      <c r="AU23" s="610">
        <f>AW23*10</f>
        <v>3425.8670900157499</v>
      </c>
      <c r="AV23" s="611">
        <v>10</v>
      </c>
      <c r="AW23" s="612">
        <f>AU22/AV22</f>
        <v>342.586709001575</v>
      </c>
      <c r="AY23" s="479" t="s">
        <v>720</v>
      </c>
      <c r="AZ23" s="569">
        <v>280000</v>
      </c>
      <c r="BA23" s="569">
        <v>300000</v>
      </c>
      <c r="BB23" s="570">
        <v>1.0714285714285714</v>
      </c>
      <c r="BC23" s="569">
        <v>40000</v>
      </c>
      <c r="BD23" s="570">
        <v>0.14285714285714285</v>
      </c>
      <c r="BE23" s="569">
        <f t="shared" si="1"/>
        <v>620000</v>
      </c>
      <c r="BF23" s="571">
        <f t="shared" si="2"/>
        <v>2.2142857142857144</v>
      </c>
      <c r="BG23" s="588"/>
      <c r="DA23" s="533" t="s">
        <v>269</v>
      </c>
      <c r="DB23" s="76">
        <v>0.64</v>
      </c>
      <c r="DC23" s="76">
        <v>0.55000000000000004</v>
      </c>
      <c r="DD23" s="76">
        <v>0.51</v>
      </c>
      <c r="DE23" s="76">
        <v>0.51</v>
      </c>
      <c r="DF23" s="76">
        <v>0.56999999999999995</v>
      </c>
      <c r="DG23" s="76">
        <v>0.44</v>
      </c>
      <c r="DH23" s="76">
        <v>0.44</v>
      </c>
      <c r="DI23" s="76">
        <v>0.44</v>
      </c>
      <c r="DJ23" s="76">
        <v>1.03</v>
      </c>
      <c r="DK23" s="76">
        <v>0.54</v>
      </c>
      <c r="DL23" s="76">
        <v>0.54</v>
      </c>
      <c r="DM23" s="76">
        <v>0.62</v>
      </c>
      <c r="DN23" s="549">
        <v>0.62</v>
      </c>
      <c r="DX23" s="228"/>
    </row>
    <row r="24" spans="1:128" ht="16.5" customHeight="1" thickBot="1" x14ac:dyDescent="0.3">
      <c r="A24" s="148">
        <v>19</v>
      </c>
      <c r="B24" s="522" t="s">
        <v>763</v>
      </c>
      <c r="D24" s="599"/>
      <c r="F24" s="770"/>
      <c r="H24" s="485" t="s">
        <v>55</v>
      </c>
      <c r="I24" s="482">
        <v>0.8</v>
      </c>
      <c r="J24" s="482">
        <v>0.85</v>
      </c>
      <c r="K24" s="482">
        <v>0.85</v>
      </c>
      <c r="L24" s="518">
        <v>0.95</v>
      </c>
      <c r="M24" s="483" t="s">
        <v>741</v>
      </c>
      <c r="N24" s="456"/>
      <c r="R24" s="492" t="s">
        <v>8</v>
      </c>
      <c r="S24" s="67">
        <v>150</v>
      </c>
      <c r="T24" s="67">
        <v>240</v>
      </c>
      <c r="U24" s="67">
        <v>270</v>
      </c>
      <c r="V24" s="500">
        <v>270</v>
      </c>
      <c r="X24" s="492" t="s">
        <v>15</v>
      </c>
      <c r="Y24" s="507">
        <v>35</v>
      </c>
      <c r="AU24" s="613"/>
      <c r="AV24" s="38"/>
      <c r="AW24" s="614"/>
      <c r="AY24" s="479" t="s">
        <v>721</v>
      </c>
      <c r="AZ24" s="569">
        <v>300000</v>
      </c>
      <c r="BA24" s="569">
        <v>50000</v>
      </c>
      <c r="BB24" s="570">
        <v>0.16666666666666666</v>
      </c>
      <c r="BC24" s="569">
        <v>63000</v>
      </c>
      <c r="BD24" s="570">
        <v>0.21</v>
      </c>
      <c r="BE24" s="569">
        <f t="shared" si="1"/>
        <v>413000</v>
      </c>
      <c r="BF24" s="571">
        <f t="shared" si="2"/>
        <v>1.3766666666666667</v>
      </c>
      <c r="BG24" s="588"/>
      <c r="DA24" s="485"/>
      <c r="DB24" s="76"/>
      <c r="DC24" s="76"/>
      <c r="DD24" s="76"/>
      <c r="DE24" s="76"/>
      <c r="DF24" s="76"/>
      <c r="DG24" s="76"/>
      <c r="DH24" s="76"/>
      <c r="DI24" s="76"/>
      <c r="DJ24" s="76"/>
      <c r="DK24" s="76"/>
      <c r="DL24" s="76"/>
      <c r="DM24" s="76"/>
      <c r="DN24" s="549"/>
      <c r="DX24" s="228"/>
    </row>
    <row r="25" spans="1:128" ht="16.5" customHeight="1" thickBot="1" x14ac:dyDescent="0.3">
      <c r="A25" s="148">
        <v>20</v>
      </c>
      <c r="B25" s="522" t="s">
        <v>764</v>
      </c>
      <c r="D25" s="599"/>
      <c r="H25" s="486" t="s">
        <v>56</v>
      </c>
      <c r="I25" s="482">
        <v>0.7</v>
      </c>
      <c r="J25" s="482">
        <v>0.85</v>
      </c>
      <c r="K25" s="482">
        <v>0.85</v>
      </c>
      <c r="L25" s="518">
        <v>0.95</v>
      </c>
      <c r="M25" s="483">
        <v>0.98</v>
      </c>
      <c r="N25" s="456"/>
      <c r="R25" s="492" t="s">
        <v>7</v>
      </c>
      <c r="S25" s="67">
        <f>18*5</f>
        <v>90</v>
      </c>
      <c r="T25" s="67">
        <f>40*5</f>
        <v>200</v>
      </c>
      <c r="U25" s="67">
        <v>220</v>
      </c>
      <c r="V25" s="500">
        <v>220</v>
      </c>
      <c r="X25" s="495" t="s">
        <v>16</v>
      </c>
      <c r="Y25" s="508">
        <v>30</v>
      </c>
      <c r="AT25" s="509" t="s">
        <v>715</v>
      </c>
      <c r="AU25" s="615">
        <v>1439.548</v>
      </c>
      <c r="AV25" s="616">
        <v>3.15</v>
      </c>
      <c r="AW25" s="617">
        <f>AU25/AV25</f>
        <v>456.99936507936508</v>
      </c>
      <c r="AY25" s="479"/>
      <c r="AZ25" s="618"/>
      <c r="BA25" s="618"/>
      <c r="BB25" s="618"/>
      <c r="BC25" s="618"/>
      <c r="BD25" s="618"/>
      <c r="BE25" s="618"/>
      <c r="BF25" s="619"/>
      <c r="DA25" s="533" t="s">
        <v>757</v>
      </c>
      <c r="DB25" s="76">
        <v>0.39</v>
      </c>
      <c r="DC25" s="76">
        <v>0.35</v>
      </c>
      <c r="DD25" s="76">
        <v>0.46</v>
      </c>
      <c r="DE25" s="76">
        <v>0.46</v>
      </c>
      <c r="DF25" s="76">
        <v>0.36</v>
      </c>
      <c r="DG25" s="76">
        <v>0.71</v>
      </c>
      <c r="DH25" s="76">
        <v>0.71</v>
      </c>
      <c r="DI25" s="76">
        <v>0.71</v>
      </c>
      <c r="DJ25" s="76">
        <v>0.28000000000000003</v>
      </c>
      <c r="DK25" s="76">
        <v>0.23</v>
      </c>
      <c r="DL25" s="76">
        <v>0.23</v>
      </c>
      <c r="DM25" s="76">
        <v>0.25</v>
      </c>
      <c r="DN25" s="549">
        <v>0.25</v>
      </c>
      <c r="DX25" s="228"/>
    </row>
    <row r="26" spans="1:128" ht="16.5" customHeight="1" thickBot="1" x14ac:dyDescent="0.3">
      <c r="A26" s="148">
        <v>21</v>
      </c>
      <c r="B26" s="522" t="s">
        <v>754</v>
      </c>
      <c r="D26" s="599"/>
      <c r="H26" s="485" t="s">
        <v>57</v>
      </c>
      <c r="I26" s="482">
        <v>0.8</v>
      </c>
      <c r="J26" s="482">
        <v>0.9</v>
      </c>
      <c r="K26" s="482">
        <v>0.9</v>
      </c>
      <c r="L26" s="518">
        <v>0.95</v>
      </c>
      <c r="M26" s="483" t="s">
        <v>741</v>
      </c>
      <c r="N26" s="456"/>
      <c r="R26" s="492" t="s">
        <v>9</v>
      </c>
      <c r="S26" s="67">
        <v>0</v>
      </c>
      <c r="T26" s="67">
        <f>18*5</f>
        <v>90</v>
      </c>
      <c r="U26" s="67">
        <v>110</v>
      </c>
      <c r="V26" s="500">
        <v>110</v>
      </c>
      <c r="AT26" s="479" t="s">
        <v>716</v>
      </c>
      <c r="AU26" s="594">
        <v>2080</v>
      </c>
      <c r="AV26" s="595">
        <v>3.78</v>
      </c>
      <c r="AW26" s="596">
        <f t="shared" ref="AW26:AW29" si="7">AU26/AV26</f>
        <v>550.26455026455028</v>
      </c>
      <c r="AY26" s="620" t="s">
        <v>566</v>
      </c>
      <c r="AZ26" s="395"/>
      <c r="BA26" s="395"/>
      <c r="BB26" s="621">
        <f>AVERAGE(BB12:BB24)</f>
        <v>0.20955192833234537</v>
      </c>
      <c r="BC26" s="395"/>
      <c r="BD26" s="621">
        <f>AVERAGE(BD12:BD24)</f>
        <v>0.12166427873144842</v>
      </c>
      <c r="BE26" s="395"/>
      <c r="BF26" s="622">
        <f>AVERAGE(BF12:BF24)</f>
        <v>1.3303340822795706</v>
      </c>
      <c r="BG26" s="623"/>
      <c r="DA26" s="533"/>
      <c r="DB26" s="76"/>
      <c r="DC26" s="76"/>
      <c r="DD26" s="76"/>
      <c r="DE26" s="76"/>
      <c r="DF26" s="76"/>
      <c r="DG26" s="76"/>
      <c r="DH26" s="76"/>
      <c r="DI26" s="76"/>
      <c r="DJ26" s="76"/>
      <c r="DK26" s="76"/>
      <c r="DL26" s="76"/>
      <c r="DM26" s="76"/>
      <c r="DN26" s="549"/>
      <c r="DX26" s="228"/>
    </row>
    <row r="27" spans="1:128" ht="16.5" customHeight="1" thickBot="1" x14ac:dyDescent="0.3">
      <c r="B27" s="12"/>
      <c r="D27" s="599"/>
      <c r="H27" s="487" t="s">
        <v>58</v>
      </c>
      <c r="I27" s="488">
        <v>0.7</v>
      </c>
      <c r="J27" s="488">
        <v>0.85</v>
      </c>
      <c r="K27" s="488">
        <v>0.85</v>
      </c>
      <c r="L27" s="519">
        <v>0.95</v>
      </c>
      <c r="M27" s="489">
        <v>0.98</v>
      </c>
      <c r="N27" s="2"/>
      <c r="R27" s="492" t="s">
        <v>10</v>
      </c>
      <c r="S27" s="67">
        <v>180</v>
      </c>
      <c r="T27" s="67">
        <v>280</v>
      </c>
      <c r="U27" s="67">
        <v>350</v>
      </c>
      <c r="V27" s="500">
        <v>350</v>
      </c>
      <c r="AH27" s="815" t="s">
        <v>707</v>
      </c>
      <c r="AI27" s="819" t="s">
        <v>491</v>
      </c>
      <c r="AJ27" s="820"/>
      <c r="AK27" s="821"/>
      <c r="AL27" s="828" t="s">
        <v>495</v>
      </c>
      <c r="AM27" s="828" t="s">
        <v>493</v>
      </c>
      <c r="AN27" s="828" t="s">
        <v>494</v>
      </c>
      <c r="AO27" s="831" t="s">
        <v>492</v>
      </c>
      <c r="AP27" s="831" t="s">
        <v>702</v>
      </c>
      <c r="AQ27" s="834" t="s">
        <v>703</v>
      </c>
      <c r="AT27" s="479" t="s">
        <v>717</v>
      </c>
      <c r="AU27" s="594">
        <v>1485.7142857142858</v>
      </c>
      <c r="AV27" s="595">
        <v>4.5</v>
      </c>
      <c r="AW27" s="596">
        <f t="shared" si="7"/>
        <v>330.15873015873018</v>
      </c>
      <c r="AY27" s="624" t="s">
        <v>728</v>
      </c>
      <c r="AZ27" s="625"/>
      <c r="BA27" s="625"/>
      <c r="BB27" s="626">
        <v>0.2</v>
      </c>
      <c r="BC27" s="625"/>
      <c r="BD27" s="626">
        <v>0.1</v>
      </c>
      <c r="BE27" s="625"/>
      <c r="BF27" s="627">
        <v>1.3</v>
      </c>
      <c r="BG27" s="623"/>
      <c r="DA27" s="533" t="s">
        <v>761</v>
      </c>
      <c r="DB27" s="76">
        <v>0.08</v>
      </c>
      <c r="DC27" s="76">
        <v>0.06</v>
      </c>
      <c r="DD27" s="76">
        <v>7.0000000000000007E-2</v>
      </c>
      <c r="DE27" s="76">
        <v>7.0000000000000007E-2</v>
      </c>
      <c r="DF27" s="76">
        <v>7.0000000000000007E-2</v>
      </c>
      <c r="DG27" s="76">
        <v>7.0000000000000007E-2</v>
      </c>
      <c r="DH27" s="76">
        <v>7.0000000000000007E-2</v>
      </c>
      <c r="DI27" s="76">
        <v>7.0000000000000007E-2</v>
      </c>
      <c r="DJ27" s="76">
        <v>0.08</v>
      </c>
      <c r="DK27" s="76">
        <v>0.05</v>
      </c>
      <c r="DL27" s="76">
        <v>0.05</v>
      </c>
      <c r="DM27" s="76">
        <v>0.06</v>
      </c>
      <c r="DN27" s="549">
        <v>0.06</v>
      </c>
      <c r="DX27" s="12"/>
    </row>
    <row r="28" spans="1:128" ht="16.5" customHeight="1" x14ac:dyDescent="0.25">
      <c r="D28" s="599"/>
      <c r="I28" s="456"/>
      <c r="J28" s="456"/>
      <c r="K28" s="456"/>
      <c r="L28" s="456"/>
      <c r="M28" s="456"/>
      <c r="N28" s="2"/>
      <c r="R28" s="492" t="s">
        <v>11</v>
      </c>
      <c r="S28" s="67">
        <v>180</v>
      </c>
      <c r="T28" s="67">
        <v>280</v>
      </c>
      <c r="U28" s="67">
        <v>350</v>
      </c>
      <c r="V28" s="500">
        <v>350</v>
      </c>
      <c r="AH28" s="816"/>
      <c r="AI28" s="822"/>
      <c r="AJ28" s="823"/>
      <c r="AK28" s="824"/>
      <c r="AL28" s="829"/>
      <c r="AM28" s="829"/>
      <c r="AN28" s="829"/>
      <c r="AO28" s="832"/>
      <c r="AP28" s="832"/>
      <c r="AQ28" s="835"/>
      <c r="AT28" s="479" t="s">
        <v>718</v>
      </c>
      <c r="AU28" s="594">
        <v>1500</v>
      </c>
      <c r="AV28" s="595">
        <v>3.15</v>
      </c>
      <c r="AW28" s="596">
        <f t="shared" si="7"/>
        <v>476.1904761904762</v>
      </c>
      <c r="DA28" s="533"/>
      <c r="DB28" s="76"/>
      <c r="DC28" s="76"/>
      <c r="DD28" s="76"/>
      <c r="DE28" s="76"/>
      <c r="DF28" s="76"/>
      <c r="DG28" s="76"/>
      <c r="DH28" s="76"/>
      <c r="DI28" s="76"/>
      <c r="DJ28" s="76"/>
      <c r="DK28" s="76"/>
      <c r="DL28" s="76"/>
      <c r="DM28" s="76"/>
      <c r="DN28" s="549"/>
      <c r="DX28" s="12"/>
    </row>
    <row r="29" spans="1:128" ht="16.5" customHeight="1" x14ac:dyDescent="0.25">
      <c r="A29" s="520" t="s">
        <v>793</v>
      </c>
      <c r="B29" s="628"/>
      <c r="D29" s="599"/>
      <c r="H29" t="s">
        <v>744</v>
      </c>
      <c r="I29" s="456"/>
      <c r="J29" s="456"/>
      <c r="K29" s="456"/>
      <c r="L29" s="456"/>
      <c r="M29" s="456"/>
      <c r="N29" s="2"/>
      <c r="R29" s="492" t="s">
        <v>672</v>
      </c>
      <c r="S29" s="67">
        <v>15</v>
      </c>
      <c r="T29" s="67">
        <v>100</v>
      </c>
      <c r="U29" s="67">
        <v>110</v>
      </c>
      <c r="V29" s="500">
        <v>110</v>
      </c>
      <c r="X29" s="210"/>
      <c r="Y29" s="210"/>
      <c r="AH29" s="817"/>
      <c r="AI29" s="825"/>
      <c r="AJ29" s="826"/>
      <c r="AK29" s="827"/>
      <c r="AL29" s="830"/>
      <c r="AM29" s="830"/>
      <c r="AN29" s="830"/>
      <c r="AO29" s="833"/>
      <c r="AP29" s="833"/>
      <c r="AQ29" s="836"/>
      <c r="AT29" s="479" t="s">
        <v>719</v>
      </c>
      <c r="AU29" s="594">
        <v>1600</v>
      </c>
      <c r="AV29" s="595">
        <v>2.8</v>
      </c>
      <c r="AW29" s="596">
        <f t="shared" si="7"/>
        <v>571.42857142857144</v>
      </c>
      <c r="AY29" s="798" t="s">
        <v>789</v>
      </c>
      <c r="AZ29" s="798"/>
      <c r="BA29" s="798"/>
      <c r="BB29" s="798"/>
      <c r="BC29" s="798"/>
      <c r="BD29" s="798"/>
      <c r="BE29" s="798"/>
      <c r="BF29" s="798"/>
      <c r="BG29" s="235"/>
      <c r="BO29" s="532"/>
      <c r="BP29" s="532"/>
      <c r="DA29" s="533" t="s">
        <v>270</v>
      </c>
      <c r="DB29" s="76">
        <v>0.35</v>
      </c>
      <c r="DC29" s="76">
        <v>0.33</v>
      </c>
      <c r="DD29" s="76">
        <v>0.38</v>
      </c>
      <c r="DE29" s="76">
        <v>0.38</v>
      </c>
      <c r="DF29" s="76">
        <v>0.35</v>
      </c>
      <c r="DG29" s="76">
        <v>0.33</v>
      </c>
      <c r="DH29" s="76">
        <v>0.33</v>
      </c>
      <c r="DI29" s="76">
        <v>0.33</v>
      </c>
      <c r="DJ29" s="76">
        <v>0.49</v>
      </c>
      <c r="DK29" s="76">
        <v>0.51</v>
      </c>
      <c r="DL29" s="76">
        <v>0.51</v>
      </c>
      <c r="DM29" s="76">
        <v>0.42</v>
      </c>
      <c r="DN29" s="549">
        <v>0.42</v>
      </c>
      <c r="DX29" s="12"/>
    </row>
    <row r="30" spans="1:128" ht="16.5" customHeight="1" thickBot="1" x14ac:dyDescent="0.3">
      <c r="A30" s="628"/>
      <c r="B30" s="512" t="s">
        <v>792</v>
      </c>
      <c r="D30" s="599"/>
      <c r="I30" s="456"/>
      <c r="J30" s="456"/>
      <c r="K30" s="456"/>
      <c r="L30" s="456"/>
      <c r="M30" s="456"/>
      <c r="N30" s="2"/>
      <c r="R30" s="492" t="s">
        <v>656</v>
      </c>
      <c r="S30" s="67">
        <v>20</v>
      </c>
      <c r="T30" s="67">
        <v>130</v>
      </c>
      <c r="U30" s="67">
        <v>150</v>
      </c>
      <c r="V30" s="500">
        <v>150</v>
      </c>
      <c r="X30" s="210"/>
      <c r="Y30" s="210"/>
      <c r="AH30" s="629"/>
      <c r="AI30" s="630" t="s">
        <v>687</v>
      </c>
      <c r="AJ30" s="631" t="s">
        <v>388</v>
      </c>
      <c r="AK30" s="632" t="s">
        <v>688</v>
      </c>
      <c r="AL30" s="631" t="s">
        <v>688</v>
      </c>
      <c r="AM30" s="633" t="s">
        <v>688</v>
      </c>
      <c r="AN30" s="631" t="s">
        <v>688</v>
      </c>
      <c r="AO30" s="633" t="s">
        <v>688</v>
      </c>
      <c r="AP30" s="631" t="s">
        <v>688</v>
      </c>
      <c r="AQ30" s="634" t="s">
        <v>688</v>
      </c>
      <c r="AT30" s="605" t="s">
        <v>566</v>
      </c>
      <c r="AU30" s="606">
        <f>AVERAGE(AU25:AU29)</f>
        <v>1621.0524571428571</v>
      </c>
      <c r="AV30" s="607">
        <f>AVERAGE(AV25:AV29)</f>
        <v>3.476</v>
      </c>
      <c r="AW30" s="635">
        <f>AU30/AV30</f>
        <v>466.35571264178856</v>
      </c>
      <c r="AY30" s="798"/>
      <c r="AZ30" s="798"/>
      <c r="BA30" s="798"/>
      <c r="BB30" s="798"/>
      <c r="BC30" s="798"/>
      <c r="BD30" s="798"/>
      <c r="BE30" s="798"/>
      <c r="BF30" s="798"/>
      <c r="BG30" s="235"/>
      <c r="BO30" s="532"/>
      <c r="BP30" s="532"/>
      <c r="DA30" s="485"/>
      <c r="DB30" s="76"/>
      <c r="DC30" s="76"/>
      <c r="DD30" s="76"/>
      <c r="DE30" s="76"/>
      <c r="DF30" s="76"/>
      <c r="DG30" s="76"/>
      <c r="DH30" s="76"/>
      <c r="DI30" s="76"/>
      <c r="DJ30" s="76"/>
      <c r="DK30" s="76"/>
      <c r="DL30" s="76"/>
      <c r="DM30" s="76"/>
      <c r="DN30" s="549"/>
      <c r="DX30" s="12"/>
    </row>
    <row r="31" spans="1:128" ht="16.5" customHeight="1" x14ac:dyDescent="0.25">
      <c r="D31" s="599"/>
      <c r="H31" s="2"/>
      <c r="I31" s="2"/>
      <c r="J31" s="2"/>
      <c r="K31" s="2"/>
      <c r="L31" s="2"/>
      <c r="M31" s="2"/>
      <c r="N31" s="2"/>
      <c r="R31" s="492" t="s">
        <v>14</v>
      </c>
      <c r="S31" s="67">
        <f>4*5</f>
        <v>20</v>
      </c>
      <c r="T31" s="67">
        <f>26*5</f>
        <v>130</v>
      </c>
      <c r="U31" s="67">
        <v>150</v>
      </c>
      <c r="V31" s="500">
        <v>150</v>
      </c>
      <c r="X31" s="210"/>
      <c r="Y31" s="210"/>
      <c r="AH31" s="636"/>
      <c r="AI31" s="637" t="s">
        <v>154</v>
      </c>
      <c r="AJ31" s="638" t="s">
        <v>154</v>
      </c>
      <c r="AK31" s="639" t="s">
        <v>154</v>
      </c>
      <c r="AL31" s="638" t="s">
        <v>154</v>
      </c>
      <c r="AM31" s="640" t="s">
        <v>154</v>
      </c>
      <c r="AN31" s="638" t="s">
        <v>154</v>
      </c>
      <c r="AO31" s="640" t="s">
        <v>154</v>
      </c>
      <c r="AP31" s="638" t="s">
        <v>154</v>
      </c>
      <c r="AQ31" s="641" t="s">
        <v>154</v>
      </c>
      <c r="AT31" s="12"/>
      <c r="AU31" s="613"/>
      <c r="AV31" s="38"/>
      <c r="AW31" s="614"/>
      <c r="AY31" s="798"/>
      <c r="AZ31" s="798"/>
      <c r="BA31" s="798"/>
      <c r="BB31" s="798"/>
      <c r="BC31" s="798"/>
      <c r="BD31" s="798"/>
      <c r="BE31" s="798"/>
      <c r="BF31" s="798"/>
      <c r="BG31" s="235"/>
      <c r="BO31" s="532"/>
      <c r="BP31" s="532"/>
      <c r="DA31" s="533" t="s">
        <v>762</v>
      </c>
      <c r="DB31" s="76">
        <v>1.45</v>
      </c>
      <c r="DC31" s="76">
        <v>1.23</v>
      </c>
      <c r="DD31" s="76">
        <v>1.34</v>
      </c>
      <c r="DE31" s="76">
        <v>1.34</v>
      </c>
      <c r="DF31" s="76">
        <v>1.18</v>
      </c>
      <c r="DG31" s="76">
        <v>1.1200000000000001</v>
      </c>
      <c r="DH31" s="76">
        <v>1.1200000000000001</v>
      </c>
      <c r="DI31" s="76">
        <v>1.1200000000000001</v>
      </c>
      <c r="DJ31" s="76">
        <v>1.78</v>
      </c>
      <c r="DK31" s="76">
        <v>1.29</v>
      </c>
      <c r="DL31" s="76">
        <v>1.29</v>
      </c>
      <c r="DM31" s="76">
        <v>1.25</v>
      </c>
      <c r="DN31" s="549">
        <v>1.25</v>
      </c>
      <c r="DX31" s="12"/>
    </row>
    <row r="32" spans="1:128" ht="16.5" customHeight="1" thickBot="1" x14ac:dyDescent="0.3">
      <c r="A32" s="520" t="s">
        <v>858</v>
      </c>
      <c r="B32" s="628"/>
      <c r="D32" s="599"/>
      <c r="H32" s="2"/>
      <c r="I32" s="2"/>
      <c r="J32" s="2"/>
      <c r="K32" s="2"/>
      <c r="L32" s="2"/>
      <c r="M32" s="2"/>
      <c r="N32" s="2"/>
      <c r="R32" s="492" t="s">
        <v>15</v>
      </c>
      <c r="S32" s="67">
        <v>0</v>
      </c>
      <c r="T32" s="67">
        <v>55</v>
      </c>
      <c r="U32" s="67">
        <v>75</v>
      </c>
      <c r="V32" s="500">
        <v>75</v>
      </c>
      <c r="AH32" s="629" t="s">
        <v>689</v>
      </c>
      <c r="AI32" s="642">
        <v>3.34</v>
      </c>
      <c r="AJ32" s="643">
        <v>0.28999999999999998</v>
      </c>
      <c r="AK32" s="644">
        <v>3.63</v>
      </c>
      <c r="AL32" s="643"/>
      <c r="AM32" s="645"/>
      <c r="AN32" s="643"/>
      <c r="AO32" s="645"/>
      <c r="AP32" s="643"/>
      <c r="AQ32" s="646"/>
      <c r="AU32" s="613"/>
      <c r="AV32" s="38"/>
      <c r="AW32" s="38"/>
      <c r="DA32" s="533"/>
      <c r="DB32" s="76"/>
      <c r="DC32" s="76"/>
      <c r="DD32" s="76"/>
      <c r="DE32" s="76"/>
      <c r="DF32" s="76"/>
      <c r="DG32" s="76"/>
      <c r="DH32" s="76"/>
      <c r="DI32" s="76"/>
      <c r="DJ32" s="76"/>
      <c r="DK32" s="76"/>
      <c r="DL32" s="76"/>
      <c r="DM32" s="76"/>
      <c r="DN32" s="549"/>
    </row>
    <row r="33" spans="1:118" ht="16.5" customHeight="1" thickBot="1" x14ac:dyDescent="0.3">
      <c r="A33" s="770" t="s">
        <v>796</v>
      </c>
      <c r="B33" s="770"/>
      <c r="D33" s="599"/>
      <c r="H33" s="2"/>
      <c r="I33" s="2"/>
      <c r="J33" s="2"/>
      <c r="K33" s="2"/>
      <c r="L33" s="2"/>
      <c r="M33" s="2"/>
      <c r="N33" s="2"/>
      <c r="R33" s="495" t="s">
        <v>16</v>
      </c>
      <c r="S33" s="501">
        <v>0</v>
      </c>
      <c r="T33" s="501">
        <v>55</v>
      </c>
      <c r="U33" s="501">
        <v>75</v>
      </c>
      <c r="V33" s="502">
        <v>75</v>
      </c>
      <c r="AH33" s="629" t="s">
        <v>690</v>
      </c>
      <c r="AI33" s="642">
        <v>3.97</v>
      </c>
      <c r="AJ33" s="643">
        <v>0.28000000000000003</v>
      </c>
      <c r="AK33" s="644">
        <v>4.25</v>
      </c>
      <c r="AL33" s="643"/>
      <c r="AM33" s="645"/>
      <c r="AN33" s="643"/>
      <c r="AO33" s="645"/>
      <c r="AP33" s="643"/>
      <c r="AQ33" s="646"/>
      <c r="AT33" s="509" t="s">
        <v>720</v>
      </c>
      <c r="AU33" s="615">
        <v>1120</v>
      </c>
      <c r="AV33" s="616">
        <v>5.12</v>
      </c>
      <c r="AW33" s="617">
        <f>AU33/AV33</f>
        <v>218.75</v>
      </c>
      <c r="DA33" s="533" t="s">
        <v>758</v>
      </c>
      <c r="DB33" s="647">
        <v>35000</v>
      </c>
      <c r="DC33" s="647">
        <v>55000</v>
      </c>
      <c r="DD33" s="647">
        <v>45000</v>
      </c>
      <c r="DE33" s="647">
        <v>35000</v>
      </c>
      <c r="DF33" s="647">
        <v>55000</v>
      </c>
      <c r="DG33" s="647">
        <v>40000</v>
      </c>
      <c r="DH33" s="647">
        <v>35000</v>
      </c>
      <c r="DI33" s="647">
        <v>35000</v>
      </c>
      <c r="DJ33" s="647">
        <v>35000</v>
      </c>
      <c r="DK33" s="647">
        <v>45000</v>
      </c>
      <c r="DL33" s="647">
        <v>50000</v>
      </c>
      <c r="DM33" s="647">
        <v>45000</v>
      </c>
      <c r="DN33" s="648">
        <v>45000</v>
      </c>
    </row>
    <row r="34" spans="1:118" ht="16.5" customHeight="1" x14ac:dyDescent="0.25">
      <c r="A34" s="770"/>
      <c r="B34" s="770"/>
      <c r="D34" s="599"/>
      <c r="H34" s="2"/>
      <c r="I34" s="2"/>
      <c r="J34" s="2"/>
      <c r="K34" s="2"/>
      <c r="L34" s="2"/>
      <c r="M34" s="2"/>
      <c r="N34" s="2"/>
      <c r="AH34" s="629" t="s">
        <v>691</v>
      </c>
      <c r="AI34" s="642">
        <v>4.37</v>
      </c>
      <c r="AJ34" s="643">
        <v>0.22</v>
      </c>
      <c r="AK34" s="644">
        <v>4.59</v>
      </c>
      <c r="AL34" s="643"/>
      <c r="AM34" s="645"/>
      <c r="AN34" s="643"/>
      <c r="AO34" s="645"/>
      <c r="AP34" s="643"/>
      <c r="AQ34" s="646"/>
      <c r="AT34" s="479" t="s">
        <v>721</v>
      </c>
      <c r="AU34" s="594">
        <v>1071.4285714285713</v>
      </c>
      <c r="AV34" s="595">
        <v>8.4439285714285717</v>
      </c>
      <c r="AW34" s="596">
        <f>AU34/AV34</f>
        <v>126.88745083111279</v>
      </c>
      <c r="DA34" s="485"/>
      <c r="DB34" s="67"/>
      <c r="DC34" s="67"/>
      <c r="DD34" s="67"/>
      <c r="DE34" s="67"/>
      <c r="DF34" s="67"/>
      <c r="DG34" s="67"/>
      <c r="DH34" s="67"/>
      <c r="DI34" s="67"/>
      <c r="DJ34" s="67"/>
      <c r="DK34" s="67"/>
      <c r="DL34" s="67"/>
      <c r="DM34" s="67"/>
      <c r="DN34" s="500"/>
    </row>
    <row r="35" spans="1:118" ht="16.5" customHeight="1" thickBot="1" x14ac:dyDescent="0.3">
      <c r="A35" s="770"/>
      <c r="B35" s="770"/>
      <c r="D35" s="599"/>
      <c r="H35" s="2"/>
      <c r="I35" s="2"/>
      <c r="J35" s="2"/>
      <c r="K35" s="2"/>
      <c r="L35" s="2"/>
      <c r="M35" s="2"/>
      <c r="N35" s="2"/>
      <c r="AH35" s="629" t="s">
        <v>692</v>
      </c>
      <c r="AI35" s="642">
        <v>3.85</v>
      </c>
      <c r="AJ35" s="643">
        <v>0.25</v>
      </c>
      <c r="AK35" s="644">
        <v>4.0999999999999996</v>
      </c>
      <c r="AL35" s="643"/>
      <c r="AM35" s="645"/>
      <c r="AN35" s="643"/>
      <c r="AO35" s="645"/>
      <c r="AP35" s="643"/>
      <c r="AQ35" s="646"/>
      <c r="AT35" s="605" t="s">
        <v>566</v>
      </c>
      <c r="AU35" s="606">
        <f>AVERAGE(AU33:AU34)</f>
        <v>1095.7142857142858</v>
      </c>
      <c r="AV35" s="607">
        <f>AVERAGE(AV33:AV34)</f>
        <v>6.7819642857142863</v>
      </c>
      <c r="AW35" s="635"/>
      <c r="DA35" s="533" t="s">
        <v>200</v>
      </c>
      <c r="DB35" s="76"/>
      <c r="DC35" s="76"/>
      <c r="DD35" s="76"/>
      <c r="DE35" s="76"/>
      <c r="DF35" s="76"/>
      <c r="DG35" s="76"/>
      <c r="DH35" s="76"/>
      <c r="DI35" s="76"/>
      <c r="DJ35" s="76"/>
      <c r="DK35" s="76"/>
      <c r="DL35" s="76"/>
      <c r="DM35" s="76"/>
      <c r="DN35" s="549"/>
    </row>
    <row r="36" spans="1:118" ht="16.5" customHeight="1" thickBot="1" x14ac:dyDescent="0.3">
      <c r="A36" s="770"/>
      <c r="B36" s="770"/>
      <c r="D36" s="599"/>
      <c r="H36" s="2"/>
      <c r="I36" s="2"/>
      <c r="J36" s="2"/>
      <c r="K36" s="2"/>
      <c r="L36" s="2"/>
      <c r="M36" s="2"/>
      <c r="N36" s="2"/>
      <c r="AH36" s="629" t="s">
        <v>693</v>
      </c>
      <c r="AI36" s="642">
        <v>3.87</v>
      </c>
      <c r="AJ36" s="643">
        <v>0.59</v>
      </c>
      <c r="AK36" s="644">
        <v>4.46</v>
      </c>
      <c r="AL36" s="643"/>
      <c r="AM36" s="645">
        <v>4.72</v>
      </c>
      <c r="AN36" s="643"/>
      <c r="AO36" s="645"/>
      <c r="AP36" s="643"/>
      <c r="AQ36" s="646"/>
      <c r="AT36" s="605" t="s">
        <v>567</v>
      </c>
      <c r="AU36" s="606">
        <f>AU35/AV35*AV36</f>
        <v>1292.5037520735143</v>
      </c>
      <c r="AV36" s="607">
        <v>8</v>
      </c>
      <c r="AW36" s="635">
        <f>AU36/AV36</f>
        <v>161.56296900918929</v>
      </c>
      <c r="DA36" s="492" t="s">
        <v>536</v>
      </c>
      <c r="DB36" s="649">
        <v>1800</v>
      </c>
      <c r="DC36" s="649">
        <v>1800</v>
      </c>
      <c r="DD36" s="649">
        <v>1800</v>
      </c>
      <c r="DE36" s="649">
        <v>1800</v>
      </c>
      <c r="DF36" s="649">
        <v>1800</v>
      </c>
      <c r="DG36" s="649">
        <v>1800</v>
      </c>
      <c r="DH36" s="649">
        <v>1800</v>
      </c>
      <c r="DI36" s="649">
        <v>1800</v>
      </c>
      <c r="DJ36" s="649">
        <v>1800</v>
      </c>
      <c r="DK36" s="649">
        <v>1800</v>
      </c>
      <c r="DL36" s="649">
        <v>1800</v>
      </c>
      <c r="DM36" s="649">
        <v>1800</v>
      </c>
      <c r="DN36" s="650">
        <v>1800</v>
      </c>
    </row>
    <row r="37" spans="1:118" ht="16.5" customHeight="1" x14ac:dyDescent="0.25">
      <c r="A37" s="770"/>
      <c r="B37" s="770"/>
      <c r="D37" s="599"/>
      <c r="H37" s="2"/>
      <c r="I37" s="2"/>
      <c r="J37" s="2"/>
      <c r="K37" s="2"/>
      <c r="L37" s="2"/>
      <c r="M37" s="2"/>
      <c r="N37" s="2"/>
      <c r="AH37" s="629" t="s">
        <v>694</v>
      </c>
      <c r="AI37" s="642">
        <v>7.59</v>
      </c>
      <c r="AJ37" s="643">
        <v>7.0000000000000007E-2</v>
      </c>
      <c r="AK37" s="644">
        <v>7.66</v>
      </c>
      <c r="AL37" s="643">
        <v>8</v>
      </c>
      <c r="AM37" s="645">
        <v>7.99</v>
      </c>
      <c r="AN37" s="643"/>
      <c r="AO37" s="645"/>
      <c r="AP37" s="643"/>
      <c r="AQ37" s="646"/>
      <c r="DA37" s="492" t="s">
        <v>537</v>
      </c>
      <c r="DB37" s="649">
        <v>1900</v>
      </c>
      <c r="DC37" s="649">
        <v>1900</v>
      </c>
      <c r="DD37" s="649">
        <v>1900</v>
      </c>
      <c r="DE37" s="649">
        <v>1900</v>
      </c>
      <c r="DF37" s="649">
        <v>1900</v>
      </c>
      <c r="DG37" s="649">
        <v>1900</v>
      </c>
      <c r="DH37" s="649">
        <v>1900</v>
      </c>
      <c r="DI37" s="649">
        <v>1900</v>
      </c>
      <c r="DJ37" s="649">
        <v>1900</v>
      </c>
      <c r="DK37" s="649">
        <v>1900</v>
      </c>
      <c r="DL37" s="649">
        <v>1900</v>
      </c>
      <c r="DM37" s="649">
        <v>1900</v>
      </c>
      <c r="DN37" s="650">
        <v>1900</v>
      </c>
    </row>
    <row r="38" spans="1:118" ht="16.5" customHeight="1" x14ac:dyDescent="0.25">
      <c r="A38" s="770"/>
      <c r="B38" s="770"/>
      <c r="D38" s="599"/>
      <c r="H38" s="2"/>
      <c r="I38" s="2"/>
      <c r="J38" s="2"/>
      <c r="K38" s="2"/>
      <c r="L38" s="2"/>
      <c r="M38" s="2"/>
      <c r="N38" s="2"/>
      <c r="AH38" s="629" t="s">
        <v>695</v>
      </c>
      <c r="AI38" s="642">
        <v>4.75</v>
      </c>
      <c r="AJ38" s="643">
        <v>0.45</v>
      </c>
      <c r="AK38" s="644">
        <v>5.2</v>
      </c>
      <c r="AL38" s="643">
        <v>5.38</v>
      </c>
      <c r="AM38" s="645">
        <v>4.58</v>
      </c>
      <c r="AN38" s="643">
        <v>5.03</v>
      </c>
      <c r="AO38" s="645"/>
      <c r="AP38" s="643"/>
      <c r="AQ38" s="646"/>
      <c r="DA38" s="492" t="s">
        <v>538</v>
      </c>
      <c r="DB38" s="649">
        <v>2000</v>
      </c>
      <c r="DC38" s="649">
        <v>2000</v>
      </c>
      <c r="DD38" s="649">
        <v>2000</v>
      </c>
      <c r="DE38" s="649">
        <v>2000</v>
      </c>
      <c r="DF38" s="649">
        <v>2000</v>
      </c>
      <c r="DG38" s="649">
        <v>2000</v>
      </c>
      <c r="DH38" s="649">
        <v>2000</v>
      </c>
      <c r="DI38" s="649">
        <v>2000</v>
      </c>
      <c r="DJ38" s="649">
        <v>2000</v>
      </c>
      <c r="DK38" s="649">
        <v>2000</v>
      </c>
      <c r="DL38" s="649">
        <v>2000</v>
      </c>
      <c r="DM38" s="649">
        <v>2000</v>
      </c>
      <c r="DN38" s="650">
        <v>2000</v>
      </c>
    </row>
    <row r="39" spans="1:118" ht="16.5" customHeight="1" thickBot="1" x14ac:dyDescent="0.3">
      <c r="A39" s="770"/>
      <c r="B39" s="770"/>
      <c r="D39" s="599"/>
      <c r="H39" s="2"/>
      <c r="I39" s="2"/>
      <c r="J39" s="2"/>
      <c r="K39" s="2"/>
      <c r="L39" s="2"/>
      <c r="M39" s="2"/>
      <c r="N39" s="2"/>
      <c r="AH39" s="629" t="s">
        <v>696</v>
      </c>
      <c r="AI39" s="642">
        <v>6.1</v>
      </c>
      <c r="AJ39" s="643">
        <v>0.27</v>
      </c>
      <c r="AK39" s="644">
        <v>6.37</v>
      </c>
      <c r="AL39" s="643">
        <v>6.32</v>
      </c>
      <c r="AM39" s="645">
        <v>6.15</v>
      </c>
      <c r="AN39" s="643">
        <v>6.31</v>
      </c>
      <c r="AO39" s="645">
        <v>6.07</v>
      </c>
      <c r="AP39" s="643"/>
      <c r="AQ39" s="646"/>
      <c r="DA39" s="495" t="s">
        <v>539</v>
      </c>
      <c r="DB39" s="651">
        <v>2100</v>
      </c>
      <c r="DC39" s="651">
        <v>2100</v>
      </c>
      <c r="DD39" s="651">
        <v>2100</v>
      </c>
      <c r="DE39" s="651">
        <v>2100</v>
      </c>
      <c r="DF39" s="651">
        <v>2100</v>
      </c>
      <c r="DG39" s="651">
        <v>2100</v>
      </c>
      <c r="DH39" s="651">
        <v>2100</v>
      </c>
      <c r="DI39" s="651">
        <v>1800</v>
      </c>
      <c r="DJ39" s="651">
        <v>2100</v>
      </c>
      <c r="DK39" s="651">
        <v>2100</v>
      </c>
      <c r="DL39" s="651">
        <v>2100</v>
      </c>
      <c r="DM39" s="651">
        <v>2100</v>
      </c>
      <c r="DN39" s="652">
        <v>2100</v>
      </c>
    </row>
    <row r="40" spans="1:118" ht="16.5" customHeight="1" x14ac:dyDescent="0.25">
      <c r="A40" s="770"/>
      <c r="B40" s="770"/>
      <c r="D40" s="599"/>
      <c r="H40" s="2"/>
      <c r="I40" s="2"/>
      <c r="J40" s="2"/>
      <c r="K40" s="2"/>
      <c r="L40" s="2"/>
      <c r="M40" s="2"/>
      <c r="N40" s="2"/>
      <c r="AH40" s="629" t="s">
        <v>697</v>
      </c>
      <c r="AI40" s="642">
        <v>7.6</v>
      </c>
      <c r="AJ40" s="643">
        <v>0.3</v>
      </c>
      <c r="AK40" s="644">
        <v>7.9</v>
      </c>
      <c r="AL40" s="643">
        <v>8.1</v>
      </c>
      <c r="AM40" s="645">
        <v>7.7</v>
      </c>
      <c r="AN40" s="643">
        <v>7.76</v>
      </c>
      <c r="AO40" s="645">
        <v>7.56</v>
      </c>
      <c r="AP40" s="643"/>
      <c r="AQ40" s="646"/>
    </row>
    <row r="41" spans="1:118" ht="16.5" customHeight="1" x14ac:dyDescent="0.25">
      <c r="A41" s="770"/>
      <c r="B41" s="770"/>
      <c r="D41" s="599"/>
      <c r="H41" s="2"/>
      <c r="I41" s="2"/>
      <c r="J41" s="2"/>
      <c r="K41" s="2"/>
      <c r="L41" s="2"/>
      <c r="M41" s="2"/>
      <c r="N41" s="2"/>
      <c r="AH41" s="629" t="s">
        <v>698</v>
      </c>
      <c r="AI41" s="642">
        <v>6.08</v>
      </c>
      <c r="AJ41" s="643">
        <v>0.32</v>
      </c>
      <c r="AK41" s="644">
        <v>6.4</v>
      </c>
      <c r="AL41" s="643">
        <v>7.5</v>
      </c>
      <c r="AM41" s="645">
        <v>6.04</v>
      </c>
      <c r="AN41" s="643">
        <v>6.22</v>
      </c>
      <c r="AO41" s="645"/>
      <c r="AP41" s="643">
        <v>6.18</v>
      </c>
      <c r="AQ41" s="646"/>
    </row>
    <row r="42" spans="1:118" ht="16.5" customHeight="1" x14ac:dyDescent="0.25">
      <c r="A42" s="723"/>
      <c r="B42" s="723"/>
      <c r="D42" s="599"/>
      <c r="H42" s="2"/>
      <c r="I42" s="2"/>
      <c r="J42" s="2"/>
      <c r="K42" s="2"/>
      <c r="L42" s="2"/>
      <c r="M42" s="2"/>
      <c r="N42" s="2"/>
      <c r="AH42" s="629" t="s">
        <v>699</v>
      </c>
      <c r="AI42" s="642">
        <v>5.84</v>
      </c>
      <c r="AJ42" s="643">
        <v>0.32</v>
      </c>
      <c r="AK42" s="644">
        <v>6.16</v>
      </c>
      <c r="AL42" s="643">
        <v>7.4</v>
      </c>
      <c r="AM42" s="645">
        <v>6.34</v>
      </c>
      <c r="AN42" s="643">
        <v>5.89</v>
      </c>
      <c r="AO42" s="645"/>
      <c r="AP42" s="643">
        <v>5.94</v>
      </c>
      <c r="AQ42" s="646"/>
    </row>
    <row r="43" spans="1:118" ht="16.5" customHeight="1" x14ac:dyDescent="0.25">
      <c r="A43" s="723"/>
      <c r="B43" s="723"/>
      <c r="D43" s="653"/>
      <c r="H43" s="2"/>
      <c r="I43" s="2"/>
      <c r="J43" s="2"/>
      <c r="K43" s="2"/>
      <c r="L43" s="2"/>
      <c r="M43" s="2"/>
      <c r="N43" s="2"/>
      <c r="AH43" s="629" t="s">
        <v>700</v>
      </c>
      <c r="AI43" s="642">
        <v>8.4</v>
      </c>
      <c r="AJ43" s="643">
        <v>0.1</v>
      </c>
      <c r="AK43" s="644">
        <v>8.5</v>
      </c>
      <c r="AL43" s="643">
        <v>9</v>
      </c>
      <c r="AM43" s="645">
        <v>7.57</v>
      </c>
      <c r="AN43" s="643">
        <v>8.31</v>
      </c>
      <c r="AO43" s="645">
        <v>8.5</v>
      </c>
      <c r="AP43" s="643">
        <v>8.5</v>
      </c>
      <c r="AQ43" s="646">
        <v>8.75</v>
      </c>
    </row>
    <row r="44" spans="1:118" ht="16.5" customHeight="1" x14ac:dyDescent="0.25">
      <c r="H44" s="2"/>
      <c r="I44" s="2"/>
      <c r="J44" s="2"/>
      <c r="K44" s="2"/>
      <c r="L44" s="2"/>
      <c r="M44" s="2"/>
      <c r="N44" s="2"/>
      <c r="AH44" s="629" t="s">
        <v>701</v>
      </c>
      <c r="AI44" s="642">
        <v>4.5</v>
      </c>
      <c r="AJ44" s="643">
        <v>0.15</v>
      </c>
      <c r="AK44" s="644">
        <v>4.95</v>
      </c>
      <c r="AL44" s="643">
        <v>6.5</v>
      </c>
      <c r="AM44" s="645">
        <v>5</v>
      </c>
      <c r="AN44" s="643">
        <v>4.5999999999999996</v>
      </c>
      <c r="AO44" s="645">
        <v>4.5999999999999996</v>
      </c>
      <c r="AP44" s="643">
        <v>4.5999999999999996</v>
      </c>
      <c r="AQ44" s="646"/>
    </row>
    <row r="45" spans="1:118" ht="16.5" customHeight="1" thickBot="1" x14ac:dyDescent="0.3">
      <c r="H45" s="2"/>
      <c r="I45" s="2"/>
      <c r="J45" s="2"/>
      <c r="K45" s="2"/>
      <c r="L45" s="2"/>
      <c r="M45" s="2"/>
      <c r="N45" s="2"/>
      <c r="AH45" s="812" t="s">
        <v>705</v>
      </c>
      <c r="AI45" s="813"/>
      <c r="AJ45" s="813"/>
      <c r="AK45" s="814"/>
      <c r="AL45" s="654">
        <f>(AL37-$AI37+AL38-$AI38+AL39-$AI39+AL40-$AI40+AL41-$AI41+AL42-$AI42+AL43-$AI43+AL44-$AI44)/COUNT(AL37:AL44)</f>
        <v>0.91749999999999998</v>
      </c>
      <c r="AM45" s="654">
        <f>(AM36-AI36+AM37-$AI37+AM38-$AI38+AM39-$AI39+AM40-$AI40+AM41-$AI41+AM42-$AI42+AM43-$AI43+AM44-$AI44)/COUNT(AM36:AM44)</f>
        <v>0.15111111111111125</v>
      </c>
      <c r="AN45" s="654">
        <f>(AN38-$AI38+AN39-$AI39+AN40-$AI40+AN41-$AI41+AN42-$AI42+AN43-$AI43+AN44-$AI44)/COUNT(AN36:AN44)</f>
        <v>0.12142857142857137</v>
      </c>
      <c r="AO45" s="654">
        <f>(AO39-$AI39+AO40-$AI40+AO43-$AI43+AO44-$AI44)/COUNT(AO36:AO44)</f>
        <v>3.2499999999999751E-2</v>
      </c>
      <c r="AP45" s="654">
        <f>(AP41-$AI41+AP42-$AI42+AP43-$AI43+AP44-$AI44)/COUNT(AP36:AP44)</f>
        <v>9.9999999999999645E-2</v>
      </c>
      <c r="AQ45" s="655">
        <f>AVERAGE(AM45:AP45)</f>
        <v>0.10125992063492051</v>
      </c>
    </row>
    <row r="46" spans="1:118" ht="16.5" customHeight="1" x14ac:dyDescent="0.25">
      <c r="H46" s="2"/>
      <c r="I46" s="2"/>
      <c r="J46" s="2"/>
      <c r="K46" s="2"/>
      <c r="L46" s="2"/>
      <c r="M46" s="2"/>
      <c r="N46" s="2"/>
      <c r="AH46" s="656"/>
      <c r="AI46" s="656"/>
      <c r="AJ46" s="656"/>
      <c r="AK46" s="656"/>
      <c r="AL46" s="656"/>
      <c r="AM46" s="656"/>
      <c r="AN46" s="656"/>
      <c r="AO46" s="656"/>
      <c r="AP46" s="656"/>
      <c r="AQ46" s="656"/>
    </row>
    <row r="47" spans="1:118" ht="16.5" customHeight="1" x14ac:dyDescent="0.25">
      <c r="H47" s="2"/>
      <c r="I47" s="2"/>
      <c r="J47" s="2"/>
      <c r="K47" s="2"/>
      <c r="L47" s="2"/>
      <c r="M47" s="2"/>
      <c r="N47" s="2"/>
      <c r="AH47" s="2" t="s">
        <v>704</v>
      </c>
      <c r="AI47" s="656"/>
      <c r="AJ47" s="656"/>
      <c r="AK47" s="656"/>
      <c r="AL47" s="656"/>
      <c r="AM47" s="656"/>
      <c r="AN47" s="656"/>
      <c r="AO47" s="656"/>
      <c r="AP47" s="656"/>
      <c r="AQ47" s="656"/>
    </row>
    <row r="48" spans="1:118" ht="16.5" customHeight="1" x14ac:dyDescent="0.25">
      <c r="H48" s="2"/>
      <c r="I48" s="2"/>
      <c r="J48" s="2"/>
      <c r="K48" s="2"/>
      <c r="L48" s="2"/>
      <c r="M48" s="2"/>
      <c r="N48" s="2"/>
      <c r="AH48" s="657" t="s">
        <v>706</v>
      </c>
      <c r="AI48" s="656"/>
      <c r="AJ48" s="656"/>
      <c r="AK48" s="656"/>
      <c r="AL48" s="656"/>
      <c r="AM48" s="656"/>
      <c r="AN48" s="656"/>
      <c r="AO48" s="656"/>
      <c r="AP48" s="656"/>
      <c r="AQ48" s="656"/>
    </row>
    <row r="49" spans="2:118" ht="16.5" customHeight="1" x14ac:dyDescent="0.25">
      <c r="H49" s="2"/>
      <c r="I49" s="2"/>
      <c r="J49" s="2"/>
      <c r="K49" s="2"/>
      <c r="L49" s="2"/>
      <c r="M49" s="2"/>
      <c r="N49" s="2"/>
    </row>
    <row r="50" spans="2:118" ht="16.5" customHeight="1" x14ac:dyDescent="0.25">
      <c r="C50" s="723"/>
      <c r="D50" s="723"/>
      <c r="E50" s="723"/>
      <c r="F50" s="723"/>
      <c r="G50" s="723"/>
      <c r="H50" s="723"/>
      <c r="I50" s="723"/>
      <c r="J50" s="723"/>
      <c r="K50" s="723"/>
      <c r="L50" s="723"/>
      <c r="M50" s="2"/>
      <c r="N50" s="2"/>
    </row>
    <row r="51" spans="2:118" ht="16.5" customHeight="1" x14ac:dyDescent="0.25">
      <c r="B51" s="723"/>
      <c r="C51" s="723"/>
      <c r="D51" s="723"/>
      <c r="E51" s="723"/>
      <c r="F51" s="723"/>
      <c r="G51" s="723"/>
      <c r="H51" s="723"/>
      <c r="I51" s="723"/>
      <c r="J51" s="723"/>
      <c r="K51" s="723"/>
      <c r="L51" s="723"/>
      <c r="M51" s="2"/>
      <c r="N51" s="2"/>
    </row>
    <row r="52" spans="2:118" ht="16.5" customHeight="1" x14ac:dyDescent="0.25">
      <c r="B52" s="723"/>
      <c r="C52" s="723"/>
      <c r="D52" s="723"/>
      <c r="E52" s="723"/>
      <c r="F52" s="723"/>
      <c r="G52" s="723"/>
      <c r="H52" s="723"/>
      <c r="I52" s="723"/>
      <c r="J52" s="723"/>
      <c r="K52" s="723"/>
      <c r="L52" s="723"/>
      <c r="M52" s="2"/>
      <c r="N52" s="2"/>
    </row>
    <row r="53" spans="2:118" ht="16.5" customHeight="1" x14ac:dyDescent="0.25">
      <c r="H53" s="2"/>
      <c r="I53" s="2"/>
      <c r="J53" s="2"/>
      <c r="K53" s="2"/>
      <c r="L53" s="2"/>
      <c r="M53" s="2"/>
      <c r="N53" s="2"/>
    </row>
    <row r="54" spans="2:118" ht="16.5" customHeight="1" x14ac:dyDescent="0.25">
      <c r="H54" s="2"/>
      <c r="I54" s="2"/>
      <c r="J54" s="2"/>
      <c r="K54" s="2"/>
      <c r="L54" s="2"/>
      <c r="M54" s="2"/>
      <c r="N54" s="2"/>
    </row>
    <row r="55" spans="2:118" ht="16.5" customHeight="1" x14ac:dyDescent="0.25">
      <c r="H55" s="2"/>
      <c r="I55" s="2"/>
      <c r="J55" s="2"/>
      <c r="K55" s="2"/>
      <c r="L55" s="2"/>
      <c r="M55" s="2"/>
      <c r="N55" s="2"/>
    </row>
    <row r="56" spans="2:118" ht="16.5" customHeight="1" x14ac:dyDescent="0.25">
      <c r="B56" s="12"/>
      <c r="H56" s="2"/>
      <c r="I56" s="2"/>
      <c r="J56" s="2"/>
      <c r="K56" s="2"/>
      <c r="L56" s="2"/>
      <c r="M56" s="2"/>
      <c r="N56" s="2"/>
    </row>
    <row r="57" spans="2:118" ht="16.5" customHeight="1" x14ac:dyDescent="0.25">
      <c r="B57" s="12"/>
      <c r="H57" s="2"/>
      <c r="I57" s="2"/>
      <c r="J57" s="2"/>
      <c r="K57" s="2"/>
      <c r="L57" s="2"/>
      <c r="M57" s="2"/>
      <c r="N57" s="2"/>
    </row>
    <row r="58" spans="2:118" ht="16.5" customHeight="1" x14ac:dyDescent="0.25">
      <c r="H58" s="2"/>
      <c r="I58" s="2"/>
      <c r="J58" s="2"/>
      <c r="K58" s="2"/>
      <c r="L58" s="2"/>
      <c r="M58" s="2"/>
      <c r="N58" s="2"/>
    </row>
    <row r="59" spans="2:118" ht="16.5" customHeight="1" x14ac:dyDescent="0.25">
      <c r="B59" s="12"/>
      <c r="H59" s="2"/>
      <c r="I59" s="2"/>
      <c r="J59" s="2"/>
      <c r="K59" s="2"/>
      <c r="L59" s="2"/>
      <c r="M59" s="2"/>
      <c r="N59" s="2"/>
    </row>
    <row r="60" spans="2:118" ht="16.5" customHeight="1" x14ac:dyDescent="0.25">
      <c r="B60" s="12"/>
      <c r="H60" s="2"/>
      <c r="I60" s="2"/>
      <c r="J60" s="2"/>
      <c r="K60" s="2"/>
      <c r="L60" s="2"/>
      <c r="M60" s="2"/>
      <c r="N60" s="2"/>
    </row>
    <row r="61" spans="2:118" ht="16.5" customHeight="1" x14ac:dyDescent="0.25">
      <c r="B61" s="12"/>
      <c r="H61" s="2"/>
      <c r="I61" s="2"/>
      <c r="J61" s="2"/>
      <c r="K61" s="2"/>
      <c r="L61" s="2"/>
      <c r="M61" s="2"/>
      <c r="N61" s="2"/>
    </row>
    <row r="62" spans="2:118" ht="16.5" customHeight="1" x14ac:dyDescent="0.25">
      <c r="H62" s="2"/>
      <c r="I62" s="2"/>
      <c r="J62" s="2"/>
      <c r="K62" s="2"/>
      <c r="L62" s="2"/>
      <c r="M62" s="2"/>
      <c r="N62" s="2"/>
      <c r="DB62" s="12"/>
      <c r="DC62" s="12"/>
      <c r="DD62" s="12"/>
      <c r="DE62" s="12"/>
      <c r="DF62" s="12"/>
      <c r="DG62" s="12"/>
      <c r="DH62" s="12"/>
      <c r="DI62" s="12"/>
      <c r="DJ62" s="12"/>
      <c r="DK62" s="12"/>
      <c r="DL62" s="12"/>
      <c r="DM62" s="12"/>
      <c r="DN62" s="12"/>
    </row>
    <row r="63" spans="2:118" ht="16.5" customHeight="1" x14ac:dyDescent="0.25">
      <c r="H63" s="2"/>
      <c r="I63" s="2"/>
      <c r="J63" s="2"/>
      <c r="K63" s="2"/>
      <c r="L63" s="2"/>
      <c r="M63" s="2"/>
      <c r="N63" s="2"/>
    </row>
    <row r="64" spans="2:118" ht="16.5" customHeight="1" x14ac:dyDescent="0.25">
      <c r="H64" s="2"/>
      <c r="I64" s="2"/>
      <c r="J64" s="2"/>
      <c r="K64" s="2"/>
      <c r="L64" s="2"/>
      <c r="M64" s="2"/>
      <c r="N64" s="2"/>
      <c r="DA64" s="12"/>
      <c r="DB64" s="12"/>
      <c r="DC64" s="12"/>
      <c r="DD64" s="12"/>
      <c r="DE64" s="12"/>
      <c r="DF64" s="12"/>
      <c r="DG64" s="12"/>
      <c r="DH64" s="12"/>
      <c r="DI64" s="12"/>
      <c r="DJ64" s="12"/>
      <c r="DK64" s="12"/>
      <c r="DL64" s="12"/>
      <c r="DM64" s="12"/>
      <c r="DN64" s="12"/>
    </row>
    <row r="65" spans="2:118" ht="16.5" customHeight="1" x14ac:dyDescent="0.25">
      <c r="H65" s="2"/>
      <c r="I65" s="2"/>
      <c r="J65" s="2"/>
      <c r="K65" s="2"/>
      <c r="L65" s="2"/>
      <c r="M65" s="2"/>
      <c r="N65" s="2"/>
      <c r="DA65" s="12"/>
      <c r="DB65" s="12"/>
      <c r="DC65" s="12"/>
      <c r="DD65" s="12"/>
      <c r="DE65" s="12"/>
      <c r="DF65" s="12"/>
      <c r="DG65" s="12"/>
      <c r="DH65" s="12"/>
      <c r="DI65" s="12"/>
      <c r="DJ65" s="12"/>
      <c r="DK65" s="12"/>
      <c r="DL65" s="12"/>
      <c r="DM65" s="12"/>
      <c r="DN65" s="12"/>
    </row>
    <row r="66" spans="2:118" ht="16.5" customHeight="1" x14ac:dyDescent="0.25">
      <c r="H66" s="2"/>
      <c r="I66" s="2"/>
      <c r="J66" s="2"/>
      <c r="K66" s="2"/>
      <c r="L66" s="2"/>
      <c r="M66" s="2"/>
      <c r="N66" s="2"/>
      <c r="DB66" s="12"/>
      <c r="DC66" s="12"/>
      <c r="DD66" s="12"/>
      <c r="DE66" s="12"/>
      <c r="DF66" s="12"/>
      <c r="DG66" s="12"/>
      <c r="DH66" s="12"/>
      <c r="DI66" s="12"/>
      <c r="DJ66" s="12"/>
      <c r="DK66" s="12"/>
      <c r="DL66" s="12"/>
      <c r="DM66" s="12"/>
      <c r="DN66" s="12"/>
    </row>
    <row r="67" spans="2:118" ht="16.5" customHeight="1" x14ac:dyDescent="0.25">
      <c r="H67" s="2"/>
      <c r="I67" s="2"/>
      <c r="J67" s="2"/>
      <c r="K67" s="2"/>
      <c r="L67" s="2"/>
      <c r="M67" s="2"/>
      <c r="N67" s="2"/>
    </row>
    <row r="68" spans="2:118" ht="16.5" customHeight="1" x14ac:dyDescent="0.25">
      <c r="H68" s="2"/>
      <c r="I68" s="2"/>
      <c r="J68" s="2"/>
      <c r="K68" s="2"/>
      <c r="L68" s="2"/>
      <c r="M68" s="2"/>
      <c r="N68" s="2"/>
      <c r="DA68" s="12"/>
      <c r="DB68" s="12"/>
      <c r="DC68" s="12"/>
      <c r="DD68" s="12"/>
      <c r="DE68" s="12"/>
      <c r="DF68" s="12"/>
      <c r="DG68" s="12"/>
      <c r="DH68" s="12"/>
      <c r="DI68" s="12"/>
      <c r="DJ68" s="12"/>
      <c r="DK68" s="12"/>
      <c r="DL68" s="12"/>
      <c r="DM68" s="12"/>
      <c r="DN68" s="12"/>
    </row>
    <row r="69" spans="2:118" ht="16.5" customHeight="1" x14ac:dyDescent="0.25">
      <c r="H69" s="2"/>
      <c r="I69" s="2"/>
      <c r="J69" s="2"/>
      <c r="K69" s="2"/>
      <c r="L69" s="2"/>
      <c r="M69" s="2"/>
      <c r="N69" s="2"/>
      <c r="DA69" s="12"/>
      <c r="DB69" s="12"/>
      <c r="DC69" s="12"/>
      <c r="DD69" s="12"/>
      <c r="DE69" s="12"/>
      <c r="DF69" s="12"/>
      <c r="DG69" s="12"/>
      <c r="DH69" s="12"/>
      <c r="DI69" s="12"/>
      <c r="DJ69" s="12"/>
      <c r="DK69" s="12"/>
      <c r="DL69" s="12"/>
      <c r="DM69" s="12"/>
      <c r="DN69" s="12"/>
    </row>
    <row r="70" spans="2:118" ht="16.5" customHeight="1" x14ac:dyDescent="0.25">
      <c r="H70" s="2"/>
      <c r="I70" s="2"/>
      <c r="J70" s="2"/>
      <c r="K70" s="2"/>
      <c r="L70" s="2"/>
      <c r="M70" s="2"/>
      <c r="N70" s="2"/>
      <c r="DB70" s="12"/>
      <c r="DC70" s="12"/>
      <c r="DD70" s="12"/>
      <c r="DE70" s="12"/>
      <c r="DF70" s="12"/>
      <c r="DG70" s="12"/>
      <c r="DH70" s="12"/>
      <c r="DI70" s="12"/>
      <c r="DJ70" s="12"/>
      <c r="DK70" s="12"/>
      <c r="DL70" s="12"/>
      <c r="DM70" s="12"/>
      <c r="DN70" s="12"/>
    </row>
    <row r="71" spans="2:118" ht="16.5" customHeight="1" x14ac:dyDescent="0.25">
      <c r="H71" s="2"/>
      <c r="I71" s="2"/>
      <c r="J71" s="2"/>
      <c r="K71" s="2"/>
      <c r="L71" s="2"/>
      <c r="M71" s="2"/>
      <c r="N71" s="2"/>
    </row>
    <row r="72" spans="2:118" ht="16.5" customHeight="1" x14ac:dyDescent="0.25">
      <c r="H72" s="2"/>
      <c r="I72" s="2"/>
      <c r="J72" s="2"/>
      <c r="K72" s="2"/>
      <c r="L72" s="2"/>
      <c r="M72" s="2"/>
      <c r="N72" s="2"/>
      <c r="DA72" s="12"/>
      <c r="DB72" s="12"/>
      <c r="DC72" s="12"/>
      <c r="DD72" s="12"/>
      <c r="DE72" s="12"/>
      <c r="DF72" s="12"/>
      <c r="DG72" s="12"/>
      <c r="DH72" s="12"/>
      <c r="DI72" s="12"/>
      <c r="DJ72" s="12"/>
      <c r="DK72" s="12"/>
      <c r="DL72" s="12"/>
      <c r="DM72" s="12"/>
      <c r="DN72" s="12"/>
    </row>
    <row r="73" spans="2:118" ht="16.5" customHeight="1" x14ac:dyDescent="0.25">
      <c r="B73" s="12"/>
      <c r="H73" s="2"/>
      <c r="I73" s="2"/>
      <c r="J73" s="2"/>
      <c r="K73" s="2"/>
      <c r="L73" s="2"/>
      <c r="M73" s="2"/>
      <c r="N73" s="2"/>
      <c r="DA73" s="12"/>
      <c r="DB73" s="12"/>
      <c r="DC73" s="12"/>
      <c r="DD73" s="12"/>
      <c r="DE73" s="12"/>
      <c r="DF73" s="12"/>
      <c r="DG73" s="12"/>
      <c r="DH73" s="12"/>
      <c r="DI73" s="12"/>
      <c r="DJ73" s="12"/>
      <c r="DK73" s="12"/>
      <c r="DL73" s="12"/>
      <c r="DM73" s="12"/>
      <c r="DN73" s="12"/>
    </row>
    <row r="74" spans="2:118" ht="16.5" customHeight="1" x14ac:dyDescent="0.25">
      <c r="B74" s="12"/>
      <c r="H74" s="2"/>
      <c r="I74" s="2"/>
      <c r="J74" s="2"/>
      <c r="K74" s="2"/>
      <c r="L74" s="2"/>
      <c r="M74" s="2"/>
      <c r="N74" s="2"/>
      <c r="DB74" s="12"/>
      <c r="DC74" s="12"/>
      <c r="DD74" s="12"/>
      <c r="DE74" s="12"/>
      <c r="DF74" s="12"/>
      <c r="DG74" s="12"/>
      <c r="DH74" s="12"/>
      <c r="DI74" s="12"/>
      <c r="DJ74" s="12"/>
      <c r="DK74" s="12"/>
      <c r="DL74" s="12"/>
      <c r="DM74" s="12"/>
      <c r="DN74" s="12"/>
    </row>
    <row r="75" spans="2:118" ht="16.5" customHeight="1" x14ac:dyDescent="0.25">
      <c r="B75" s="12"/>
      <c r="H75" s="2"/>
      <c r="I75" s="2"/>
      <c r="J75" s="2"/>
      <c r="K75" s="2"/>
      <c r="L75" s="2"/>
      <c r="M75" s="2"/>
      <c r="N75" s="2"/>
      <c r="DA75" s="12"/>
      <c r="DB75" s="12"/>
      <c r="DC75" s="12"/>
      <c r="DD75" s="12"/>
      <c r="DE75" s="12"/>
      <c r="DF75" s="12"/>
      <c r="DG75" s="12"/>
      <c r="DH75" s="12"/>
      <c r="DI75" s="12"/>
      <c r="DJ75" s="12"/>
      <c r="DK75" s="12"/>
      <c r="DL75" s="12"/>
      <c r="DM75" s="12"/>
      <c r="DN75" s="12"/>
    </row>
    <row r="76" spans="2:118" ht="16.5" customHeight="1" x14ac:dyDescent="0.25">
      <c r="B76" s="12"/>
      <c r="H76" s="2"/>
      <c r="I76" s="2"/>
      <c r="J76" s="2"/>
      <c r="K76" s="2"/>
      <c r="L76" s="2"/>
      <c r="M76" s="2"/>
      <c r="N76" s="2"/>
      <c r="DA76" s="12"/>
      <c r="DB76" s="12"/>
      <c r="DC76" s="12"/>
      <c r="DD76" s="12"/>
      <c r="DE76" s="12"/>
      <c r="DF76" s="12"/>
      <c r="DG76" s="12"/>
      <c r="DH76" s="12"/>
      <c r="DI76" s="12"/>
      <c r="DJ76" s="12"/>
      <c r="DK76" s="12"/>
      <c r="DL76" s="12"/>
      <c r="DM76" s="12"/>
      <c r="DN76" s="12"/>
    </row>
    <row r="77" spans="2:118" ht="16.5" customHeight="1" x14ac:dyDescent="0.25">
      <c r="H77" s="2"/>
      <c r="I77" s="2"/>
      <c r="J77" s="2"/>
      <c r="K77" s="2"/>
      <c r="L77" s="2"/>
      <c r="M77" s="2"/>
      <c r="N77" s="2"/>
      <c r="DA77" s="12"/>
      <c r="DB77" s="12"/>
      <c r="DC77" s="12"/>
      <c r="DD77" s="12"/>
      <c r="DE77" s="12"/>
      <c r="DF77" s="12"/>
      <c r="DG77" s="12"/>
      <c r="DH77" s="12"/>
      <c r="DI77" s="12"/>
      <c r="DJ77" s="12"/>
      <c r="DK77" s="12"/>
      <c r="DL77" s="12"/>
      <c r="DM77" s="12"/>
      <c r="DN77" s="12"/>
    </row>
    <row r="78" spans="2:118" ht="16.5" customHeight="1" x14ac:dyDescent="0.25">
      <c r="H78" s="2"/>
      <c r="I78" s="2"/>
      <c r="J78" s="2"/>
      <c r="K78" s="2"/>
      <c r="L78" s="2"/>
      <c r="M78" s="2"/>
      <c r="N78" s="2"/>
    </row>
    <row r="79" spans="2:118" ht="16.5" customHeight="1" x14ac:dyDescent="0.25">
      <c r="B79" s="12"/>
      <c r="H79" s="2"/>
      <c r="I79" s="2"/>
      <c r="J79" s="2"/>
      <c r="K79" s="2"/>
      <c r="L79" s="2"/>
      <c r="M79" s="2"/>
      <c r="N79" s="2"/>
    </row>
    <row r="80" spans="2:118" ht="16.5" customHeight="1" x14ac:dyDescent="0.25">
      <c r="B80" s="12"/>
      <c r="H80" s="2"/>
      <c r="I80" s="2"/>
      <c r="J80" s="2"/>
      <c r="K80" s="2"/>
      <c r="L80" s="2"/>
      <c r="M80" s="2"/>
      <c r="N80" s="2"/>
    </row>
    <row r="81" spans="2:14" ht="16.5" customHeight="1" x14ac:dyDescent="0.25">
      <c r="B81" s="12"/>
      <c r="H81" s="2"/>
      <c r="I81" s="2"/>
      <c r="J81" s="2"/>
      <c r="K81" s="2"/>
      <c r="L81" s="2"/>
      <c r="M81" s="2"/>
      <c r="N81" s="2"/>
    </row>
    <row r="82" spans="2:14" ht="16.5" customHeight="1" x14ac:dyDescent="0.25">
      <c r="H82" s="2"/>
      <c r="I82" s="2"/>
      <c r="J82" s="2"/>
      <c r="K82" s="2"/>
      <c r="L82" s="2"/>
      <c r="M82" s="2"/>
      <c r="N82" s="2"/>
    </row>
    <row r="83" spans="2:14" ht="16.5" customHeight="1" x14ac:dyDescent="0.25">
      <c r="H83" s="2"/>
      <c r="I83" s="2"/>
      <c r="J83" s="2"/>
      <c r="K83" s="2"/>
      <c r="L83" s="2"/>
      <c r="M83" s="2"/>
      <c r="N83" s="2"/>
    </row>
    <row r="84" spans="2:14" ht="16.5" customHeight="1" x14ac:dyDescent="0.25">
      <c r="B84" s="12"/>
      <c r="H84" s="2"/>
      <c r="I84" s="2"/>
      <c r="J84" s="2"/>
      <c r="K84" s="2"/>
      <c r="L84" s="2"/>
      <c r="M84" s="2"/>
      <c r="N84" s="2"/>
    </row>
    <row r="85" spans="2:14" ht="16.5" customHeight="1" x14ac:dyDescent="0.25">
      <c r="H85" s="2"/>
      <c r="I85" s="2"/>
      <c r="J85" s="2"/>
      <c r="K85" s="2"/>
      <c r="L85" s="2"/>
      <c r="M85" s="2"/>
      <c r="N85" s="2"/>
    </row>
    <row r="86" spans="2:14" ht="16.5" customHeight="1" x14ac:dyDescent="0.25">
      <c r="B86" s="12"/>
      <c r="H86" s="2"/>
      <c r="I86" s="2"/>
      <c r="J86" s="2"/>
      <c r="K86" s="2"/>
      <c r="L86" s="2"/>
      <c r="M86" s="2"/>
      <c r="N86" s="2"/>
    </row>
    <row r="87" spans="2:14" ht="16.5" customHeight="1" x14ac:dyDescent="0.25">
      <c r="H87" s="2"/>
      <c r="I87" s="2"/>
      <c r="J87" s="2"/>
      <c r="K87" s="2"/>
      <c r="L87" s="2"/>
      <c r="M87" s="2"/>
      <c r="N87" s="2"/>
    </row>
    <row r="88" spans="2:14" ht="16.5" customHeight="1" x14ac:dyDescent="0.25">
      <c r="H88" s="2"/>
      <c r="I88" s="2"/>
      <c r="J88" s="2"/>
      <c r="K88" s="2"/>
      <c r="L88" s="2"/>
      <c r="M88" s="2"/>
      <c r="N88" s="2"/>
    </row>
    <row r="89" spans="2:14" ht="16.5" customHeight="1" x14ac:dyDescent="0.25">
      <c r="H89" s="2"/>
      <c r="I89" s="2"/>
      <c r="J89" s="2"/>
      <c r="K89" s="2"/>
      <c r="L89" s="2"/>
      <c r="M89" s="2"/>
      <c r="N89" s="2"/>
    </row>
    <row r="90" spans="2:14" ht="16.5" customHeight="1" x14ac:dyDescent="0.25">
      <c r="H90" s="2"/>
      <c r="I90" s="2"/>
      <c r="J90" s="2"/>
      <c r="K90" s="2"/>
      <c r="L90" s="2"/>
      <c r="M90" s="2"/>
      <c r="N90" s="2"/>
    </row>
    <row r="91" spans="2:14" ht="16.5" customHeight="1" x14ac:dyDescent="0.25">
      <c r="H91" s="2"/>
      <c r="I91" s="2"/>
      <c r="J91" s="2"/>
      <c r="K91" s="2"/>
      <c r="L91" s="2"/>
      <c r="M91" s="2"/>
      <c r="N91" s="2"/>
    </row>
    <row r="92" spans="2:14" ht="16.5" customHeight="1" x14ac:dyDescent="0.25">
      <c r="B92" s="12"/>
      <c r="H92" s="2"/>
      <c r="I92" s="2"/>
      <c r="J92" s="2"/>
      <c r="K92" s="2"/>
      <c r="L92" s="2"/>
      <c r="M92" s="2"/>
      <c r="N92" s="2"/>
    </row>
    <row r="93" spans="2:14" ht="16.5" customHeight="1" x14ac:dyDescent="0.25">
      <c r="B93" s="12"/>
      <c r="H93" s="2"/>
      <c r="I93" s="2"/>
      <c r="J93" s="2"/>
      <c r="K93" s="2"/>
      <c r="L93" s="2"/>
      <c r="M93" s="2"/>
      <c r="N93" s="2"/>
    </row>
    <row r="94" spans="2:14" ht="16.5" customHeight="1" x14ac:dyDescent="0.25">
      <c r="H94" s="2"/>
      <c r="I94" s="2"/>
      <c r="J94" s="2"/>
      <c r="K94" s="2"/>
      <c r="L94" s="2"/>
      <c r="M94" s="2"/>
      <c r="N94" s="2"/>
    </row>
    <row r="95" spans="2:14" ht="16.5" customHeight="1" x14ac:dyDescent="0.25">
      <c r="B95" s="12"/>
      <c r="H95" s="2"/>
      <c r="I95" s="2"/>
      <c r="J95" s="2"/>
      <c r="K95" s="2"/>
      <c r="L95" s="2"/>
      <c r="M95" s="2"/>
      <c r="N95" s="2"/>
    </row>
    <row r="96" spans="2:14" ht="16.5" customHeight="1" x14ac:dyDescent="0.25">
      <c r="B96" s="12"/>
      <c r="H96" s="2"/>
      <c r="I96" s="2"/>
      <c r="J96" s="2"/>
      <c r="K96" s="2"/>
      <c r="L96" s="2"/>
      <c r="M96" s="2"/>
      <c r="N96" s="2"/>
    </row>
    <row r="97" spans="2:104" ht="16.5" customHeight="1" x14ac:dyDescent="0.25">
      <c r="H97" s="2"/>
      <c r="I97" s="2"/>
      <c r="J97" s="2"/>
      <c r="K97" s="2"/>
      <c r="L97" s="2"/>
      <c r="M97" s="2"/>
      <c r="N97" s="2"/>
    </row>
    <row r="98" spans="2:104" ht="16.5" customHeight="1" x14ac:dyDescent="0.25">
      <c r="B98" s="12"/>
      <c r="H98" s="2"/>
      <c r="I98" s="2"/>
      <c r="J98" s="2"/>
      <c r="K98" s="2"/>
      <c r="L98" s="2"/>
      <c r="M98" s="2"/>
      <c r="N98" s="2"/>
    </row>
    <row r="99" spans="2:104" ht="16.5" customHeight="1" x14ac:dyDescent="0.25">
      <c r="B99" s="12"/>
      <c r="H99" s="2"/>
      <c r="I99" s="2"/>
      <c r="J99" s="2"/>
      <c r="K99" s="2"/>
      <c r="L99" s="2"/>
      <c r="M99" s="2"/>
      <c r="N99" s="2"/>
    </row>
    <row r="100" spans="2:104" ht="16.5" customHeight="1" x14ac:dyDescent="0.25">
      <c r="H100" s="2"/>
      <c r="I100" s="2"/>
      <c r="J100" s="2"/>
      <c r="K100" s="2"/>
      <c r="L100" s="2"/>
      <c r="M100" s="2"/>
      <c r="N100" s="2"/>
    </row>
    <row r="101" spans="2:104" ht="16.5" customHeight="1" x14ac:dyDescent="0.25">
      <c r="H101" s="2"/>
      <c r="I101" s="2"/>
      <c r="J101" s="2"/>
      <c r="K101" s="2"/>
      <c r="L101" s="2"/>
      <c r="M101" s="2"/>
      <c r="N101" s="2"/>
    </row>
    <row r="102" spans="2:104" ht="16.5" customHeight="1" x14ac:dyDescent="0.25">
      <c r="H102" s="2"/>
      <c r="I102" s="2"/>
      <c r="J102" s="2"/>
      <c r="K102" s="2"/>
      <c r="L102" s="2"/>
      <c r="M102" s="2"/>
      <c r="N102" s="2"/>
      <c r="AA102" s="19"/>
      <c r="AB102" s="19"/>
      <c r="AC102" s="19"/>
      <c r="AD102" s="19"/>
      <c r="AE102" s="19"/>
      <c r="AF102" s="19"/>
      <c r="BH102" s="19"/>
      <c r="BI102" s="19"/>
      <c r="BJ102" s="19"/>
      <c r="BK102" s="19"/>
      <c r="BL102" s="19"/>
      <c r="BM102" s="19"/>
      <c r="BN102" s="19"/>
      <c r="CE102" s="19"/>
      <c r="CF102" s="19"/>
      <c r="CG102" s="19"/>
      <c r="CH102" s="19"/>
      <c r="CQ102" s="19"/>
      <c r="CR102" s="19"/>
      <c r="CS102" s="19"/>
      <c r="CT102" s="19"/>
      <c r="CU102" s="19"/>
      <c r="CV102" s="19"/>
      <c r="CW102" s="19"/>
      <c r="CX102" s="19"/>
      <c r="CY102" s="19"/>
      <c r="CZ102" s="19"/>
    </row>
    <row r="103" spans="2:104" ht="16.5" customHeight="1" x14ac:dyDescent="0.25">
      <c r="H103" s="2"/>
      <c r="I103" s="2"/>
      <c r="J103" s="2"/>
      <c r="K103" s="2"/>
      <c r="L103" s="2"/>
      <c r="M103" s="2"/>
      <c r="N103" s="2"/>
      <c r="AA103" s="19"/>
      <c r="AB103" s="19"/>
      <c r="AC103" s="19"/>
      <c r="AD103" s="19"/>
      <c r="AE103" s="19"/>
      <c r="AF103" s="19"/>
      <c r="BH103" s="19"/>
      <c r="BI103" s="19"/>
      <c r="BJ103" s="19"/>
      <c r="BK103" s="19"/>
      <c r="BL103" s="19"/>
      <c r="BM103" s="19"/>
      <c r="BN103" s="19"/>
      <c r="CE103" s="19"/>
      <c r="CF103" s="19"/>
      <c r="CG103" s="19"/>
      <c r="CH103" s="19"/>
      <c r="CQ103" s="19"/>
      <c r="CR103" s="19"/>
      <c r="CS103" s="19"/>
      <c r="CT103" s="19"/>
      <c r="CU103" s="19"/>
      <c r="CV103" s="19"/>
      <c r="CW103" s="19"/>
      <c r="CX103" s="19"/>
      <c r="CY103" s="19"/>
      <c r="CZ103" s="19"/>
    </row>
    <row r="104" spans="2:104" ht="16.5" customHeight="1" x14ac:dyDescent="0.25">
      <c r="H104" s="2"/>
      <c r="I104" s="2"/>
      <c r="J104" s="2"/>
      <c r="K104" s="2"/>
      <c r="L104" s="2"/>
      <c r="M104" s="2"/>
      <c r="N104" s="2"/>
      <c r="AA104" s="19"/>
      <c r="AB104" s="19"/>
      <c r="AC104" s="19"/>
      <c r="AD104" s="19"/>
      <c r="AE104" s="19"/>
      <c r="AF104" s="19"/>
      <c r="BH104" s="19"/>
      <c r="BI104" s="19"/>
      <c r="BJ104" s="19"/>
      <c r="BK104" s="19"/>
      <c r="BL104" s="19"/>
      <c r="BM104" s="19"/>
      <c r="BN104" s="19"/>
      <c r="CE104" s="19"/>
      <c r="CF104" s="19"/>
      <c r="CG104" s="19"/>
      <c r="CH104" s="19"/>
      <c r="CQ104" s="19"/>
      <c r="CR104" s="19"/>
      <c r="CS104" s="19"/>
      <c r="CT104" s="19"/>
      <c r="CU104" s="19"/>
      <c r="CV104" s="19"/>
      <c r="CW104" s="19"/>
      <c r="CX104" s="19"/>
      <c r="CY104" s="19"/>
      <c r="CZ104" s="19"/>
    </row>
    <row r="105" spans="2:104" ht="16.5" customHeight="1" x14ac:dyDescent="0.25">
      <c r="H105" s="2"/>
      <c r="I105" s="2"/>
      <c r="J105" s="2"/>
      <c r="K105" s="2"/>
      <c r="L105" s="2"/>
      <c r="M105" s="2"/>
      <c r="N105" s="2"/>
      <c r="AA105" s="19"/>
      <c r="AB105" s="19"/>
      <c r="AC105" s="19"/>
      <c r="AD105" s="19"/>
      <c r="AE105" s="19"/>
      <c r="AF105" s="19"/>
      <c r="BH105" s="19"/>
      <c r="BI105" s="19"/>
      <c r="BJ105" s="19"/>
      <c r="BK105" s="19"/>
      <c r="BL105" s="19"/>
      <c r="BM105" s="19"/>
      <c r="BN105" s="19"/>
      <c r="CE105" s="19"/>
      <c r="CF105" s="19"/>
      <c r="CG105" s="19"/>
      <c r="CH105" s="19"/>
      <c r="CQ105" s="19"/>
      <c r="CR105" s="19"/>
      <c r="CS105" s="19"/>
      <c r="CT105" s="19"/>
      <c r="CU105" s="19"/>
      <c r="CV105" s="19"/>
      <c r="CW105" s="19"/>
      <c r="CX105" s="19"/>
      <c r="CY105" s="19"/>
      <c r="CZ105" s="19"/>
    </row>
    <row r="106" spans="2:104" ht="16.5" customHeight="1" x14ac:dyDescent="0.25">
      <c r="H106" s="2"/>
      <c r="I106" s="2"/>
      <c r="J106" s="2"/>
      <c r="K106" s="2"/>
      <c r="L106" s="2"/>
      <c r="M106" s="2"/>
      <c r="N106" s="2"/>
    </row>
    <row r="107" spans="2:104" ht="16.5" customHeight="1" x14ac:dyDescent="0.25">
      <c r="H107" s="2"/>
      <c r="I107" s="2"/>
      <c r="J107" s="2"/>
      <c r="K107" s="2"/>
      <c r="L107" s="2"/>
      <c r="M107" s="2"/>
      <c r="N107" s="2"/>
    </row>
    <row r="108" spans="2:104" ht="16.5" customHeight="1" x14ac:dyDescent="0.25">
      <c r="H108" s="2"/>
      <c r="I108" s="2"/>
      <c r="J108" s="2"/>
      <c r="K108" s="2"/>
      <c r="L108" s="2"/>
      <c r="M108" s="2"/>
      <c r="N108" s="2"/>
    </row>
    <row r="109" spans="2:104" ht="16.5" customHeight="1" x14ac:dyDescent="0.25">
      <c r="H109" s="2"/>
      <c r="I109" s="2"/>
      <c r="J109" s="2"/>
      <c r="K109" s="2"/>
      <c r="L109" s="2"/>
      <c r="M109" s="2"/>
      <c r="N109" s="2"/>
    </row>
    <row r="110" spans="2:104" ht="16.5" customHeight="1" x14ac:dyDescent="0.25">
      <c r="H110" s="2"/>
      <c r="I110" s="2"/>
      <c r="J110" s="2"/>
      <c r="K110" s="2"/>
      <c r="L110" s="2"/>
      <c r="M110" s="2"/>
      <c r="N110" s="2"/>
      <c r="AA110" s="19"/>
      <c r="AB110" s="19"/>
      <c r="AC110" s="19"/>
      <c r="AD110" s="19"/>
      <c r="AE110" s="19"/>
      <c r="AF110" s="19"/>
      <c r="BH110" s="19"/>
      <c r="BI110" s="19"/>
      <c r="BJ110" s="19"/>
      <c r="BK110" s="19"/>
      <c r="BL110" s="19"/>
      <c r="BM110" s="19"/>
      <c r="BN110" s="19"/>
      <c r="CE110" s="19"/>
      <c r="CF110" s="19"/>
      <c r="CG110" s="19"/>
      <c r="CH110" s="19"/>
      <c r="CQ110" s="19"/>
      <c r="CR110" s="19"/>
      <c r="CS110" s="19"/>
      <c r="CT110" s="19"/>
      <c r="CU110" s="19"/>
      <c r="CV110" s="19"/>
      <c r="CW110" s="19"/>
      <c r="CX110" s="19"/>
      <c r="CY110" s="19"/>
      <c r="CZ110" s="19"/>
    </row>
    <row r="111" spans="2:104" ht="16.5" customHeight="1" x14ac:dyDescent="0.25">
      <c r="H111" s="2"/>
      <c r="I111" s="2"/>
      <c r="J111" s="2"/>
      <c r="K111" s="2"/>
      <c r="L111" s="2"/>
      <c r="M111" s="2"/>
      <c r="N111" s="2"/>
    </row>
    <row r="112" spans="2:104" ht="16.5" customHeight="1" x14ac:dyDescent="0.25">
      <c r="H112" s="2"/>
      <c r="I112" s="2"/>
      <c r="J112" s="2"/>
      <c r="K112" s="2"/>
      <c r="L112" s="2"/>
      <c r="M112" s="2"/>
      <c r="N112" s="2"/>
    </row>
    <row r="113" spans="8:104" ht="16.5" customHeight="1" x14ac:dyDescent="0.25">
      <c r="H113" s="2"/>
      <c r="I113" s="2"/>
      <c r="J113" s="2"/>
      <c r="K113" s="2"/>
      <c r="L113" s="2"/>
      <c r="M113" s="2"/>
      <c r="N113" s="2"/>
    </row>
    <row r="114" spans="8:104" ht="16.5" customHeight="1" x14ac:dyDescent="0.25">
      <c r="H114" s="2"/>
      <c r="I114" s="2"/>
      <c r="J114" s="2"/>
      <c r="K114" s="2"/>
      <c r="L114" s="2"/>
      <c r="M114" s="2"/>
      <c r="N114" s="2"/>
      <c r="AA114" s="19"/>
      <c r="AB114" s="19"/>
      <c r="AC114" s="19"/>
      <c r="AD114" s="19"/>
      <c r="AE114" s="19"/>
      <c r="AF114" s="19"/>
      <c r="BH114" s="19"/>
      <c r="BI114" s="19"/>
      <c r="BJ114" s="19"/>
      <c r="BK114" s="19"/>
      <c r="BL114" s="19"/>
      <c r="BM114" s="19"/>
      <c r="BN114" s="19"/>
      <c r="CE114" s="19"/>
      <c r="CF114" s="19"/>
      <c r="CG114" s="19"/>
      <c r="CH114" s="19"/>
      <c r="CQ114" s="19"/>
      <c r="CR114" s="19"/>
      <c r="CS114" s="19"/>
      <c r="CT114" s="19"/>
      <c r="CU114" s="19"/>
      <c r="CV114" s="19"/>
      <c r="CW114" s="19"/>
      <c r="CX114" s="19"/>
      <c r="CY114" s="19"/>
      <c r="CZ114" s="19"/>
    </row>
    <row r="115" spans="8:104" ht="16.5" customHeight="1" x14ac:dyDescent="0.25">
      <c r="H115" s="2"/>
      <c r="I115" s="2"/>
      <c r="J115" s="2"/>
      <c r="K115" s="2"/>
      <c r="L115" s="2"/>
      <c r="M115" s="2"/>
      <c r="N115" s="2"/>
    </row>
    <row r="116" spans="8:104" ht="16.5" customHeight="1" x14ac:dyDescent="0.25">
      <c r="H116" s="2"/>
      <c r="I116" s="2"/>
      <c r="J116" s="2"/>
      <c r="K116" s="2"/>
      <c r="L116" s="2"/>
      <c r="M116" s="2"/>
      <c r="N116" s="2"/>
    </row>
    <row r="117" spans="8:104" ht="16.5" customHeight="1" x14ac:dyDescent="0.25">
      <c r="H117" s="2"/>
      <c r="I117" s="2"/>
      <c r="J117" s="2"/>
      <c r="K117" s="2"/>
      <c r="L117" s="2"/>
      <c r="M117" s="2"/>
      <c r="N117" s="2"/>
    </row>
    <row r="118" spans="8:104" ht="16.5" customHeight="1" x14ac:dyDescent="0.25">
      <c r="H118" s="2"/>
      <c r="I118" s="2"/>
      <c r="J118" s="2"/>
      <c r="K118" s="2"/>
      <c r="L118" s="2"/>
      <c r="M118" s="2"/>
      <c r="N118" s="2"/>
    </row>
    <row r="119" spans="8:104" ht="16.5" customHeight="1" x14ac:dyDescent="0.25">
      <c r="H119" s="2"/>
      <c r="I119" s="2"/>
      <c r="J119" s="2"/>
      <c r="K119" s="2"/>
      <c r="L119" s="2"/>
      <c r="M119" s="2"/>
      <c r="N119" s="2"/>
    </row>
    <row r="120" spans="8:104" ht="16.5" customHeight="1" x14ac:dyDescent="0.25">
      <c r="H120" s="2"/>
      <c r="I120" s="2"/>
      <c r="J120" s="2"/>
      <c r="K120" s="2"/>
      <c r="L120" s="2"/>
      <c r="M120" s="2"/>
      <c r="N120" s="2"/>
    </row>
    <row r="121" spans="8:104" ht="16.5" customHeight="1" x14ac:dyDescent="0.25">
      <c r="H121" s="2"/>
      <c r="I121" s="2"/>
      <c r="J121" s="2"/>
      <c r="K121" s="2"/>
      <c r="L121" s="2"/>
      <c r="M121" s="2"/>
      <c r="N121" s="2"/>
    </row>
    <row r="122" spans="8:104" ht="16.5" customHeight="1" x14ac:dyDescent="0.25">
      <c r="H122" s="2"/>
      <c r="I122" s="2"/>
      <c r="J122" s="2"/>
      <c r="K122" s="2"/>
      <c r="L122" s="2"/>
      <c r="M122" s="2"/>
      <c r="N122" s="2"/>
    </row>
    <row r="123" spans="8:104" ht="16.5" customHeight="1" x14ac:dyDescent="0.25">
      <c r="H123" s="2"/>
      <c r="I123" s="2"/>
      <c r="J123" s="2"/>
      <c r="K123" s="2"/>
      <c r="L123" s="2"/>
      <c r="M123" s="2"/>
      <c r="N123" s="2"/>
    </row>
    <row r="124" spans="8:104" ht="16.5" customHeight="1" x14ac:dyDescent="0.25">
      <c r="H124" s="2"/>
      <c r="I124" s="2"/>
      <c r="J124" s="2"/>
      <c r="K124" s="2"/>
      <c r="L124" s="2"/>
      <c r="M124" s="2"/>
      <c r="N124" s="2"/>
    </row>
    <row r="125" spans="8:104" ht="16.5" customHeight="1" x14ac:dyDescent="0.25">
      <c r="H125" s="2"/>
      <c r="I125" s="2"/>
      <c r="J125" s="2"/>
      <c r="K125" s="2"/>
      <c r="L125" s="2"/>
      <c r="M125" s="2"/>
      <c r="N125" s="2"/>
    </row>
    <row r="126" spans="8:104" ht="16.5" customHeight="1" x14ac:dyDescent="0.25">
      <c r="H126" s="2"/>
      <c r="I126" s="2"/>
      <c r="J126" s="2"/>
      <c r="K126" s="2"/>
      <c r="L126" s="2"/>
      <c r="M126" s="2"/>
      <c r="N126" s="2"/>
    </row>
  </sheetData>
  <sheetProtection password="D89C" sheet="1" objects="1" scenarios="1"/>
  <mergeCells count="66">
    <mergeCell ref="A33:B41"/>
    <mergeCell ref="DK6:DK7"/>
    <mergeCell ref="DL6:DL7"/>
    <mergeCell ref="DM6:DM7"/>
    <mergeCell ref="DN6:DN7"/>
    <mergeCell ref="DA6:DA7"/>
    <mergeCell ref="DE6:DE7"/>
    <mergeCell ref="DF6:DF7"/>
    <mergeCell ref="DG6:DG7"/>
    <mergeCell ref="DH6:DH7"/>
    <mergeCell ref="DI6:DI7"/>
    <mergeCell ref="DJ6:DJ7"/>
    <mergeCell ref="CX3:CY12"/>
    <mergeCell ref="DB6:DB7"/>
    <mergeCell ref="DC6:DC7"/>
    <mergeCell ref="DD6:DD7"/>
    <mergeCell ref="CE9:CE10"/>
    <mergeCell ref="CE3:CG6"/>
    <mergeCell ref="CU3:CV7"/>
    <mergeCell ref="O1:P1"/>
    <mergeCell ref="I8:I9"/>
    <mergeCell ref="M8:M9"/>
    <mergeCell ref="L8:L9"/>
    <mergeCell ref="K8:K9"/>
    <mergeCell ref="J8:J9"/>
    <mergeCell ref="AY3:BF7"/>
    <mergeCell ref="AZ9:AZ10"/>
    <mergeCell ref="BA9:BA10"/>
    <mergeCell ref="BB9:BB10"/>
    <mergeCell ref="BC9:BC10"/>
    <mergeCell ref="BD9:BD10"/>
    <mergeCell ref="AT3:AW10"/>
    <mergeCell ref="AY29:BF31"/>
    <mergeCell ref="BE9:BE10"/>
    <mergeCell ref="BF9:BF10"/>
    <mergeCell ref="R3:V17"/>
    <mergeCell ref="CO3:CS5"/>
    <mergeCell ref="CI3:CJ7"/>
    <mergeCell ref="CF9:CF10"/>
    <mergeCell ref="CG9:CG10"/>
    <mergeCell ref="BH3:BI4"/>
    <mergeCell ref="BY3:CC6"/>
    <mergeCell ref="BL9:BL10"/>
    <mergeCell ref="BM9:BM10"/>
    <mergeCell ref="BN9:BN10"/>
    <mergeCell ref="BK9:BK10"/>
    <mergeCell ref="BK3:BN6"/>
    <mergeCell ref="BP3:BW9"/>
    <mergeCell ref="A3:B4"/>
    <mergeCell ref="H8:H9"/>
    <mergeCell ref="X3:Y10"/>
    <mergeCell ref="O3:P10"/>
    <mergeCell ref="AA3:AF12"/>
    <mergeCell ref="H3:M6"/>
    <mergeCell ref="F3:F24"/>
    <mergeCell ref="D3:D16"/>
    <mergeCell ref="AH45:AK45"/>
    <mergeCell ref="AH27:AH29"/>
    <mergeCell ref="AH3:AQ4"/>
    <mergeCell ref="AI27:AK29"/>
    <mergeCell ref="AL27:AL29"/>
    <mergeCell ref="AM27:AM29"/>
    <mergeCell ref="AN27:AN29"/>
    <mergeCell ref="AO27:AO29"/>
    <mergeCell ref="AP27:AP29"/>
    <mergeCell ref="AQ27:AQ29"/>
  </mergeCells>
  <hyperlinks>
    <hyperlink ref="B8" location="Assumptions!H1" display="Feed Utilisation With Different Feeding Methods" xr:uid="{00000000-0004-0000-0900-000000000000}"/>
    <hyperlink ref="B9" location="Assumptions!O1" display="Increased Pasture Harvest as a Result of Standoff" xr:uid="{00000000-0004-0000-0900-000001000000}"/>
    <hyperlink ref="B10" location="Assumptions!R1" display="Heat Stress" xr:uid="{00000000-0004-0000-0900-000002000000}"/>
    <hyperlink ref="B11" location="Assumptions!X1" display="Cold Stress" xr:uid="{00000000-0004-0000-0900-000003000000}"/>
    <hyperlink ref="B12" location="Assumptions!AA1" display="Learning Curves for Achieving Target Production" xr:uid="{00000000-0004-0000-0900-000004000000}"/>
    <hyperlink ref="B13" location="Assumptions!AH1" display="Long Term Payout" xr:uid="{00000000-0004-0000-0900-000005000000}"/>
    <hyperlink ref="B14" location="Assumptions!AT1" display="Investment - Structure" xr:uid="{00000000-0004-0000-0900-000006000000}"/>
    <hyperlink ref="B15" location="Assumptions!A1" display="Investment - Other Infrastructure and Machinery" xr:uid="{00000000-0004-0000-0900-000007000000}"/>
    <hyperlink ref="B16" location="Assumptions!BH1" display="Labour Costs" xr:uid="{00000000-0004-0000-0900-000008000000}"/>
    <hyperlink ref="B17" location="Assumptions!BK1" display="R&amp;M on Infrastructure" xr:uid="{00000000-0004-0000-0900-000009000000}"/>
    <hyperlink ref="B18" location="Assumptions!BP1" display="Vehicle R&amp;M, Fuel and Oil due to Feeding" xr:uid="{00000000-0004-0000-0900-00000A000000}"/>
    <hyperlink ref="B19" location="Assumptions!BY1" display="Fertiliser savings" xr:uid="{00000000-0004-0000-0900-00000B000000}"/>
    <hyperlink ref="B20" location="Assumptions!CE1" display="Bedding / Manure Spreading costs" xr:uid="{00000000-0004-0000-0900-00000C000000}"/>
    <hyperlink ref="B21" location="Assumptions!CI1" display="Reduction In Regrassing Costs" xr:uid="{00000000-0004-0000-0900-00000D000000}"/>
    <hyperlink ref="B22" location="Assumptions!CL1" display="Insurance Costs" xr:uid="{00000000-0004-0000-0900-00000E000000}"/>
    <hyperlink ref="B23" location="Assumptions!CO1" display="Depreciation Rates" xr:uid="{00000000-0004-0000-0900-00000F000000}"/>
    <hyperlink ref="B24" location="Assumptions!CU1" display="Long Term Debt Rates" xr:uid="{00000000-0004-0000-0900-000010000000}"/>
    <hyperlink ref="B25" location="Assumptions!CX1" display="Weighted Average Cost of Capital (WACC)" xr:uid="{00000000-0004-0000-0900-000011000000}"/>
    <hyperlink ref="B26" location="Assumptions!DA1" display="Regional Costs" xr:uid="{00000000-0004-0000-0900-000012000000}"/>
    <hyperlink ref="N1" location="Assumptions!A1" display="CONTENTS" xr:uid="{00000000-0004-0000-0900-000013000000}"/>
    <hyperlink ref="Q1" location="Assumptions!A1" display="CONTENTS" xr:uid="{00000000-0004-0000-0900-000014000000}"/>
    <hyperlink ref="W1" location="Assumptions!A1" display="CONTENTS" xr:uid="{00000000-0004-0000-0900-000015000000}"/>
    <hyperlink ref="Z1" location="Assumptions!A1" display="CONTENTS" xr:uid="{00000000-0004-0000-0900-000016000000}"/>
    <hyperlink ref="AG1" location="Assumptions!A1" display="CONTENTS" xr:uid="{00000000-0004-0000-0900-000017000000}"/>
    <hyperlink ref="AS1" location="Assumptions!A1" display="CONTENTS" xr:uid="{00000000-0004-0000-0900-000018000000}"/>
    <hyperlink ref="AX1" location="Assumptions!A1" display="CONTENTS" xr:uid="{00000000-0004-0000-0900-000019000000}"/>
    <hyperlink ref="BG1" location="Assumptions!A1" display="CONTENTS" xr:uid="{00000000-0004-0000-0900-00001A000000}"/>
    <hyperlink ref="BJ1" location="Assumptions!A1" display="CONTENTS" xr:uid="{00000000-0004-0000-0900-00001B000000}"/>
    <hyperlink ref="BO1" location="Assumptions!A1" display="CONTENTS" xr:uid="{00000000-0004-0000-0900-00001C000000}"/>
    <hyperlink ref="BX1" location="Assumptions!A1" display="CONTENTS" xr:uid="{00000000-0004-0000-0900-00001D000000}"/>
    <hyperlink ref="CD1" location="Assumptions!A1" display="CONTENTS" xr:uid="{00000000-0004-0000-0900-00001E000000}"/>
    <hyperlink ref="CH1" location="Assumptions!A1" display="CONTENTS" xr:uid="{00000000-0004-0000-0900-00001F000000}"/>
    <hyperlink ref="CK1" location="Assumptions!A1" display="CONTENTS" xr:uid="{00000000-0004-0000-0900-000020000000}"/>
    <hyperlink ref="CN1" location="Assumptions!A1" display="CONTENTS" xr:uid="{00000000-0004-0000-0900-000021000000}"/>
    <hyperlink ref="CT1" location="Assumptions!A1" display="CONTENTS" xr:uid="{00000000-0004-0000-0900-000022000000}"/>
    <hyperlink ref="CW1" location="Assumptions!A1" display="CONTENTS" xr:uid="{00000000-0004-0000-0900-000023000000}"/>
    <hyperlink ref="CZ1" location="Assumptions!A1" display="CONTENTS" xr:uid="{00000000-0004-0000-0900-000024000000}"/>
    <hyperlink ref="B6" location="Assumptions!D1" display="Production System Logic" xr:uid="{00000000-0004-0000-0900-000025000000}"/>
    <hyperlink ref="B7" location="Assumptions!F1" display="Financial System Logic" xr:uid="{00000000-0004-0000-0900-000026000000}"/>
    <hyperlink ref="B30" r:id="rId1" xr:uid="{00000000-0004-0000-0900-000027000000}"/>
    <hyperlink ref="E1" location="Assumptions!A1" display="CONTENTS" xr:uid="{00000000-0004-0000-0900-000028000000}"/>
    <hyperlink ref="G1" location="Assumptions!A1" display="CONTENTS" xr:uid="{00000000-0004-0000-0900-000029000000}"/>
  </hyperlinks>
  <pageMargins left="0.7" right="0.7" top="0.75" bottom="0.75" header="0.3" footer="0.3"/>
  <pageSetup paperSize="9"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64"/>
  <sheetViews>
    <sheetView workbookViewId="0">
      <selection sqref="A1:CA858"/>
    </sheetView>
  </sheetViews>
  <sheetFormatPr defaultRowHeight="15" x14ac:dyDescent="0.25"/>
  <sheetData>
    <row r="1" spans="1:36" x14ac:dyDescent="0.25">
      <c r="R1" s="1" t="s">
        <v>498</v>
      </c>
    </row>
    <row r="3" spans="1:36" ht="60" x14ac:dyDescent="0.25">
      <c r="A3" s="420" t="s">
        <v>829</v>
      </c>
      <c r="B3" s="420"/>
      <c r="C3" s="420"/>
      <c r="D3" s="420"/>
      <c r="E3" s="420"/>
      <c r="F3" s="420"/>
      <c r="G3" s="3"/>
      <c r="H3" s="3"/>
      <c r="I3" s="3"/>
      <c r="J3" s="3"/>
      <c r="K3" s="3"/>
      <c r="L3" s="3"/>
      <c r="M3" s="3"/>
      <c r="N3" s="420"/>
      <c r="O3" s="3"/>
      <c r="P3" s="3"/>
      <c r="Y3" t="s">
        <v>450</v>
      </c>
    </row>
    <row r="4" spans="1:36" x14ac:dyDescent="0.25">
      <c r="A4" s="420"/>
      <c r="B4" s="420"/>
      <c r="C4" s="420"/>
      <c r="D4" s="420"/>
      <c r="E4" s="420"/>
      <c r="F4" s="420"/>
      <c r="G4" s="3"/>
      <c r="H4" s="3"/>
      <c r="I4" s="3"/>
      <c r="J4" s="3"/>
      <c r="K4" s="3"/>
      <c r="L4" s="3"/>
      <c r="M4" s="3"/>
      <c r="N4" s="420"/>
      <c r="O4" s="3"/>
      <c r="P4" s="3"/>
    </row>
    <row r="5" spans="1:36" x14ac:dyDescent="0.25">
      <c r="A5" s="281" t="s">
        <v>500</v>
      </c>
      <c r="B5" s="420"/>
      <c r="C5" s="420"/>
      <c r="D5" s="420"/>
      <c r="E5" s="420"/>
      <c r="F5" s="420"/>
      <c r="G5" s="3"/>
      <c r="H5" s="3"/>
      <c r="I5" s="3"/>
      <c r="J5" s="3"/>
      <c r="K5" s="3"/>
      <c r="L5" s="3"/>
      <c r="M5" s="3"/>
      <c r="N5" s="420"/>
      <c r="O5" s="3"/>
      <c r="P5" s="3"/>
    </row>
    <row r="6" spans="1:36" ht="15.75" x14ac:dyDescent="0.25">
      <c r="A6" s="261" t="s">
        <v>619</v>
      </c>
      <c r="D6" s="262" t="s">
        <v>814</v>
      </c>
      <c r="G6" s="3"/>
      <c r="H6" s="3"/>
      <c r="I6" s="3"/>
      <c r="J6" s="3"/>
      <c r="K6" s="3"/>
      <c r="L6" s="3"/>
      <c r="M6" s="3"/>
      <c r="N6" s="420"/>
      <c r="O6" s="3"/>
      <c r="P6" s="3"/>
    </row>
    <row r="7" spans="1:36" x14ac:dyDescent="0.25">
      <c r="B7" s="263">
        <f>D7*0.85</f>
        <v>0</v>
      </c>
      <c r="C7" s="264">
        <f>D7*0.95</f>
        <v>0</v>
      </c>
      <c r="D7" s="264">
        <f>'Your Results'!B47+'Your Results'!B48</f>
        <v>0</v>
      </c>
      <c r="E7" s="264">
        <f>D7*1.05</f>
        <v>0</v>
      </c>
      <c r="F7" s="264">
        <f>D7*1.15</f>
        <v>0</v>
      </c>
      <c r="G7" s="3"/>
      <c r="H7" s="3"/>
      <c r="I7" s="3"/>
      <c r="J7" s="3"/>
      <c r="K7" s="3"/>
      <c r="L7" s="3"/>
      <c r="M7" s="3"/>
      <c r="N7" s="420"/>
      <c r="O7" s="3"/>
      <c r="P7" s="3"/>
    </row>
    <row r="8" spans="1:36" x14ac:dyDescent="0.25">
      <c r="A8" s="265">
        <f>A10*0.85</f>
        <v>0</v>
      </c>
      <c r="B8" s="266" t="e">
        <f>ROUND('Your Results'!$J$12-('Your Results'!$B$50/'Current System'!$B$5)+((B$7*('Your Results'!$B$50/('Your Results'!$B$47+'Your Results'!$B$48)))/'Current System'!$B$5)+('Your Results'!$B$58/'Current System'!$B$5)-((('Base Calcs'!$J$82*1000*(sensitivity!$A8/100))-('Base Calcs'!$J$81*1000*'Base Calcs'!$K$81))/'Current System'!$B$5),-1)</f>
        <v>#DIV/0!</v>
      </c>
      <c r="C8" s="266" t="e">
        <f>ROUND('Your Results'!$J$12-('Your Results'!$B$50/'Current System'!$B$5)+((C$7*('Your Results'!$B$50/('Your Results'!$B$47+'Your Results'!$B$48)))/'Current System'!$B$5)+('Your Results'!$B$58/'Current System'!$B$5)-((('Base Calcs'!$J$82*1000*(sensitivity!$A8/100))-('Base Calcs'!$J$81*1000*'Base Calcs'!$K$81))/'Current System'!$B$5),-1)</f>
        <v>#DIV/0!</v>
      </c>
      <c r="D8" s="266" t="e">
        <f>ROUND('Your Results'!$J$12-('Your Results'!$B$50/'Current System'!$B$5)+((D$7*('Your Results'!$B$50/('Your Results'!$B$47+'Your Results'!$B$48)))/'Current System'!$B$5)+('Your Results'!$B$58/'Current System'!$B$5)-((('Base Calcs'!$J$82*1000*(sensitivity!$A8/100))-('Base Calcs'!$J$81*1000*'Base Calcs'!$K$81))/'Current System'!$B$5),-1)</f>
        <v>#DIV/0!</v>
      </c>
      <c r="E8" s="267" t="e">
        <f>ROUND('Your Results'!$J$12-('Your Results'!$B$50/'Current System'!$B$5)+((E$7*('Your Results'!$B$50/('Your Results'!$B$47+'Your Results'!$B$48)))/'Current System'!$B$5)+('Your Results'!$B$58/'Current System'!$B$5)-((('Base Calcs'!$J$82*1000*(sensitivity!$A8/100))-('Base Calcs'!$J$81*1000*'Base Calcs'!$K$81))/'Current System'!$B$5),-1)</f>
        <v>#DIV/0!</v>
      </c>
      <c r="F8" s="267" t="e">
        <f>ROUND('Your Results'!$J$12-('Your Results'!$B$50/'Current System'!$B$5)+((F$7*('Your Results'!$B$50/('Your Results'!$B$47+'Your Results'!$B$48)))/'Current System'!$B$5)+('Your Results'!$B$58/'Current System'!$B$5)-((('Base Calcs'!$J$82*1000*(sensitivity!$A8/100))-('Base Calcs'!$J$81*1000*'Base Calcs'!$K$81))/'Current System'!$B$5),-1)</f>
        <v>#DIV/0!</v>
      </c>
      <c r="G8" s="3"/>
      <c r="H8" s="3"/>
      <c r="I8" s="3"/>
      <c r="J8" s="3"/>
      <c r="K8" s="3"/>
      <c r="L8" s="3"/>
      <c r="M8" s="3"/>
      <c r="N8" s="420"/>
      <c r="O8" s="3"/>
      <c r="P8" s="3"/>
    </row>
    <row r="9" spans="1:36" ht="15.75" thickBot="1" x14ac:dyDescent="0.3">
      <c r="A9" s="265">
        <f>A10*0.95</f>
        <v>0</v>
      </c>
      <c r="B9" s="266" t="e">
        <f>ROUND('Your Results'!$J$12-('Your Results'!$B$50/'Current System'!$B$5)+((B$7*('Your Results'!$B$50/('Your Results'!$B$47+'Your Results'!$B$48)))/'Current System'!$B$5)+('Your Results'!$B$58/'Current System'!$B$5)-((('Base Calcs'!$J$82*1000*(sensitivity!$A9/100))-('Base Calcs'!$J$81*1000*'Base Calcs'!$K$81))/'Current System'!$B$5),-1)</f>
        <v>#DIV/0!</v>
      </c>
      <c r="C9" s="266" t="e">
        <f>ROUND('Your Results'!$J$12-('Your Results'!$B$50/'Current System'!$B$5)+((C$7*('Your Results'!$B$50/('Your Results'!$B$47+'Your Results'!$B$48)))/'Current System'!$B$5)+('Your Results'!$B$58/'Current System'!$B$5)-((('Base Calcs'!$J$82*1000*(sensitivity!$A9/100))-('Base Calcs'!$J$81*1000*'Base Calcs'!$K$81))/'Current System'!$B$5),-1)</f>
        <v>#DIV/0!</v>
      </c>
      <c r="D9" s="266" t="e">
        <f>ROUND('Your Results'!$J$12-('Your Results'!$B$50/'Current System'!$B$5)+((D$7*('Your Results'!$B$50/('Your Results'!$B$47+'Your Results'!$B$48)))/'Current System'!$B$5)+('Your Results'!$B$58/'Current System'!$B$5)-((('Base Calcs'!$J$82*1000*(sensitivity!$A9/100))-('Base Calcs'!$J$81*1000*'Base Calcs'!$K$81))/'Current System'!$B$5),-1)</f>
        <v>#DIV/0!</v>
      </c>
      <c r="E9" s="267" t="e">
        <f>ROUND('Your Results'!$J$12-('Your Results'!$B$50/'Current System'!$B$5)+((E$7*('Your Results'!$B$50/('Your Results'!$B$47+'Your Results'!$B$48)))/'Current System'!$B$5)+('Your Results'!$B$58/'Current System'!$B$5)-((('Base Calcs'!$J$82*1000*(sensitivity!$A9/100))-('Base Calcs'!$J$81*1000*'Base Calcs'!$K$81))/'Current System'!$B$5),-1)</f>
        <v>#DIV/0!</v>
      </c>
      <c r="F9" s="267" t="e">
        <f>ROUND('Your Results'!$J$12-('Your Results'!$B$50/'Current System'!$B$5)+((F$7*('Your Results'!$B$50/('Your Results'!$B$47+'Your Results'!$B$48)))/'Current System'!$B$5)+('Your Results'!$B$58/'Current System'!$B$5)-((('Base Calcs'!$J$82*1000*(sensitivity!$A9/100))-('Base Calcs'!$J$81*1000*'Base Calcs'!$K$81))/'Current System'!$B$5),-1)</f>
        <v>#DIV/0!</v>
      </c>
      <c r="G9" s="3"/>
      <c r="H9" s="3"/>
      <c r="I9" s="3"/>
      <c r="J9" s="3"/>
      <c r="K9" s="3"/>
      <c r="L9" s="3"/>
      <c r="M9" s="3"/>
      <c r="N9" s="420"/>
      <c r="O9" s="3"/>
      <c r="P9" s="3"/>
    </row>
    <row r="10" spans="1:36" ht="16.5" thickTop="1" thickBot="1" x14ac:dyDescent="0.3">
      <c r="A10" s="265">
        <f>IFERROR('Base Calcs'!K82*100,0)</f>
        <v>0</v>
      </c>
      <c r="B10" s="266" t="e">
        <f>ROUND('Your Results'!$J$12-('Your Results'!$B$50/'Current System'!$B$5)+((B$7*('Your Results'!$B$50/('Your Results'!$B$47+'Your Results'!$B$48)))/'Current System'!$B$5)+('Your Results'!$B$58/'Current System'!$B$5)-((('Base Calcs'!$J$82*1000*(sensitivity!$A10/100))-('Base Calcs'!$J$81*1000*'Base Calcs'!$K$81))/'Current System'!$B$5),-1)</f>
        <v>#DIV/0!</v>
      </c>
      <c r="C10" s="266" t="e">
        <f>ROUND('Your Results'!$J$12-('Your Results'!$B$50/'Current System'!$B$5)+((C$7*('Your Results'!$B$50/('Your Results'!$B$47+'Your Results'!$B$48)))/'Current System'!$B$5)+('Your Results'!$B$58/'Current System'!$B$5)-((('Base Calcs'!$J$82*1000*(sensitivity!$A10/100))-('Base Calcs'!$J$81*1000*'Base Calcs'!$K$81))/'Current System'!$B$5),-1)</f>
        <v>#DIV/0!</v>
      </c>
      <c r="D10" s="271" t="e">
        <f>ROUND('Your Results'!$J$12-('Your Results'!$B$50/'Current System'!$B$5)+((D$7*('Your Results'!$B$50/('Your Results'!$B$47+'Your Results'!$B$48)))/'Current System'!$B$5)+(IF('Your Results'!$B$58=0,0,'Your Results'!$B$58/'Current System'!$B$5))-((('Base Calcs'!$J$82*1000*(sensitivity!$A10/100))-('Base Calcs'!$J$81*1000*'Base Calcs'!$K$81))/'Current System'!$B$5),-1)</f>
        <v>#DIV/0!</v>
      </c>
      <c r="E10" s="266" t="e">
        <f>ROUND('Your Results'!$J$12-('Your Results'!$B$50/'Current System'!$B$5)+((E$7*('Your Results'!$B$50/('Your Results'!$B$47+'Your Results'!$B$48)))/'Current System'!$B$5)+('Your Results'!$B$58/'Current System'!$B$5)-((('Base Calcs'!$J$82*1000*(sensitivity!$A10/100))-('Base Calcs'!$J$81*1000*'Base Calcs'!$K$81))/'Current System'!$B$5),-1)</f>
        <v>#DIV/0!</v>
      </c>
      <c r="F10" s="266" t="e">
        <f>ROUND('Your Results'!$J$12-('Your Results'!$B$50/'Current System'!$B$5)+((F$7*('Your Results'!$B$50/('Your Results'!$B$47+'Your Results'!$B$48)))/'Current System'!$B$5)+('Your Results'!$B$58/'Current System'!$B$5)-((('Base Calcs'!$J$82*1000*(sensitivity!$A10/100))-('Base Calcs'!$J$81*1000*'Base Calcs'!$K$81))/'Current System'!$B$5),-1)</f>
        <v>#DIV/0!</v>
      </c>
      <c r="G10" s="3"/>
      <c r="H10" s="3"/>
      <c r="I10" s="3"/>
      <c r="J10" s="3"/>
      <c r="K10" s="3"/>
      <c r="L10" s="3"/>
      <c r="M10" s="3"/>
      <c r="N10" s="420"/>
      <c r="O10" s="3"/>
      <c r="P10" s="3"/>
    </row>
    <row r="11" spans="1:36" ht="15.75" thickTop="1" x14ac:dyDescent="0.25">
      <c r="A11" s="265">
        <f>A10*1.05</f>
        <v>0</v>
      </c>
      <c r="B11" s="267" t="e">
        <f>ROUND('Your Results'!$J$12-('Your Results'!$B$50/'Current System'!$B$5)+((B$7*('Your Results'!$B$50/('Your Results'!$B$47+'Your Results'!$B$48)))/'Current System'!$B$5)+('Your Results'!$B$58/'Current System'!$B$5)-((('Base Calcs'!$J$82*1000*(sensitivity!$A11/100))-('Base Calcs'!$J$81*1000*'Base Calcs'!$K$81))/'Current System'!$B$5),-1)</f>
        <v>#DIV/0!</v>
      </c>
      <c r="C11" s="267" t="e">
        <f>ROUND('Your Results'!$J$12-('Your Results'!$B$50/'Current System'!$B$5)+((C$7*('Your Results'!$B$50/('Your Results'!$B$47+'Your Results'!$B$48)))/'Current System'!$B$5)+('Your Results'!$B$58/'Current System'!$B$5)-((('Base Calcs'!$J$82*1000*(sensitivity!$A11/100))-('Base Calcs'!$J$81*1000*'Base Calcs'!$K$81))/'Current System'!$B$5),-1)</f>
        <v>#DIV/0!</v>
      </c>
      <c r="D11" s="266" t="e">
        <f>ROUND('Your Results'!$J$12-('Your Results'!$B$50/'Current System'!$B$5)+((D$7*('Your Results'!$B$50/('Your Results'!$B$47+'Your Results'!$B$48)))/'Current System'!$B$5)+('Your Results'!$B$58/'Current System'!$B$5)-((('Base Calcs'!$J$82*1000*(sensitivity!$A11/100))-('Base Calcs'!$J$81*1000*'Base Calcs'!$K$81))/'Current System'!$B$5),-1)</f>
        <v>#DIV/0!</v>
      </c>
      <c r="E11" s="266" t="e">
        <f>ROUND('Your Results'!$J$12-('Your Results'!$B$50/'Current System'!$B$5)+((E$7*('Your Results'!$B$50/('Your Results'!$B$47+'Your Results'!$B$48)))/'Current System'!$B$5)+('Your Results'!$B$58/'Current System'!$B$5)-((('Base Calcs'!$J$82*1000*(sensitivity!$A11/100))-('Base Calcs'!$J$81*1000*'Base Calcs'!$K$81))/'Current System'!$B$5),-1)</f>
        <v>#DIV/0!</v>
      </c>
      <c r="F11" s="266" t="e">
        <f>ROUND('Your Results'!$J$12-('Your Results'!$B$50/'Current System'!$B$5)+((F$7*('Your Results'!$B$50/('Your Results'!$B$47+'Your Results'!$B$48)))/'Current System'!$B$5)+('Your Results'!$B$58/'Current System'!$B$5)-((('Base Calcs'!$J$82*1000*(sensitivity!$A11/100))-('Base Calcs'!$J$81*1000*'Base Calcs'!$K$81))/'Current System'!$B$5),-1)</f>
        <v>#DIV/0!</v>
      </c>
      <c r="G11" s="3"/>
      <c r="H11" s="3"/>
      <c r="I11" s="3"/>
      <c r="J11" s="3"/>
      <c r="K11" s="3"/>
      <c r="L11" s="3"/>
      <c r="M11" s="3"/>
      <c r="N11" s="420"/>
      <c r="O11" s="3"/>
      <c r="P11" s="3"/>
    </row>
    <row r="12" spans="1:36" x14ac:dyDescent="0.25">
      <c r="A12" s="265">
        <f>A10*1.15</f>
        <v>0</v>
      </c>
      <c r="B12" s="267" t="e">
        <f>ROUND('Your Results'!$J$12-('Your Results'!$B$50/'Current System'!$B$5)+((B$7*('Your Results'!$B$50/('Your Results'!$B$47+'Your Results'!$B$48)))/'Current System'!$B$5)+('Your Results'!$B$58/'Current System'!$B$5)-((('Base Calcs'!$J$82*1000*(sensitivity!$A12/100))-('Base Calcs'!$J$81*1000*'Base Calcs'!$K$81))/'Current System'!$B$5),-1)</f>
        <v>#DIV/0!</v>
      </c>
      <c r="C12" s="267" t="e">
        <f>ROUND('Your Results'!$J$12-('Your Results'!$B$50/'Current System'!$B$5)+((C$7*('Your Results'!$B$50/('Your Results'!$B$47+'Your Results'!$B$48)))/'Current System'!$B$5)+('Your Results'!$B$58/'Current System'!$B$5)-((('Base Calcs'!$J$82*1000*(sensitivity!$A12/100))-('Base Calcs'!$J$81*1000*'Base Calcs'!$K$81))/'Current System'!$B$5),-1)</f>
        <v>#DIV/0!</v>
      </c>
      <c r="D12" s="266" t="e">
        <f>ROUND('Your Results'!$J$12-('Your Results'!$B$50/'Current System'!$B$5)+((D$7*('Your Results'!$B$50/('Your Results'!$B$47+'Your Results'!$B$48)))/'Current System'!$B$5)+('Your Results'!$B$58/'Current System'!$B$5)-((('Base Calcs'!$J$82*1000*(sensitivity!$A12/100))-('Base Calcs'!$J$81*1000*'Base Calcs'!$K$81))/'Current System'!$B$5),-1)</f>
        <v>#DIV/0!</v>
      </c>
      <c r="E12" s="266" t="e">
        <f>ROUND('Your Results'!$J$12-('Your Results'!$B$50/'Current System'!$B$5)+((E$7*('Your Results'!$B$50/('Your Results'!$B$47+'Your Results'!$B$48)))/'Current System'!$B$5)+('Your Results'!$B$58/'Current System'!$B$5)-((('Base Calcs'!$J$82*1000*(sensitivity!$A12/100))-('Base Calcs'!$J$81*1000*'Base Calcs'!$K$81))/'Current System'!$B$5),-1)</f>
        <v>#DIV/0!</v>
      </c>
      <c r="F12" s="266" t="e">
        <f>ROUND('Your Results'!$J$12-('Your Results'!$B$50/'Current System'!$B$5)+((F$7*('Your Results'!$B$50/('Your Results'!$B$47+'Your Results'!$B$48)))/'Current System'!$B$5)+('Your Results'!$B$58/'Current System'!$B$5)-((('Base Calcs'!$J$82*1000*(sensitivity!$A12/100))-('Base Calcs'!$J$81*1000*'Base Calcs'!$K$81))/'Current System'!$B$5),-1)</f>
        <v>#DIV/0!</v>
      </c>
      <c r="G12" s="3"/>
      <c r="H12" s="3"/>
      <c r="I12" s="3"/>
      <c r="J12" s="3"/>
      <c r="K12" s="3"/>
      <c r="L12" s="3"/>
      <c r="M12" s="3"/>
      <c r="N12" s="420"/>
      <c r="O12" s="3"/>
      <c r="P12" s="3"/>
    </row>
    <row r="13" spans="1:36" x14ac:dyDescent="0.25">
      <c r="A13" s="420"/>
      <c r="B13" s="420"/>
      <c r="C13" s="420"/>
      <c r="D13" s="420"/>
      <c r="E13" s="420"/>
      <c r="F13" s="420"/>
      <c r="G13" s="3"/>
      <c r="H13" s="3"/>
      <c r="I13" s="3"/>
      <c r="J13" s="3"/>
      <c r="K13" s="3"/>
      <c r="L13" s="3"/>
      <c r="M13" s="3"/>
      <c r="N13" s="420"/>
      <c r="O13" s="3"/>
      <c r="P13" s="3"/>
    </row>
    <row r="14" spans="1:36" x14ac:dyDescent="0.25">
      <c r="A14" s="420"/>
      <c r="B14" s="420"/>
      <c r="C14" s="420"/>
      <c r="D14" s="279"/>
      <c r="E14" s="420"/>
      <c r="F14" s="420"/>
      <c r="G14" s="3"/>
      <c r="H14" s="3"/>
      <c r="I14" s="3"/>
      <c r="J14" s="3"/>
      <c r="K14" s="3"/>
      <c r="L14" s="3"/>
      <c r="M14" s="3"/>
      <c r="N14" s="420"/>
      <c r="O14" s="3"/>
      <c r="P14" s="3"/>
    </row>
    <row r="15" spans="1:36" ht="15.75" x14ac:dyDescent="0.25">
      <c r="A15" s="261" t="s">
        <v>619</v>
      </c>
      <c r="D15" s="262" t="s">
        <v>814</v>
      </c>
      <c r="G15" s="3"/>
      <c r="H15" s="3"/>
      <c r="I15" s="3"/>
      <c r="J15" s="3"/>
      <c r="K15" s="3"/>
      <c r="L15" s="3"/>
      <c r="M15" s="3"/>
      <c r="N15" s="420"/>
      <c r="O15" s="3"/>
      <c r="P15" s="3"/>
    </row>
    <row r="16" spans="1:36" x14ac:dyDescent="0.25">
      <c r="B16" s="263">
        <f>D16*0.85</f>
        <v>0</v>
      </c>
      <c r="C16" s="264">
        <f>D16*0.95</f>
        <v>0</v>
      </c>
      <c r="D16" s="264">
        <f>'Your Results'!D47+'Your Results'!D48</f>
        <v>0</v>
      </c>
      <c r="E16" s="264">
        <f>D16*1.05</f>
        <v>0</v>
      </c>
      <c r="F16" s="264">
        <f>D16*1.15</f>
        <v>0</v>
      </c>
      <c r="Z16">
        <v>0</v>
      </c>
      <c r="AA16" s="281">
        <v>1</v>
      </c>
      <c r="AB16" s="281">
        <v>2</v>
      </c>
      <c r="AC16" s="281">
        <v>3</v>
      </c>
      <c r="AD16" s="281">
        <v>4</v>
      </c>
      <c r="AE16" s="281">
        <v>5</v>
      </c>
      <c r="AF16" s="281">
        <v>6</v>
      </c>
      <c r="AG16" s="281">
        <v>7</v>
      </c>
      <c r="AH16" s="281">
        <v>8</v>
      </c>
      <c r="AI16" s="281">
        <v>9</v>
      </c>
      <c r="AJ16" s="281">
        <v>10</v>
      </c>
    </row>
    <row r="17" spans="1:36" x14ac:dyDescent="0.25">
      <c r="A17" s="310">
        <f>A19*0.85</f>
        <v>0</v>
      </c>
      <c r="B17" s="267" t="e">
        <f>ROUND('Your Results'!$L$12-('Your Results'!$D$50/'Current System'!$B$5)+((B$16*('Your Results'!$D$50/('Your Results'!$D$47+'Your Results'!$D$48)))/'Current System'!$B$5)+('Your Results'!$D$58/'Current System'!$B$5)-((('Base Calcs'!$J$82*1000*($A17/100))-('Base Calcs'!$J$81*1000*'Base Calcs'!$K$81))/'Current System'!$B$5),-1)</f>
        <v>#DIV/0!</v>
      </c>
      <c r="C17" s="267" t="e">
        <f>ROUND('Your Results'!$L$12-('Your Results'!$D$50/'Current System'!$B$5)+((C$16*('Your Results'!$D$50/('Your Results'!$D$47+'Your Results'!$D$48)))/'Current System'!$B$5)+('Your Results'!$D$58/'Current System'!$B$5)-((('Base Calcs'!$J$82*1000*($A17/100))-('Base Calcs'!$J$81*1000*'Base Calcs'!$K$81))/'Current System'!$B$5),-1)</f>
        <v>#DIV/0!</v>
      </c>
      <c r="D17" s="267" t="e">
        <f>ROUND('Your Results'!$L$12-('Your Results'!$D$50/'Current System'!$B$5)+((D$16*('Your Results'!$D$50/('Your Results'!$D$47+'Your Results'!$D$48)))/'Current System'!$B$5)+('Your Results'!$D$58/'Current System'!$B$5)-((('Base Calcs'!$J$82*1000*($A17/100))-('Base Calcs'!$J$81*1000*'Base Calcs'!$K$81))/'Current System'!$B$5),-1)</f>
        <v>#DIV/0!</v>
      </c>
      <c r="E17" s="267" t="e">
        <f>ROUND('Your Results'!$L$12-('Your Results'!$D$50/'Current System'!$B$5)+((E$16*('Your Results'!$D$50/('Your Results'!$D$47+'Your Results'!$D$48)))/'Current System'!$B$5)+('Your Results'!$D$58/'Current System'!$B$5)-((('Base Calcs'!$J$82*1000*($A17/100))-('Base Calcs'!$J$81*1000*'Base Calcs'!$K$81))/'Current System'!$B$5),-1)</f>
        <v>#DIV/0!</v>
      </c>
      <c r="F17" s="267" t="e">
        <f>ROUND('Your Results'!$L$12-('Your Results'!$D$50/'Current System'!$B$5)+((F$16*('Your Results'!$D$50/('Your Results'!$D$47+'Your Results'!$D$48)))/'Current System'!$B$5)+('Your Results'!$D$58/'Current System'!$B$5)-((('Base Calcs'!$J$82*1000*($A17/100))-('Base Calcs'!$J$81*1000*'Base Calcs'!$K$81))/'Current System'!$B$5),-1)</f>
        <v>#DIV/0!</v>
      </c>
      <c r="Y17" t="s">
        <v>449</v>
      </c>
      <c r="Z17" s="130" t="e">
        <f>'Base Calcs'!B138</f>
        <v>#N/A</v>
      </c>
      <c r="AA17" s="130" t="e">
        <f>('Base Calcs'!C$113*('Your Results'!$D$47+'Your Results'!$D$48))+'Base Calcs'!C$115-'Base Calcs'!C$121-'Base Calcs'!C$126-'Base Calcs'!C$129</f>
        <v>#N/A</v>
      </c>
      <c r="AB17" s="130" t="e">
        <f>('Base Calcs'!D$113*('Your Results'!$D$47+'Your Results'!$D$48))+'Base Calcs'!D$115-'Base Calcs'!D$121-'Base Calcs'!D$126-'Base Calcs'!D$129</f>
        <v>#N/A</v>
      </c>
      <c r="AC17" s="130" t="e">
        <f>('Base Calcs'!E$113*('Your Results'!$D$47+'Your Results'!$D$48))+'Base Calcs'!E$115-'Base Calcs'!E$121-'Base Calcs'!E$126-'Base Calcs'!E$129</f>
        <v>#N/A</v>
      </c>
      <c r="AD17" s="130" t="e">
        <f>('Base Calcs'!F$113*('Your Results'!$D$47+'Your Results'!$D$48))+'Base Calcs'!F$115-'Base Calcs'!F$121-'Base Calcs'!F$126-'Base Calcs'!F$129</f>
        <v>#N/A</v>
      </c>
      <c r="AE17" s="130" t="e">
        <f>('Base Calcs'!G$113*('Your Results'!$D$47+'Your Results'!$D$48))+'Base Calcs'!G$115-'Base Calcs'!G$121-'Base Calcs'!G$126-'Base Calcs'!G$129</f>
        <v>#N/A</v>
      </c>
      <c r="AF17" s="130" t="e">
        <f>('Base Calcs'!H$113*('Your Results'!$D$47+'Your Results'!$D$48))+'Base Calcs'!H$115-'Base Calcs'!H$121-'Base Calcs'!H$126-'Base Calcs'!H$129</f>
        <v>#N/A</v>
      </c>
      <c r="AG17" s="130" t="e">
        <f>('Base Calcs'!I$113*('Your Results'!$D$47+'Your Results'!$D$48))+'Base Calcs'!I$115-'Base Calcs'!I$121-'Base Calcs'!I$126-'Base Calcs'!I$129</f>
        <v>#N/A</v>
      </c>
      <c r="AH17" s="130" t="e">
        <f>('Base Calcs'!J$113*('Your Results'!$D$47+'Your Results'!$D$48))+'Base Calcs'!J$115-'Base Calcs'!J$121-'Base Calcs'!J$126-'Base Calcs'!J$129</f>
        <v>#N/A</v>
      </c>
      <c r="AI17" s="130" t="e">
        <f>('Base Calcs'!K$113*('Your Results'!$D$47+'Your Results'!$D$48))+'Base Calcs'!K$115-'Base Calcs'!K$121-'Base Calcs'!K$126-'Base Calcs'!K$129</f>
        <v>#N/A</v>
      </c>
      <c r="AJ17" s="130" t="e">
        <f>('Base Calcs'!L$113*('Your Results'!$D$47+'Your Results'!$D$48))+'Base Calcs'!L$115-'Base Calcs'!L$121-'Base Calcs'!L$126-'Base Calcs'!L$129+SUM('Base Calcs'!$L$132:$L$136)</f>
        <v>#N/A</v>
      </c>
    </row>
    <row r="18" spans="1:36" ht="19.5" thickBot="1" x14ac:dyDescent="0.35">
      <c r="A18" s="310">
        <f>A19*0.95</f>
        <v>0</v>
      </c>
      <c r="B18" s="267" t="e">
        <f>ROUND('Your Results'!$L$12-('Your Results'!$D$50/'Current System'!$B$5)+((B$16*('Your Results'!$D$50/('Your Results'!$D$47+'Your Results'!$D$48)))/'Current System'!$B$5)+('Your Results'!$D$58/'Current System'!$B$5)-((('Base Calcs'!$J$82*1000*($A18/100))-('Base Calcs'!$J$81*1000*'Base Calcs'!$K$81))/'Current System'!$B$5),-1)</f>
        <v>#DIV/0!</v>
      </c>
      <c r="C18" s="267" t="e">
        <f>ROUND('Your Results'!$L$12-('Your Results'!$D$50/'Current System'!$B$5)+((C$16*('Your Results'!$D$50/('Your Results'!$D$47+'Your Results'!$D$48)))/'Current System'!$B$5)+('Your Results'!$D$58/'Current System'!$B$5)-((('Base Calcs'!$J$82*1000*($A18/100))-('Base Calcs'!$J$81*1000*'Base Calcs'!$K$81))/'Current System'!$B$5),-1)</f>
        <v>#DIV/0!</v>
      </c>
      <c r="D18" s="267" t="e">
        <f>ROUND('Your Results'!$L$12-('Your Results'!$D$50/'Current System'!$B$5)+((D$16*('Your Results'!$D$50/('Your Results'!$D$47+'Your Results'!$D$48)))/'Current System'!$B$5)+('Your Results'!$D$58/'Current System'!$B$5)-((('Base Calcs'!$J$82*1000*($A18/100))-('Base Calcs'!$J$81*1000*'Base Calcs'!$K$81))/'Current System'!$B$5),-1)</f>
        <v>#DIV/0!</v>
      </c>
      <c r="E18" s="267" t="e">
        <f>ROUND('Your Results'!$L$12-('Your Results'!$D$50/'Current System'!$B$5)+((E$16*('Your Results'!$D$50/('Your Results'!$D$47+'Your Results'!$D$48)))/'Current System'!$B$5)+('Your Results'!$D$58/'Current System'!$B$5)-((('Base Calcs'!$J$82*1000*($A18/100))-('Base Calcs'!$J$81*1000*'Base Calcs'!$K$81))/'Current System'!$B$5),-1)</f>
        <v>#DIV/0!</v>
      </c>
      <c r="F18" s="267" t="e">
        <f>ROUND('Your Results'!$L$12-('Your Results'!$D$50/'Current System'!$B$5)+((F$16*('Your Results'!$D$50/('Your Results'!$D$47+'Your Results'!$D$48)))/'Current System'!$B$5)+('Your Results'!$D$58/'Current System'!$B$5)-((('Base Calcs'!$J$82*1000*($A18/100))-('Base Calcs'!$J$81*1000*'Base Calcs'!$K$81))/'Current System'!$B$5),-1)</f>
        <v>#DIV/0!</v>
      </c>
      <c r="H18" s="5" t="s">
        <v>303</v>
      </c>
      <c r="I18" s="6"/>
      <c r="J18" s="6"/>
      <c r="K18" s="6"/>
      <c r="R18" s="770" t="s">
        <v>815</v>
      </c>
      <c r="Y18" t="s">
        <v>451</v>
      </c>
      <c r="Z18" s="130" t="e">
        <f>'Your Value Calcs'!B131</f>
        <v>#N/A</v>
      </c>
      <c r="AA18" s="130" t="e">
        <f>('Your Value Calcs'!C104*('Your Results'!$B$47+'Your Results'!$B$48))+'Your Value Calcs'!C$106-'Your Value Calcs'!C$114-'Your Value Calcs'!C$119-'Your Value Calcs'!C$122</f>
        <v>#N/A</v>
      </c>
      <c r="AB18" s="130" t="e">
        <f>('Your Value Calcs'!D104*('Your Results'!$B$47+'Your Results'!$B$48))+'Your Value Calcs'!D$106-'Your Value Calcs'!D$114-'Your Value Calcs'!D$119-'Your Value Calcs'!D$122</f>
        <v>#N/A</v>
      </c>
      <c r="AC18" s="130" t="e">
        <f>('Your Value Calcs'!E104*('Your Results'!$B$47+'Your Results'!$B$48))+'Your Value Calcs'!E$106-'Your Value Calcs'!E$114-'Your Value Calcs'!E$119-'Your Value Calcs'!E$122</f>
        <v>#N/A</v>
      </c>
      <c r="AD18" s="130" t="e">
        <f>('Your Value Calcs'!F104*('Your Results'!$B$47+'Your Results'!$B$48))+'Your Value Calcs'!F$106-'Your Value Calcs'!F$114-'Your Value Calcs'!F$119-'Your Value Calcs'!F$122</f>
        <v>#N/A</v>
      </c>
      <c r="AE18" s="130" t="e">
        <f>('Your Value Calcs'!G104*('Your Results'!$B$47+'Your Results'!$B$48))+'Your Value Calcs'!G$106-'Your Value Calcs'!G$114-'Your Value Calcs'!G$119-'Your Value Calcs'!G$122</f>
        <v>#N/A</v>
      </c>
      <c r="AF18" s="130" t="e">
        <f>('Your Value Calcs'!H104*('Your Results'!$B$47+'Your Results'!$B$48))+'Your Value Calcs'!H$106-'Your Value Calcs'!H$114-'Your Value Calcs'!H$119-'Your Value Calcs'!H$122</f>
        <v>#N/A</v>
      </c>
      <c r="AG18" s="130" t="e">
        <f>('Your Value Calcs'!I104*('Your Results'!$B$47+'Your Results'!$B$48))+'Your Value Calcs'!I$106-'Your Value Calcs'!I$114-'Your Value Calcs'!I$119-'Your Value Calcs'!I$122</f>
        <v>#N/A</v>
      </c>
      <c r="AH18" s="130" t="e">
        <f>('Your Value Calcs'!J104*('Your Results'!$B$47+'Your Results'!$B$48))+'Your Value Calcs'!J$106-'Your Value Calcs'!J$114-'Your Value Calcs'!J$119-'Your Value Calcs'!J$122</f>
        <v>#N/A</v>
      </c>
      <c r="AI18" s="130" t="e">
        <f>('Your Value Calcs'!K104*('Your Results'!$B$47+'Your Results'!$B$48))+'Your Value Calcs'!K$106-'Your Value Calcs'!K$114-'Your Value Calcs'!K$119-'Your Value Calcs'!K$122</f>
        <v>#N/A</v>
      </c>
      <c r="AJ18" s="130" t="e">
        <f>('Your Value Calcs'!L104*('Your Results'!$B$47+'Your Results'!$B$48))+'Your Value Calcs'!L$106-'Your Value Calcs'!L$114-'Your Value Calcs'!L$119-'Your Value Calcs'!L$122+SUM('Your Value Calcs'!L125:L129)</f>
        <v>#N/A</v>
      </c>
    </row>
    <row r="19" spans="1:36" ht="16.5" thickTop="1" thickBot="1" x14ac:dyDescent="0.3">
      <c r="A19" s="310">
        <f>IFERROR('Base Calcs'!K82*100,0)</f>
        <v>0</v>
      </c>
      <c r="B19" s="267" t="e">
        <f>ROUND('Your Results'!$L$12-('Your Results'!$D$50/'Current System'!$B$5)+((B$16*('Your Results'!$D$50/('Your Results'!$D$47+'Your Results'!$D$48)))/'Current System'!$B$5)+('Your Results'!$D$58/'Current System'!$B$5)-((('Base Calcs'!$J$82*1000*($A19/100))-('Base Calcs'!$J$81*1000*'Base Calcs'!$K$81))/'Current System'!$B$5),-1)</f>
        <v>#DIV/0!</v>
      </c>
      <c r="C19" s="267" t="e">
        <f>ROUND('Your Results'!$L$12-('Your Results'!$D$50/'Current System'!$B$5)+((C$16*('Your Results'!$D$50/('Your Results'!$D$47+'Your Results'!$D$48)))/'Current System'!$B$5)+('Your Results'!$D$58/'Current System'!$B$5)-((('Base Calcs'!$J$82*1000*($A19/100))-('Base Calcs'!$J$81*1000*'Base Calcs'!$K$81))/'Current System'!$B$5),-1)</f>
        <v>#DIV/0!</v>
      </c>
      <c r="D19" s="271" t="e">
        <f>ROUND('Your Results'!$L$12-('Your Results'!$D$50/'Current System'!$B$5)+((D$16*('Your Results'!$D$50/('Your Results'!$D$47+'Your Results'!$D$48)))/'Current System'!$B$5)+('Your Results'!$D$58/'Current System'!$B$5)-((('Base Calcs'!$J$82*1000*($A19/100))-('Base Calcs'!$J$81*1000*'Base Calcs'!$K$81))/'Current System'!$B$5),-1)</f>
        <v>#DIV/0!</v>
      </c>
      <c r="E19" s="267" t="e">
        <f>ROUND('Your Results'!$L$12-('Your Results'!$D$50/'Current System'!$B$5)+((E$16*('Your Results'!$D$50/('Your Results'!$D$47+'Your Results'!$D$48)))/'Current System'!$B$5)+('Your Results'!$D$58/'Current System'!$B$5)-((('Base Calcs'!$J$82*1000*($A19/100))-('Base Calcs'!$J$81*1000*'Base Calcs'!$K$81))/'Current System'!$B$5),-1)</f>
        <v>#DIV/0!</v>
      </c>
      <c r="F19" s="267" t="e">
        <f>ROUND('Your Results'!$L$12-('Your Results'!$D$50/'Current System'!$B$5)+((F$16*('Your Results'!$D$50/('Your Results'!$D$47+'Your Results'!$D$48)))/'Current System'!$B$5)+('Your Results'!$D$58/'Current System'!$B$5)-((('Base Calcs'!$J$82*1000*($A19/100))-('Base Calcs'!$J$81*1000*'Base Calcs'!$K$81))/'Current System'!$B$5),-1)</f>
        <v>#DIV/0!</v>
      </c>
      <c r="R19" s="770"/>
      <c r="AA19" s="196"/>
      <c r="AB19" s="196"/>
      <c r="AC19" s="196"/>
      <c r="AD19" s="196"/>
      <c r="AE19" s="196"/>
      <c r="AF19" s="196"/>
      <c r="AG19" s="196"/>
      <c r="AH19" s="196"/>
      <c r="AI19" s="196"/>
      <c r="AJ19" s="196"/>
    </row>
    <row r="20" spans="1:36" ht="15.75" thickTop="1" x14ac:dyDescent="0.25">
      <c r="A20" s="310">
        <f>A19*1.05</f>
        <v>0</v>
      </c>
      <c r="B20" s="267" t="e">
        <f>ROUND('Your Results'!$L$12-('Your Results'!$D$50/'Current System'!$B$5)+((B$16*('Your Results'!$D$50/('Your Results'!$D$47+'Your Results'!$D$48)))/'Current System'!$B$5)+('Your Results'!$D$58/'Current System'!$B$5)-((('Base Calcs'!$J$82*1000*($A20/100))-('Base Calcs'!$J$81*1000*'Base Calcs'!$K$81))/'Current System'!$B$5),-1)</f>
        <v>#DIV/0!</v>
      </c>
      <c r="C20" s="267" t="e">
        <f>ROUND('Your Results'!$L$12-('Your Results'!$D$50/'Current System'!$B$5)+((C$16*('Your Results'!$D$50/('Your Results'!$D$47+'Your Results'!$D$48)))/'Current System'!$B$5)+('Your Results'!$D$58/'Current System'!$B$5)-((('Base Calcs'!$J$82*1000*($A20/100))-('Base Calcs'!$J$81*1000*'Base Calcs'!$K$81))/'Current System'!$B$5),-1)</f>
        <v>#DIV/0!</v>
      </c>
      <c r="D20" s="267" t="e">
        <f>ROUND('Your Results'!$L$12-('Your Results'!$D$50/'Current System'!$B$5)+((D$16*('Your Results'!$D$50/('Your Results'!$D$47+'Your Results'!$D$48)))/'Current System'!$B$5)+('Your Results'!$D$58/'Current System'!$B$5)-((('Base Calcs'!$J$82*1000*($A20/100))-('Base Calcs'!$J$81*1000*'Base Calcs'!$K$81))/'Current System'!$B$5),-1)</f>
        <v>#DIV/0!</v>
      </c>
      <c r="E20" s="267" t="e">
        <f>ROUND('Your Results'!$L$12-('Your Results'!$D$50/'Current System'!$B$5)+((E$16*('Your Results'!$D$50/('Your Results'!$D$47+'Your Results'!$D$48)))/'Current System'!$B$5)+('Your Results'!$D$58/'Current System'!$B$5)-((('Base Calcs'!$J$82*1000*($A20/100))-('Base Calcs'!$J$81*1000*'Base Calcs'!$K$81))/'Current System'!$B$5),-1)</f>
        <v>#DIV/0!</v>
      </c>
      <c r="F20" s="267" t="e">
        <f>ROUND('Your Results'!$L$12-('Your Results'!$D$50/'Current System'!$B$5)+((F$16*('Your Results'!$D$50/('Your Results'!$D$47+'Your Results'!$D$48)))/'Current System'!$B$5)+('Your Results'!$D$58/'Current System'!$B$5)-((('Base Calcs'!$J$82*1000*($A20/100))-('Base Calcs'!$J$81*1000*'Base Calcs'!$K$81))/'Current System'!$B$5),-1)</f>
        <v>#DIV/0!</v>
      </c>
      <c r="H20" s="6" t="s">
        <v>446</v>
      </c>
      <c r="R20" s="770"/>
    </row>
    <row r="21" spans="1:36" x14ac:dyDescent="0.25">
      <c r="A21" s="310">
        <f>A19*1.15</f>
        <v>0</v>
      </c>
      <c r="B21" s="267" t="e">
        <f>ROUND('Your Results'!$L$12-('Your Results'!$D$50/'Current System'!$B$5)+((B$16*('Your Results'!$D$50/('Your Results'!$D$47+'Your Results'!$D$48)))/'Current System'!$B$5)+('Your Results'!$D$58/'Current System'!$B$5)-((('Base Calcs'!$J$82*1000*($A21/100))-('Base Calcs'!$J$81*1000*'Base Calcs'!$K$81))/'Current System'!$B$5),-1)</f>
        <v>#DIV/0!</v>
      </c>
      <c r="C21" s="267" t="e">
        <f>ROUND('Your Results'!$L$12-('Your Results'!$D$50/'Current System'!$B$5)+((C$16*('Your Results'!$D$50/('Your Results'!$D$47+'Your Results'!$D$48)))/'Current System'!$B$5)+('Your Results'!$D$58/'Current System'!$B$5)-((('Base Calcs'!$J$82*1000*($A21/100))-('Base Calcs'!$J$81*1000*'Base Calcs'!$K$81))/'Current System'!$B$5),-1)</f>
        <v>#DIV/0!</v>
      </c>
      <c r="D21" s="267" t="e">
        <f>ROUND('Your Results'!$L$12-('Your Results'!$D$50/'Current System'!$B$5)+((D$16*('Your Results'!$D$50/('Your Results'!$D$47+'Your Results'!$D$48)))/'Current System'!$B$5)+('Your Results'!$D$58/'Current System'!$B$5)-((('Base Calcs'!$J$82*1000*($A21/100))-('Base Calcs'!$J$81*1000*'Base Calcs'!$K$81))/'Current System'!$B$5),-1)</f>
        <v>#DIV/0!</v>
      </c>
      <c r="E21" s="267" t="e">
        <f>ROUND('Your Results'!$L$12-('Your Results'!$D$50/'Current System'!$B$5)+((E$16*('Your Results'!$D$50/('Your Results'!$D$47+'Your Results'!$D$48)))/'Current System'!$B$5)+('Your Results'!$D$58/'Current System'!$B$5)-((('Base Calcs'!$J$82*1000*($A21/100))-('Base Calcs'!$J$81*1000*'Base Calcs'!$K$81))/'Current System'!$B$5),-1)</f>
        <v>#DIV/0!</v>
      </c>
      <c r="F21" s="267" t="e">
        <f>ROUND('Your Results'!$L$12-('Your Results'!$D$50/'Current System'!$B$5)+((F$16*('Your Results'!$D$50/('Your Results'!$D$47+'Your Results'!$D$48)))/'Current System'!$B$5)+('Your Results'!$D$58/'Current System'!$B$5)-((('Base Calcs'!$J$82*1000*($A21/100))-('Base Calcs'!$J$81*1000*'Base Calcs'!$K$81))/'Current System'!$B$5),-1)</f>
        <v>#DIV/0!</v>
      </c>
      <c r="L21" s="863" t="s">
        <v>386</v>
      </c>
      <c r="M21" s="863"/>
      <c r="O21" s="863" t="s">
        <v>387</v>
      </c>
      <c r="P21" s="863"/>
    </row>
    <row r="22" spans="1:36" x14ac:dyDescent="0.25">
      <c r="A22" s="281"/>
      <c r="B22" s="281"/>
      <c r="C22" s="281"/>
      <c r="D22" s="281"/>
      <c r="E22" s="281"/>
      <c r="H22" s="284" t="s">
        <v>452</v>
      </c>
      <c r="I22" s="285"/>
      <c r="J22" s="285"/>
      <c r="K22" s="285"/>
      <c r="N22" s="285"/>
      <c r="O22" s="283">
        <f>'Your Results'!$B$47+'Your Results'!$B$48</f>
        <v>0</v>
      </c>
      <c r="P22" s="283">
        <f>'Your Results'!$D$47+'Your Results'!$D$48</f>
        <v>0</v>
      </c>
    </row>
    <row r="23" spans="1:36" x14ac:dyDescent="0.25">
      <c r="A23" s="201"/>
      <c r="B23" s="201"/>
      <c r="C23" s="201"/>
      <c r="D23" s="201"/>
      <c r="E23" s="201"/>
      <c r="H23" t="s">
        <v>334</v>
      </c>
      <c r="N23" s="123"/>
    </row>
    <row r="24" spans="1:36" x14ac:dyDescent="0.25">
      <c r="H24" t="s">
        <v>447</v>
      </c>
      <c r="N24" s="129"/>
    </row>
    <row r="25" spans="1:36" x14ac:dyDescent="0.25">
      <c r="A25" t="s">
        <v>830</v>
      </c>
      <c r="Z25" s="196"/>
    </row>
    <row r="26" spans="1:36" x14ac:dyDescent="0.25">
      <c r="H26" s="6" t="s">
        <v>448</v>
      </c>
    </row>
    <row r="27" spans="1:36" x14ac:dyDescent="0.25">
      <c r="A27" s="281" t="s">
        <v>500</v>
      </c>
      <c r="B27" s="281"/>
      <c r="C27" s="281"/>
      <c r="D27" s="281"/>
      <c r="E27" s="281"/>
      <c r="I27" s="862" t="s">
        <v>308</v>
      </c>
      <c r="J27" s="862"/>
      <c r="K27" s="287"/>
      <c r="L27" s="862" t="s">
        <v>386</v>
      </c>
      <c r="M27" s="862"/>
      <c r="N27" s="2"/>
      <c r="O27" s="862" t="s">
        <v>387</v>
      </c>
      <c r="P27" s="862"/>
    </row>
    <row r="28" spans="1:36" ht="15.75" x14ac:dyDescent="0.25">
      <c r="A28" s="261" t="s">
        <v>645</v>
      </c>
      <c r="D28" s="262" t="s">
        <v>814</v>
      </c>
      <c r="H28" s="284" t="s">
        <v>452</v>
      </c>
      <c r="I28" s="283">
        <f>'Your Results'!$B$47+'Your Results'!$B$48</f>
        <v>0</v>
      </c>
      <c r="J28" s="283">
        <f>'Your Results'!$D$47+'Your Results'!$D$48</f>
        <v>0</v>
      </c>
      <c r="K28" s="284"/>
      <c r="L28" s="283">
        <f>'Your Results'!$B$47+'Your Results'!$B$48</f>
        <v>0</v>
      </c>
      <c r="M28" s="283">
        <f>'Your Results'!$D$47+'Your Results'!$D$48</f>
        <v>0</v>
      </c>
      <c r="N28" s="284"/>
      <c r="O28" s="283">
        <f>'Your Results'!$B$47+'Your Results'!$B$48</f>
        <v>0</v>
      </c>
      <c r="P28" s="283">
        <f>'Your Results'!$D$47+'Your Results'!$D$48</f>
        <v>0</v>
      </c>
      <c r="R28" s="770" t="s">
        <v>816</v>
      </c>
    </row>
    <row r="29" spans="1:36" x14ac:dyDescent="0.25">
      <c r="B29" s="263">
        <f>D29*0.85</f>
        <v>0</v>
      </c>
      <c r="C29" s="264">
        <f>D29*0.95</f>
        <v>0</v>
      </c>
      <c r="D29" s="264">
        <f>'Your Results'!B47+'Your Results'!B48</f>
        <v>0</v>
      </c>
      <c r="E29" s="264">
        <f>D29*1.05</f>
        <v>0</v>
      </c>
      <c r="F29" s="264">
        <f>D29*1.15</f>
        <v>0</v>
      </c>
      <c r="R29" s="770"/>
    </row>
    <row r="30" spans="1:36" x14ac:dyDescent="0.25">
      <c r="A30" s="265">
        <f>A32*0.5</f>
        <v>0</v>
      </c>
      <c r="B30" s="266" t="e">
        <f>ROUND(((('Your Results'!$D$12*B$29)+'Base Calcs'!$E$161-'Base Calcs'!$E$201)/'Current System'!$B$5)+((((($A30-$A$32)*1000*11)/VLOOKUP('Your Results'!$D$8,'Reference Sheet'!$AD$3:$AJ$8,7,FALSE))*B$29)/'Current System'!$B$5),-1)</f>
        <v>#N/A</v>
      </c>
      <c r="C30" s="266" t="e">
        <f>ROUND(((('Your Results'!$D$12*C$29)+'Base Calcs'!$E$161-'Base Calcs'!$E$201)/'Current System'!$B$5)+((((($A30-$A$32)*1000*11)/VLOOKUP('Your Results'!$D$8,'Reference Sheet'!$AD$3:$AJ$8,7,FALSE))*C$29)/'Current System'!$B$5),-1)</f>
        <v>#N/A</v>
      </c>
      <c r="D30" s="266" t="e">
        <f>ROUND(((('Your Results'!$D$12*D$29)+'Base Calcs'!$E$161-'Base Calcs'!$E$201)/'Current System'!$B$5)+((((($A30-$A$32)*1000*11)/VLOOKUP('Your Results'!$D$8,'Reference Sheet'!$AD$3:$AJ$8,7,FALSE))*D$29)/'Current System'!$B$5),-1)</f>
        <v>#N/A</v>
      </c>
      <c r="E30" s="267" t="e">
        <f>ROUND(((('Your Results'!$D$12*E$29)+'Base Calcs'!$E$161-'Base Calcs'!$E$201)/'Current System'!$B$5)+((((($A30-$A$32)*1000*11)/VLOOKUP('Your Results'!$D$8,'Reference Sheet'!$AD$3:$AJ$8,7,FALSE))*E$29)/'Current System'!$B$5),-1)</f>
        <v>#N/A</v>
      </c>
      <c r="F30" s="267" t="e">
        <f>ROUND(((('Your Results'!$D$12*F$29)+'Base Calcs'!$E$161-'Base Calcs'!$E$201)/'Current System'!$B$5)+((((($A30-$A$32)*1000*11)/VLOOKUP('Your Results'!$D$8,'Reference Sheet'!$AD$3:$AJ$8,7,FALSE))*F$29)/'Current System'!$B$5),-1)</f>
        <v>#N/A</v>
      </c>
      <c r="G30" s="6"/>
      <c r="H30" t="s">
        <v>250</v>
      </c>
      <c r="I30" s="130" t="e">
        <f>'Base Calcs'!C163</f>
        <v>#N/A</v>
      </c>
      <c r="J30" s="130" t="e">
        <f>'Base Calcs'!C9*('Your Results'!D47+'Your Results'!D48)+'Base Calcs'!C161</f>
        <v>#N/A</v>
      </c>
      <c r="K30" s="130"/>
      <c r="L30" s="130" t="e">
        <f>'Base Calcs'!E163</f>
        <v>#N/A</v>
      </c>
      <c r="M30" s="130" t="e">
        <f>'Base Calcs'!E9*('Your Results'!D47+'Your Results'!D48)+'Base Calcs'!E161</f>
        <v>#N/A</v>
      </c>
      <c r="N30" s="130"/>
      <c r="O30" s="130" t="e">
        <f>('Your Value Calcs'!E9*('Your Results'!B47+'Your Results'!B48))+'Your Value Calcs'!E154+'Your Value Calcs'!E155</f>
        <v>#N/A</v>
      </c>
      <c r="P30" s="130" t="e">
        <f>'Your Value Calcs'!$E$157</f>
        <v>#N/A</v>
      </c>
    </row>
    <row r="31" spans="1:36" ht="15.75" thickBot="1" x14ac:dyDescent="0.3">
      <c r="A31" s="265">
        <f>A32*0.75</f>
        <v>0</v>
      </c>
      <c r="B31" s="266" t="e">
        <f>ROUND(((('Your Results'!$D$12*B$29)+'Base Calcs'!$E$161-'Base Calcs'!$E$201)/'Current System'!$B$5)+((((($A31-$A$32)*1000*11)/VLOOKUP('Your Results'!$D$8,'Reference Sheet'!$AD$3:$AJ$8,7,FALSE))*B$29)/'Current System'!$B$5),-1)</f>
        <v>#N/A</v>
      </c>
      <c r="C31" s="266" t="e">
        <f>ROUND(((('Your Results'!$D$12*C$29)+'Base Calcs'!$E$161-'Base Calcs'!$E$201)/'Current System'!$B$5)+((((($A31-$A$32)*1000*11)/VLOOKUP('Your Results'!$D$8,'Reference Sheet'!$AD$3:$AJ$8,7,FALSE))*C$29)/'Current System'!$B$5),-1)</f>
        <v>#N/A</v>
      </c>
      <c r="D31" s="266" t="e">
        <f>ROUND(((('Your Results'!$D$12*D$29)+'Base Calcs'!$E$161-'Base Calcs'!$E$201)/'Current System'!$B$5)+((((($A31-$A$32)*1000*11)/VLOOKUP('Your Results'!$D$8,'Reference Sheet'!$AD$3:$AJ$8,7,FALSE))*D$29)/'Current System'!$B$5),-1)</f>
        <v>#N/A</v>
      </c>
      <c r="E31" s="267" t="e">
        <f>ROUND(((('Your Results'!$D$12*E$29)+'Base Calcs'!$E$161-'Base Calcs'!$E$201)/'Current System'!$B$5)+((((($A31-$A$32)*1000*11)/VLOOKUP('Your Results'!$D$8,'Reference Sheet'!$AD$3:$AJ$8,7,FALSE))*E$29)/'Current System'!$B$5),-1)</f>
        <v>#N/A</v>
      </c>
      <c r="F31" s="267" t="e">
        <f>ROUND(((('Your Results'!$D$12*F$29)+'Base Calcs'!$E$161-'Base Calcs'!$E$201)/'Current System'!$B$5)+((((($A31-$A$32)*1000*11)/VLOOKUP('Your Results'!$D$8,'Reference Sheet'!$AD$3:$AJ$8,7,FALSE))*F$29)/'Current System'!$B$5),-1)</f>
        <v>#N/A</v>
      </c>
      <c r="G31" s="6"/>
      <c r="H31" t="s">
        <v>251</v>
      </c>
      <c r="I31" s="130" t="e">
        <f>'Base Calcs'!C201-'Base Calcs'!C199</f>
        <v>#N/A</v>
      </c>
      <c r="J31" s="130" t="e">
        <f>I31</f>
        <v>#N/A</v>
      </c>
      <c r="K31" s="130"/>
      <c r="L31" s="130" t="e">
        <f>'Base Calcs'!E201-'Base Calcs'!E199</f>
        <v>#N/A</v>
      </c>
      <c r="M31" s="130" t="e">
        <f>L31</f>
        <v>#N/A</v>
      </c>
      <c r="N31" s="130"/>
      <c r="O31" s="130" t="e">
        <f>P31</f>
        <v>#N/A</v>
      </c>
      <c r="P31" s="130" t="e">
        <f>'Your Value Calcs'!$E$196-'Your Value Calcs'!$E$194</f>
        <v>#N/A</v>
      </c>
      <c r="R31" s="770" t="s">
        <v>817</v>
      </c>
    </row>
    <row r="32" spans="1:36" ht="16.5" thickTop="1" thickBot="1" x14ac:dyDescent="0.3">
      <c r="A32" s="265">
        <f>'Your Results'!D38</f>
        <v>0</v>
      </c>
      <c r="B32" s="266" t="e">
        <f>ROUND(((('Your Results'!$D$12*B$29)+'Base Calcs'!$E$161-'Base Calcs'!$E$201)/'Current System'!$B$5)+((((($A32-$A$32)*1000*11)/VLOOKUP('Your Results'!$D$8,'Reference Sheet'!$AD$3:$AJ$8,7,FALSE))*B$29)/'Current System'!$B$5),-1)</f>
        <v>#N/A</v>
      </c>
      <c r="C32" s="266" t="e">
        <f>ROUND(((('Your Results'!$D$12*C$29)+'Base Calcs'!$E$161-'Base Calcs'!$E$201)/'Current System'!$B$5)+((((($A32-$A$32)*1000*11)/VLOOKUP('Your Results'!$D$8,'Reference Sheet'!$AD$3:$AJ$8,7,FALSE))*C$29)/'Current System'!$B$5),-1)</f>
        <v>#N/A</v>
      </c>
      <c r="D32" s="271" t="e">
        <f>ROUND(((('Your Results'!$D$12*D$29)+'Base Calcs'!$E$161-'Base Calcs'!$E$201)/'Current System'!$B$5)+((((($A32-$A$32)*1000*11)/VLOOKUP('Your Results'!$D$8,'Reference Sheet'!$AD$3:$AJ$8,7,FALSE))*D$29)/'Current System'!$B$5),-1)</f>
        <v>#N/A</v>
      </c>
      <c r="E32" s="266" t="e">
        <f>ROUND(((('Your Results'!$D$12*E$29)+'Base Calcs'!$E$161-'Base Calcs'!$E$201)/'Current System'!$B$5)+((((($A32-$A$32)*1000*11)/VLOOKUP('Your Results'!$D$8,'Reference Sheet'!$AD$3:$AJ$8,7,FALSE))*E$29)/'Current System'!$B$5),-1)</f>
        <v>#N/A</v>
      </c>
      <c r="F32" s="266" t="e">
        <f>ROUND(((('Your Results'!$D$12*F$29)+'Base Calcs'!$E$161-'Base Calcs'!$E$201)/'Current System'!$B$5)+((((($A32-$A$32)*1000*11)/VLOOKUP('Your Results'!$D$8,'Reference Sheet'!$AD$3:$AJ$8,7,FALSE))*F$29)/'Current System'!$B$5),-1)</f>
        <v>#N/A</v>
      </c>
      <c r="G32" s="269"/>
      <c r="H32" s="178" t="s">
        <v>337</v>
      </c>
      <c r="I32" s="177" t="e">
        <f>I30-I31</f>
        <v>#N/A</v>
      </c>
      <c r="J32" s="177" t="e">
        <f>J30-J31</f>
        <v>#N/A</v>
      </c>
      <c r="K32" s="177"/>
      <c r="L32" s="177" t="e">
        <f>L30-L31</f>
        <v>#N/A</v>
      </c>
      <c r="M32" s="177" t="e">
        <f>M30-M31</f>
        <v>#N/A</v>
      </c>
      <c r="N32" s="177"/>
      <c r="O32" s="177" t="e">
        <f>O30-O31</f>
        <v>#N/A</v>
      </c>
      <c r="P32" s="177" t="e">
        <f>P30-P31</f>
        <v>#N/A</v>
      </c>
      <c r="R32" s="770"/>
    </row>
    <row r="33" spans="1:20" ht="15.75" thickTop="1" x14ac:dyDescent="0.25">
      <c r="A33" s="265">
        <f>A32*1.25</f>
        <v>0</v>
      </c>
      <c r="B33" s="267" t="e">
        <f>ROUND(((('Your Results'!$D$12*B$29)+'Base Calcs'!$E$161-'Base Calcs'!$E$201)/'Current System'!$B$5)+((((($A33-$A$32)*1000*11)/VLOOKUP('Your Results'!$D$8,'Reference Sheet'!$AD$3:$AJ$8,7,FALSE))*B$29)/'Current System'!$B$5),-1)</f>
        <v>#N/A</v>
      </c>
      <c r="C33" s="267" t="e">
        <f>ROUND(((('Your Results'!$D$12*C$29)+'Base Calcs'!$E$161-'Base Calcs'!$E$201)/'Current System'!$B$5)+((((($A33-$A$32)*1000*11)/VLOOKUP('Your Results'!$D$8,'Reference Sheet'!$AD$3:$AJ$8,7,FALSE))*C$29)/'Current System'!$B$5),-1)</f>
        <v>#N/A</v>
      </c>
      <c r="D33" s="267" t="e">
        <f>ROUND(((('Your Results'!$D$12*D$29)+'Base Calcs'!$E$161-'Base Calcs'!$E$201)/'Current System'!$B$5)+((((($A33-$A$32)*1000*11)/VLOOKUP('Your Results'!$D$8,'Reference Sheet'!$AD$3:$AJ$8,7,FALSE))*D$29)/'Current System'!$B$5),-1)</f>
        <v>#N/A</v>
      </c>
      <c r="E33" s="266" t="e">
        <f>ROUND(((('Your Results'!$D$12*E$29)+'Base Calcs'!$E$161-'Base Calcs'!$E$201)/'Current System'!$B$5)+((((($A33-$A$32)*1000*11)/VLOOKUP('Your Results'!$D$8,'Reference Sheet'!$AD$3:$AJ$8,7,FALSE))*E$29)/'Current System'!$B$5),-1)</f>
        <v>#N/A</v>
      </c>
      <c r="F33" s="266" t="e">
        <f>ROUND(((('Your Results'!$D$12*F$29)+'Base Calcs'!$E$161-'Base Calcs'!$E$201)/'Current System'!$B$5)+((((($A33-$A$32)*1000*11)/VLOOKUP('Your Results'!$D$8,'Reference Sheet'!$AD$3:$AJ$8,7,FALSE))*F$29)/'Current System'!$B$5),-1)</f>
        <v>#N/A</v>
      </c>
      <c r="G33" s="269"/>
      <c r="H33" s="131" t="s">
        <v>338</v>
      </c>
      <c r="I33" s="132" t="e">
        <f>'Base Calcs'!C199</f>
        <v>#N/A</v>
      </c>
      <c r="J33" s="132" t="e">
        <f>I33</f>
        <v>#N/A</v>
      </c>
      <c r="K33" s="132"/>
      <c r="L33" s="132" t="e">
        <f>'Base Calcs'!E199</f>
        <v>#N/A</v>
      </c>
      <c r="M33" s="132" t="e">
        <f>L33</f>
        <v>#N/A</v>
      </c>
      <c r="N33" s="132"/>
      <c r="O33" s="132" t="e">
        <f>P33</f>
        <v>#N/A</v>
      </c>
      <c r="P33" s="132" t="e">
        <f>'Your Value Calcs'!$E$194</f>
        <v>#N/A</v>
      </c>
      <c r="R33" s="770"/>
    </row>
    <row r="34" spans="1:20" x14ac:dyDescent="0.25">
      <c r="A34" s="265">
        <f>A32*1.5</f>
        <v>0</v>
      </c>
      <c r="B34" s="267" t="e">
        <f>ROUND(((('Your Results'!$D$12*B$29)+'Base Calcs'!$E$161-'Base Calcs'!$E$201)/'Current System'!$B$5)+((((($A34-$A$32)*1000*11)/VLOOKUP('Your Results'!$D$8,'Reference Sheet'!$AD$3:$AJ$8,7,FALSE))*B$29)/'Current System'!$B$5),-1)</f>
        <v>#N/A</v>
      </c>
      <c r="C34" s="267" t="e">
        <f>ROUND(((('Your Results'!$D$12*C$29)+'Base Calcs'!$E$161-'Base Calcs'!$E$201)/'Current System'!$B$5)+((((($A34-$A$32)*1000*11)/VLOOKUP('Your Results'!$D$8,'Reference Sheet'!$AD$3:$AJ$8,7,FALSE))*C$29)/'Current System'!$B$5),-1)</f>
        <v>#N/A</v>
      </c>
      <c r="D34" s="267" t="e">
        <f>ROUND(((('Your Results'!$D$12*D$29)+'Base Calcs'!$E$161-'Base Calcs'!$E$201)/'Current System'!$B$5)+((((($A34-$A$32)*1000*11)/VLOOKUP('Your Results'!$D$8,'Reference Sheet'!$AD$3:$AJ$8,7,FALSE))*D$29)/'Current System'!$B$5),-1)</f>
        <v>#N/A</v>
      </c>
      <c r="E34" s="266" t="e">
        <f>ROUND(((('Your Results'!$D$12*E$29)+'Base Calcs'!$E$161-'Base Calcs'!$E$201)/'Current System'!$B$5)+((((($A34-$A$32)*1000*11)/VLOOKUP('Your Results'!$D$8,'Reference Sheet'!$AD$3:$AJ$8,7,FALSE))*E$29)/'Current System'!$B$5),-1)</f>
        <v>#N/A</v>
      </c>
      <c r="F34" s="266" t="e">
        <f>ROUND(((('Your Results'!$D$12*F$29)+'Base Calcs'!$E$161-'Base Calcs'!$E$201)/'Current System'!$B$5)+((((($A34-$A$32)*1000*11)/VLOOKUP('Your Results'!$D$8,'Reference Sheet'!$AD$3:$AJ$8,7,FALSE))*F$29)/'Current System'!$B$5),-1)</f>
        <v>#N/A</v>
      </c>
      <c r="G34" s="269"/>
      <c r="H34" s="178" t="s">
        <v>316</v>
      </c>
      <c r="K34" s="177"/>
      <c r="N34" s="177"/>
    </row>
    <row r="35" spans="1:20" x14ac:dyDescent="0.25">
      <c r="G35" s="269"/>
      <c r="H35" s="131" t="s">
        <v>339</v>
      </c>
      <c r="I35" s="132" t="e">
        <f>'Base Calcs'!C205</f>
        <v>#N/A</v>
      </c>
      <c r="J35" s="132" t="e">
        <f>I35</f>
        <v>#N/A</v>
      </c>
      <c r="K35" s="132"/>
      <c r="L35" s="132" t="e">
        <f>'Base Calcs'!E205</f>
        <v>#N/A</v>
      </c>
      <c r="M35" s="132" t="e">
        <f>L35</f>
        <v>#N/A</v>
      </c>
      <c r="N35" s="132"/>
      <c r="O35" s="132" t="e">
        <f>P35</f>
        <v>#N/A</v>
      </c>
      <c r="P35" s="132" t="e">
        <f>'Your Value Calcs'!$E$200</f>
        <v>#N/A</v>
      </c>
    </row>
    <row r="36" spans="1:20" ht="15.75" thickBot="1" x14ac:dyDescent="0.3">
      <c r="G36" s="289"/>
      <c r="H36" s="162" t="s">
        <v>340</v>
      </c>
      <c r="K36" s="161"/>
      <c r="N36" s="161"/>
    </row>
    <row r="37" spans="1:20" ht="15.75" thickTop="1" x14ac:dyDescent="0.25">
      <c r="A37" t="s">
        <v>651</v>
      </c>
      <c r="G37" s="289"/>
      <c r="H37" s="294"/>
      <c r="I37" s="130"/>
      <c r="J37" s="130"/>
      <c r="K37" s="130"/>
      <c r="L37" s="130"/>
    </row>
    <row r="38" spans="1:20" ht="18.75" x14ac:dyDescent="0.3">
      <c r="A38" s="261" t="s">
        <v>645</v>
      </c>
      <c r="D38" s="262" t="s">
        <v>814</v>
      </c>
      <c r="G38" s="289"/>
      <c r="H38" s="298"/>
      <c r="I38" s="130"/>
      <c r="J38" s="130"/>
      <c r="K38" s="130"/>
      <c r="L38" s="299" t="s">
        <v>334</v>
      </c>
    </row>
    <row r="39" spans="1:20" x14ac:dyDescent="0.25">
      <c r="B39" s="263">
        <f>D39*0.85</f>
        <v>0</v>
      </c>
      <c r="C39" s="264">
        <f>D39*0.95</f>
        <v>0</v>
      </c>
      <c r="D39" s="264">
        <f>'Your Results'!D47+'Your Results'!D48</f>
        <v>0</v>
      </c>
      <c r="E39" s="264">
        <f>D39*1.05</f>
        <v>0</v>
      </c>
      <c r="F39" s="264">
        <f>D39*1.15</f>
        <v>0</v>
      </c>
      <c r="G39" s="289"/>
      <c r="H39" s="294"/>
      <c r="I39" s="130"/>
      <c r="J39" s="130"/>
      <c r="K39" s="130"/>
      <c r="L39" s="130"/>
    </row>
    <row r="40" spans="1:20" x14ac:dyDescent="0.25">
      <c r="A40" s="265">
        <f>A42*0.5</f>
        <v>0</v>
      </c>
      <c r="B40" s="266" t="e">
        <f>ROUND(((('Your Results'!$D$12*B$39)+'Your Value Calcs'!$E$154-'Your Value Calcs'!$E$196)/'Current System'!$B$5)+(((($A40-$A$42)*1000*11)/VLOOKUP('Your Results'!$D$8,'Reference Sheet'!$AD$3:$AJ$8,7,FALSE)*B$39)/'Current System'!$B$5),-1)</f>
        <v>#N/A</v>
      </c>
      <c r="C40" s="266" t="e">
        <f>ROUND(((('Your Results'!$D$12*C$39)+'Your Value Calcs'!$E$154-'Your Value Calcs'!$E$196)/'Current System'!$B$5)+(((($A40-$A$42)*1000*11)/VLOOKUP('Your Results'!$D$8,'Reference Sheet'!$AD$3:$AJ$8,7,FALSE)*C$39)/'Current System'!$B$5),-1)</f>
        <v>#N/A</v>
      </c>
      <c r="D40" s="266" t="e">
        <f>ROUND(((('Your Results'!$D$12*D$39)+'Your Value Calcs'!$E$154-'Your Value Calcs'!$E$196)/'Current System'!$B$5)+(((($A40-$A$42)*1000*11)/VLOOKUP('Your Results'!$D$8,'Reference Sheet'!$AD$3:$AJ$8,7,FALSE)*D$39)/'Current System'!$B$5),-1)</f>
        <v>#N/A</v>
      </c>
      <c r="E40" s="267" t="e">
        <f>ROUND(((('Your Results'!$D$12*E$39)+'Your Value Calcs'!$E$154-'Your Value Calcs'!$E$196)/'Current System'!$B$5)+(((($A40-$A$42)*1000*11)/VLOOKUP('Your Results'!$D$8,'Reference Sheet'!$AD$3:$AJ$8,7,FALSE)*E$39)/'Current System'!$B$5),-1)</f>
        <v>#N/A</v>
      </c>
      <c r="F40" s="267" t="e">
        <f>ROUND(((('Your Results'!$D$12*F$39)+'Your Value Calcs'!$E$154-'Your Value Calcs'!$E$196)/'Current System'!$B$5)+(((($A40-$A$42)*1000*11)/VLOOKUP('Your Results'!$D$8,'Reference Sheet'!$AD$3:$AJ$8,7,FALSE)*F$39)/'Current System'!$B$5),-1)</f>
        <v>#N/A</v>
      </c>
      <c r="G40" s="300"/>
      <c r="J40" s="281"/>
      <c r="K40" s="281"/>
      <c r="L40" s="281"/>
      <c r="M40" s="1"/>
      <c r="N40" s="1"/>
      <c r="O40" s="1"/>
    </row>
    <row r="41" spans="1:20" ht="15.75" thickBot="1" x14ac:dyDescent="0.3">
      <c r="A41" s="265">
        <f>A42*0.75</f>
        <v>0</v>
      </c>
      <c r="B41" s="266" t="e">
        <f>ROUND(((('Your Results'!$D$12*B$39)+'Your Value Calcs'!$E$154-'Your Value Calcs'!$E$196)/'Current System'!$B$5)+(((($A41-$A$42)*1000*11)/VLOOKUP('Your Results'!$D$8,'Reference Sheet'!$AD$3:$AJ$8,7,FALSE)*B$39)/'Current System'!$B$5),-1)</f>
        <v>#N/A</v>
      </c>
      <c r="C41" s="266" t="e">
        <f>ROUND(((('Your Results'!$D$12*C$39)+'Your Value Calcs'!$E$154-'Your Value Calcs'!$E$196)/'Current System'!$B$5)+(((($A41-$A$42)*1000*11)/VLOOKUP('Your Results'!$D$8,'Reference Sheet'!$AD$3:$AJ$8,7,FALSE)*C$39)/'Current System'!$B$5),-1)</f>
        <v>#N/A</v>
      </c>
      <c r="D41" s="266" t="e">
        <f>ROUND(((('Your Results'!$D$12*D$39)+'Your Value Calcs'!$E$154-'Your Value Calcs'!$E$196)/'Current System'!$B$5)+(((($A41-$A$42)*1000*11)/VLOOKUP('Your Results'!$D$8,'Reference Sheet'!$AD$3:$AJ$8,7,FALSE)*D$39)/'Current System'!$B$5),-1)</f>
        <v>#N/A</v>
      </c>
      <c r="E41" s="267" t="e">
        <f>ROUND(((('Your Results'!$D$12*E$39)+'Your Value Calcs'!$E$154-'Your Value Calcs'!$E$196)/'Current System'!$B$5)+(((($A41-$A$42)*1000*11)/VLOOKUP('Your Results'!$D$8,'Reference Sheet'!$AD$3:$AJ$8,7,FALSE)*E$39)/'Current System'!$B$5),-1)</f>
        <v>#N/A</v>
      </c>
      <c r="F41" s="267" t="e">
        <f>ROUND(((('Your Results'!$D$12*F$39)+'Your Value Calcs'!$E$154-'Your Value Calcs'!$E$196)/'Current System'!$B$5)+(((($A41-$A$42)*1000*11)/VLOOKUP('Your Results'!$D$8,'Reference Sheet'!$AD$3:$AJ$8,7,FALSE)*F$39)/'Current System'!$B$5),-1)</f>
        <v>#N/A</v>
      </c>
      <c r="I41" s="130"/>
      <c r="J41" s="130"/>
      <c r="K41" s="130"/>
      <c r="L41" s="130"/>
    </row>
    <row r="42" spans="1:20" ht="16.5" thickTop="1" thickBot="1" x14ac:dyDescent="0.3">
      <c r="A42" s="265">
        <f>'Your Results'!D38</f>
        <v>0</v>
      </c>
      <c r="B42" s="266" t="e">
        <f>ROUND(((('Your Results'!$D$12*B$39)+'Your Value Calcs'!$E$154-'Your Value Calcs'!$E$196)/'Current System'!$B$5)+(((($A42-$A$42)*1000*11)/VLOOKUP('Your Results'!$D$8,'Reference Sheet'!$AD$3:$AJ$8,7,FALSE)*B$39)/'Current System'!$B$5),-1)</f>
        <v>#N/A</v>
      </c>
      <c r="C42" s="266" t="e">
        <f>ROUND(((('Your Results'!$D$12*C$39)+'Your Value Calcs'!$E$154-'Your Value Calcs'!$E$196)/'Current System'!$B$5)+(((($A42-$A$42)*1000*11)/VLOOKUP('Your Results'!$D$8,'Reference Sheet'!$AD$3:$AJ$8,7,FALSE)*C$39)/'Current System'!$B$5),-1)</f>
        <v>#N/A</v>
      </c>
      <c r="D42" s="271" t="e">
        <f>ROUND(((('Your Results'!$D$12*D$39)+'Your Value Calcs'!$E$154-'Your Value Calcs'!$E$196)/'Current System'!$B$5)+(((($A42-$A$42)*1000*11)/VLOOKUP('Your Results'!$D$8,'Reference Sheet'!$AD$3:$AJ$8,7,FALSE)*D$39)/'Current System'!$B$5),-1)</f>
        <v>#N/A</v>
      </c>
      <c r="E42" s="266" t="e">
        <f>ROUND(((('Your Results'!$D$12*E$39)+'Your Value Calcs'!$E$154-'Your Value Calcs'!$E$196)/'Current System'!$B$5)+(((($A42-$A$42)*1000*11)/VLOOKUP('Your Results'!$D$8,'Reference Sheet'!$AD$3:$AJ$8,7,FALSE)*E$39)/'Current System'!$B$5),-1)</f>
        <v>#N/A</v>
      </c>
      <c r="F42" s="266" t="e">
        <f>ROUND(((('Your Results'!$D$12*F$39)+'Your Value Calcs'!$E$154-'Your Value Calcs'!$E$196)/'Current System'!$B$5)+(((($A42-$A$42)*1000*11)/VLOOKUP('Your Results'!$D$8,'Reference Sheet'!$AD$3:$AJ$8,7,FALSE)*F$39)/'Current System'!$B$5),-1)</f>
        <v>#N/A</v>
      </c>
      <c r="I42" s="302"/>
      <c r="J42" s="302"/>
      <c r="K42" s="302"/>
      <c r="L42" s="302"/>
    </row>
    <row r="43" spans="1:20" ht="15.75" thickTop="1" x14ac:dyDescent="0.25">
      <c r="A43" s="265">
        <f>A42*1.25</f>
        <v>0</v>
      </c>
      <c r="B43" s="267" t="e">
        <f>ROUND(((('Your Results'!$D$12*B$39)+'Your Value Calcs'!$E$154-'Your Value Calcs'!$E$196)/'Current System'!$B$5)+(((($A43-$A$42)*1000*11)/VLOOKUP('Your Results'!$D$8,'Reference Sheet'!$AD$3:$AJ$8,7,FALSE)*B$39)/'Current System'!$B$5),-1)</f>
        <v>#N/A</v>
      </c>
      <c r="C43" s="267" t="e">
        <f>ROUND(((('Your Results'!$D$12*C$39)+'Your Value Calcs'!$E$154-'Your Value Calcs'!$E$196)/'Current System'!$B$5)+(((($A43-$A$42)*1000*11)/VLOOKUP('Your Results'!$D$8,'Reference Sheet'!$AD$3:$AJ$8,7,FALSE)*C$39)/'Current System'!$B$5),-1)</f>
        <v>#N/A</v>
      </c>
      <c r="D43" s="267" t="e">
        <f>ROUND(((('Your Results'!$D$12*D$39)+'Your Value Calcs'!$E$154-'Your Value Calcs'!$E$196)/'Current System'!$B$5)+(((($A43-$A$42)*1000*11)/VLOOKUP('Your Results'!$D$8,'Reference Sheet'!$AD$3:$AJ$8,7,FALSE)*D$39)/'Current System'!$B$5),-1)</f>
        <v>#N/A</v>
      </c>
      <c r="E43" s="266" t="e">
        <f>ROUND(((('Your Results'!$D$12*E$39)+'Your Value Calcs'!$E$154-'Your Value Calcs'!$E$196)/'Current System'!$B$5)+(((($A43-$A$42)*1000*11)/VLOOKUP('Your Results'!$D$8,'Reference Sheet'!$AD$3:$AJ$8,7,FALSE)*E$39)/'Current System'!$B$5),-1)</f>
        <v>#N/A</v>
      </c>
      <c r="F43" s="266" t="e">
        <f>ROUND(((('Your Results'!$D$12*F$39)+'Your Value Calcs'!$E$154-'Your Value Calcs'!$E$196)/'Current System'!$B$5)+(((($A43-$A$42)*1000*11)/VLOOKUP('Your Results'!$D$8,'Reference Sheet'!$AD$3:$AJ$8,7,FALSE)*F$39)/'Current System'!$B$5),-1)</f>
        <v>#N/A</v>
      </c>
      <c r="R43" t="s">
        <v>499</v>
      </c>
    </row>
    <row r="44" spans="1:20" x14ac:dyDescent="0.25">
      <c r="A44" s="265">
        <f>A42*1.5</f>
        <v>0</v>
      </c>
      <c r="B44" s="267" t="e">
        <f>ROUND(((('Your Results'!$D$12*B$39)+'Your Value Calcs'!$E$154-'Your Value Calcs'!$E$196)/'Current System'!$B$5)+(((($A44-$A$42)*1000*11)/VLOOKUP('Your Results'!$D$8,'Reference Sheet'!$AD$3:$AJ$8,7,FALSE)*B$39)/'Current System'!$B$5),-1)</f>
        <v>#N/A</v>
      </c>
      <c r="C44" s="267" t="e">
        <f>ROUND(((('Your Results'!$D$12*C$39)+'Your Value Calcs'!$E$154-'Your Value Calcs'!$E$196)/'Current System'!$B$5)+(((($A44-$A$42)*1000*11)/VLOOKUP('Your Results'!$D$8,'Reference Sheet'!$AD$3:$AJ$8,7,FALSE)*C$39)/'Current System'!$B$5),-1)</f>
        <v>#N/A</v>
      </c>
      <c r="D44" s="267" t="e">
        <f>ROUND(((('Your Results'!$D$12*D$39)+'Your Value Calcs'!$E$154-'Your Value Calcs'!$E$196)/'Current System'!$B$5)+(((($A44-$A$42)*1000*11)/VLOOKUP('Your Results'!$D$8,'Reference Sheet'!$AD$3:$AJ$8,7,FALSE)*D$39)/'Current System'!$B$5),-1)</f>
        <v>#N/A</v>
      </c>
      <c r="E44" s="266" t="e">
        <f>ROUND(((('Your Results'!$D$12*E$39)+'Your Value Calcs'!$E$154-'Your Value Calcs'!$E$196)/'Current System'!$B$5)+(((($A44-$A$42)*1000*11)/VLOOKUP('Your Results'!$D$8,'Reference Sheet'!$AD$3:$AJ$8,7,FALSE)*E$39)/'Current System'!$B$5),-1)</f>
        <v>#N/A</v>
      </c>
      <c r="F44" s="266" t="e">
        <f>ROUND(((('Your Results'!$D$12*F$39)+'Your Value Calcs'!$E$154-'Your Value Calcs'!$E$196)/'Current System'!$B$5)+(((($A44-$A$42)*1000*11)/VLOOKUP('Your Results'!$D$8,'Reference Sheet'!$AD$3:$AJ$8,7,FALSE)*F$39)/'Current System'!$B$5),-1)</f>
        <v>#N/A</v>
      </c>
    </row>
    <row r="45" spans="1:20" x14ac:dyDescent="0.25">
      <c r="H45" s="196"/>
      <c r="I45" s="196"/>
      <c r="J45" s="196"/>
      <c r="K45" s="196"/>
      <c r="L45" s="196"/>
      <c r="M45" s="196"/>
      <c r="N45" s="196"/>
      <c r="O45" s="196"/>
      <c r="P45" s="196"/>
      <c r="Q45" s="196"/>
      <c r="R45" s="196"/>
      <c r="S45" s="196"/>
      <c r="T45" s="196"/>
    </row>
    <row r="47" spans="1:20" x14ac:dyDescent="0.25">
      <c r="A47" t="s">
        <v>833</v>
      </c>
    </row>
    <row r="48" spans="1:20" ht="15.75" x14ac:dyDescent="0.25">
      <c r="A48" s="261" t="s">
        <v>834</v>
      </c>
      <c r="D48" s="262" t="s">
        <v>814</v>
      </c>
    </row>
    <row r="49" spans="1:12" x14ac:dyDescent="0.25">
      <c r="B49" s="263">
        <f>D49*0.85</f>
        <v>0</v>
      </c>
      <c r="C49" s="264">
        <f>D49*0.95</f>
        <v>0</v>
      </c>
      <c r="D49" s="264">
        <f>'Your Results'!B47+'Your Results'!B48</f>
        <v>0</v>
      </c>
      <c r="E49" s="264">
        <f>D49*1.05</f>
        <v>0</v>
      </c>
      <c r="F49" s="264">
        <f>D49*1.15</f>
        <v>0</v>
      </c>
    </row>
    <row r="50" spans="1:12" x14ac:dyDescent="0.25">
      <c r="A50" s="712">
        <f>A52*0.5</f>
        <v>0</v>
      </c>
      <c r="B50" s="266" t="e">
        <f>ROUND(((('Base Calcs'!$C$9+$A50)*B$49)+'Base Calcs'!$E$161-'Base Calcs'!$E$201)/'Your Results'!$B$6,-1)</f>
        <v>#N/A</v>
      </c>
      <c r="C50" s="266" t="e">
        <f>ROUND(((('Base Calcs'!$C$9+$A50)*C$49)+'Base Calcs'!$E$161-'Base Calcs'!$E$201)/'Your Results'!$B$6,-1)</f>
        <v>#N/A</v>
      </c>
      <c r="D50" s="266" t="e">
        <f>ROUND(((('Base Calcs'!$C$9+$A50)*D$49)+'Base Calcs'!$E$161-'Base Calcs'!$E$201)/'Your Results'!$B$6,-1)</f>
        <v>#N/A</v>
      </c>
      <c r="E50" s="267" t="e">
        <f>ROUND(((('Base Calcs'!$C$9+$A50)*E$49)+'Base Calcs'!$E$161-'Base Calcs'!$E$201)/'Your Results'!$B$6,-1)</f>
        <v>#N/A</v>
      </c>
      <c r="F50" s="267" t="e">
        <f>ROUND(((('Base Calcs'!$C$9+$A50)*F$49)+'Base Calcs'!$E$161-'Base Calcs'!$E$201)/'Your Results'!$B$6,-1)</f>
        <v>#N/A</v>
      </c>
    </row>
    <row r="51" spans="1:12" ht="15.75" thickBot="1" x14ac:dyDescent="0.3">
      <c r="A51" s="712">
        <f>A52*0.75</f>
        <v>0</v>
      </c>
      <c r="B51" s="266" t="e">
        <f>ROUND(((('Base Calcs'!$C$9+$A51)*B$49)+'Base Calcs'!$E$161-'Base Calcs'!$E$201)/'Your Results'!$B$6,-1)</f>
        <v>#N/A</v>
      </c>
      <c r="C51" s="266" t="e">
        <f>ROUND(((('Base Calcs'!$C$9+$A51)*C$49)+'Base Calcs'!$E$161-'Base Calcs'!$E$201)/'Your Results'!$B$6,-1)</f>
        <v>#N/A</v>
      </c>
      <c r="D51" s="266" t="e">
        <f>ROUND(((('Base Calcs'!$C$9+$A51)*D$49)+'Base Calcs'!$E$161-'Base Calcs'!$E$201)/'Your Results'!$B$6,-1)</f>
        <v>#N/A</v>
      </c>
      <c r="E51" s="267" t="e">
        <f>ROUND(((('Base Calcs'!$C$9+$A51)*E$49)+'Base Calcs'!$E$161-'Base Calcs'!$E$201)/'Your Results'!$B$6,-1)</f>
        <v>#N/A</v>
      </c>
      <c r="F51" s="267" t="e">
        <f>ROUND(((('Base Calcs'!$C$9+$A51)*F$49)+'Base Calcs'!$E$161-'Base Calcs'!$E$201)/'Your Results'!$B$6,-1)</f>
        <v>#N/A</v>
      </c>
    </row>
    <row r="52" spans="1:12" ht="16.5" thickTop="1" thickBot="1" x14ac:dyDescent="0.3">
      <c r="A52" s="712">
        <f>'Your Results'!D12-'Your Results'!B12</f>
        <v>0</v>
      </c>
      <c r="B52" s="266" t="e">
        <f>ROUND(((('Base Calcs'!$C$9+$A52)*B$49)+'Base Calcs'!$E$161-'Base Calcs'!$E$201)/'Your Results'!$B$6,-1)</f>
        <v>#N/A</v>
      </c>
      <c r="C52" s="266" t="e">
        <f>ROUND(((('Base Calcs'!$C$9+$A52)*C$49)+'Base Calcs'!$E$161-'Base Calcs'!$E$201)/'Your Results'!$B$6,-1)</f>
        <v>#N/A</v>
      </c>
      <c r="D52" s="271" t="e">
        <f>ROUND(((('Base Calcs'!$C$9+$A52)*D$49)+'Base Calcs'!$E$161-'Base Calcs'!$E$201)/'Your Results'!$B$6,-1)</f>
        <v>#N/A</v>
      </c>
      <c r="E52" s="266" t="e">
        <f>ROUND(((('Base Calcs'!$C$9+$A52)*E$49)+'Base Calcs'!$E$161-'Base Calcs'!$E$201)/'Your Results'!$B$6,-1)</f>
        <v>#N/A</v>
      </c>
      <c r="F52" s="266" t="e">
        <f>ROUND(((('Base Calcs'!$C$9+$A52)*F$49)+'Base Calcs'!$E$161-'Base Calcs'!$E$201)/'Your Results'!$B$6,-1)</f>
        <v>#N/A</v>
      </c>
    </row>
    <row r="53" spans="1:12" ht="19.5" thickTop="1" x14ac:dyDescent="0.3">
      <c r="A53" s="712">
        <f>A52*1.05</f>
        <v>0</v>
      </c>
      <c r="B53" s="267" t="e">
        <f>ROUND(((('Base Calcs'!$C$9+$A53)*B$49)+'Base Calcs'!$E$161-'Base Calcs'!$E$201)/'Your Results'!$B$6,-1)</f>
        <v>#N/A</v>
      </c>
      <c r="C53" s="267" t="e">
        <f>ROUND(((('Base Calcs'!$C$9+$A53)*C$49)+'Base Calcs'!$E$161-'Base Calcs'!$E$201)/'Your Results'!$B$6,-1)</f>
        <v>#N/A</v>
      </c>
      <c r="D53" s="267" t="e">
        <f>ROUND(((('Base Calcs'!$C$9+$A53)*D$49)+'Base Calcs'!$E$161-'Base Calcs'!$E$201)/'Your Results'!$B$6,-1)</f>
        <v>#N/A</v>
      </c>
      <c r="E53" s="266" t="e">
        <f>ROUND(((('Base Calcs'!$C$9+$A53)*E$49)+'Base Calcs'!$E$161-'Base Calcs'!$E$201)/'Your Results'!$B$6,-1)</f>
        <v>#N/A</v>
      </c>
      <c r="F53" s="266" t="e">
        <f>ROUND(((('Base Calcs'!$C$9+$A53)*F$49)+'Base Calcs'!$E$161-'Base Calcs'!$E$201)/'Your Results'!$B$6,-1)</f>
        <v>#N/A</v>
      </c>
      <c r="L53" s="5" t="s">
        <v>302</v>
      </c>
    </row>
    <row r="54" spans="1:12" x14ac:dyDescent="0.25">
      <c r="A54" s="712">
        <f>A52*1.1</f>
        <v>0</v>
      </c>
      <c r="B54" s="267" t="e">
        <f>ROUND(((('Base Calcs'!$C$9+$A54)*B$49)+'Base Calcs'!$E$161-'Base Calcs'!$E$201)/'Your Results'!$B$6,-1)</f>
        <v>#N/A</v>
      </c>
      <c r="C54" s="267" t="e">
        <f>ROUND(((('Base Calcs'!$C$9+$A54)*C$49)+'Base Calcs'!$E$161-'Base Calcs'!$E$201)/'Your Results'!$B$6,-1)</f>
        <v>#N/A</v>
      </c>
      <c r="D54" s="267" t="e">
        <f>ROUND(((('Base Calcs'!$C$9+$A54)*D$49)+'Base Calcs'!$E$161-'Base Calcs'!$E$201)/'Your Results'!$B$6,-1)</f>
        <v>#N/A</v>
      </c>
      <c r="E54" s="266" t="e">
        <f>ROUND(((('Base Calcs'!$C$9+$A54)*E$49)+'Base Calcs'!$E$161-'Base Calcs'!$E$201)/'Your Results'!$B$6,-1)</f>
        <v>#N/A</v>
      </c>
      <c r="F54" s="266" t="e">
        <f>ROUND(((('Base Calcs'!$C$9+$A54)*F$49)+'Base Calcs'!$E$161-'Base Calcs'!$E$201)/'Your Results'!$B$6,-1)</f>
        <v>#N/A</v>
      </c>
    </row>
    <row r="58" spans="1:12" ht="15.75" x14ac:dyDescent="0.25">
      <c r="A58" s="261" t="s">
        <v>834</v>
      </c>
      <c r="D58" s="262" t="s">
        <v>814</v>
      </c>
    </row>
    <row r="59" spans="1:12" x14ac:dyDescent="0.25">
      <c r="B59" s="263">
        <f>D59*0.85</f>
        <v>0</v>
      </c>
      <c r="C59" s="264">
        <f>D59*0.95</f>
        <v>0</v>
      </c>
      <c r="D59" s="264">
        <f>'Your Results'!D47+'Your Results'!D48</f>
        <v>0</v>
      </c>
      <c r="E59" s="264">
        <f>D59*1.05</f>
        <v>0</v>
      </c>
      <c r="F59" s="264">
        <f>D59*1.15</f>
        <v>0</v>
      </c>
    </row>
    <row r="60" spans="1:12" x14ac:dyDescent="0.25">
      <c r="A60" s="712">
        <f>A62*0.5</f>
        <v>0</v>
      </c>
      <c r="B60" s="266" t="e">
        <f>ROUND(((('Your Value Calcs'!$C$9+$A60)*B$59)+'Your Value Calcs'!$E$154+'Your Value Calcs'!$E$155-'Your Value Calcs'!$E$196)/'Your Results'!$B$6,-1)</f>
        <v>#N/A</v>
      </c>
      <c r="C60" s="266" t="e">
        <f>ROUND(((('Your Value Calcs'!$C$9+$A60)*C$59)+'Your Value Calcs'!$E$154+'Your Value Calcs'!$E$155-'Your Value Calcs'!$E$196)/'Your Results'!$B$6,-1)</f>
        <v>#N/A</v>
      </c>
      <c r="D60" s="266" t="e">
        <f>ROUND(((('Your Value Calcs'!$C$9+$A60)*D$59)+'Your Value Calcs'!$E$154+'Your Value Calcs'!$E$155-'Your Value Calcs'!$E$196)/'Your Results'!$B$6,-1)</f>
        <v>#N/A</v>
      </c>
      <c r="E60" s="267" t="e">
        <f>ROUND(((('Your Value Calcs'!$C$9+$A60)*E$59)+'Your Value Calcs'!$E$154+'Your Value Calcs'!$E$155-'Your Value Calcs'!$E$196)/'Your Results'!$B$6,-1)</f>
        <v>#N/A</v>
      </c>
      <c r="F60" s="267" t="e">
        <f>ROUND(((('Your Value Calcs'!$C$9+$A60)*F$59)+'Your Value Calcs'!$E$154+'Your Value Calcs'!$E$155-'Your Value Calcs'!$E$196)/'Your Results'!$B$6,-1)</f>
        <v>#N/A</v>
      </c>
    </row>
    <row r="61" spans="1:12" ht="15.75" thickBot="1" x14ac:dyDescent="0.3">
      <c r="A61" s="712">
        <f>A62*0.75</f>
        <v>0</v>
      </c>
      <c r="B61" s="266" t="e">
        <f>ROUND(((('Your Value Calcs'!$C$9+$A61)*B$59)+'Your Value Calcs'!$E$154+'Your Value Calcs'!$E$155-'Your Value Calcs'!$E$196)/'Your Results'!$B$6,-1)</f>
        <v>#N/A</v>
      </c>
      <c r="C61" s="266" t="e">
        <f>ROUND(((('Your Value Calcs'!$C$9+$A61)*C$59)+'Your Value Calcs'!$E$154+'Your Value Calcs'!$E$155-'Your Value Calcs'!$E$196)/'Your Results'!$B$6,-1)</f>
        <v>#N/A</v>
      </c>
      <c r="D61" s="266" t="e">
        <f>ROUND(((('Your Value Calcs'!$C$9+$A61)*D$59)+'Your Value Calcs'!$E$154+'Your Value Calcs'!$E$155-'Your Value Calcs'!$E$196)/'Your Results'!$B$6,-1)</f>
        <v>#N/A</v>
      </c>
      <c r="E61" s="267" t="e">
        <f>ROUND(((('Your Value Calcs'!$C$9+$A61)*E$59)+'Your Value Calcs'!$E$154+'Your Value Calcs'!$E$155-'Your Value Calcs'!$E$196)/'Your Results'!$B$6,-1)</f>
        <v>#N/A</v>
      </c>
      <c r="F61" s="267" t="e">
        <f>ROUND(((('Your Value Calcs'!$C$9+$A61)*F$59)+'Your Value Calcs'!$E$154+'Your Value Calcs'!$E$155-'Your Value Calcs'!$E$196)/'Your Results'!$B$6,-1)</f>
        <v>#N/A</v>
      </c>
    </row>
    <row r="62" spans="1:12" ht="16.5" thickTop="1" thickBot="1" x14ac:dyDescent="0.3">
      <c r="A62" s="712">
        <f>'Your Results'!D12-'Your Results'!B12</f>
        <v>0</v>
      </c>
      <c r="B62" s="266" t="e">
        <f>ROUND(((('Your Value Calcs'!$C$9+$A62)*B$59)+'Your Value Calcs'!$E$154+'Your Value Calcs'!$E$155-'Your Value Calcs'!$E$196)/'Your Results'!$B$6,-1)</f>
        <v>#N/A</v>
      </c>
      <c r="C62" s="266" t="e">
        <f>ROUND(((('Your Value Calcs'!$C$9+$A62)*C$59)+'Your Value Calcs'!$E$154+'Your Value Calcs'!$E$155-'Your Value Calcs'!$E$196)/'Your Results'!$B$6,-1)</f>
        <v>#N/A</v>
      </c>
      <c r="D62" s="271" t="e">
        <f>ROUND(((('Your Value Calcs'!$C$9+$A62)*D$59)+'Your Value Calcs'!$E$154+'Your Value Calcs'!$E$155-'Your Value Calcs'!$E$196)/'Your Results'!$B$6,-1)</f>
        <v>#N/A</v>
      </c>
      <c r="E62" s="266" t="e">
        <f>ROUND(((('Your Value Calcs'!$C$9+$A62)*E$59)+'Your Value Calcs'!$E$154+'Your Value Calcs'!$E$155-'Your Value Calcs'!$E$196)/'Your Results'!$B$6,-1)</f>
        <v>#N/A</v>
      </c>
      <c r="F62" s="266" t="e">
        <f>ROUND(((('Your Value Calcs'!$C$9+$A62)*F$59)+'Your Value Calcs'!$E$154+'Your Value Calcs'!$E$155-'Your Value Calcs'!$E$196)/'Your Results'!$B$6,-1)</f>
        <v>#N/A</v>
      </c>
    </row>
    <row r="63" spans="1:12" ht="15.75" thickTop="1" x14ac:dyDescent="0.25">
      <c r="A63" s="712">
        <f>A62*1.05</f>
        <v>0</v>
      </c>
      <c r="B63" s="267" t="e">
        <f>ROUND(((('Your Value Calcs'!$C$9+$A63)*B$59)+'Your Value Calcs'!$E$154+'Your Value Calcs'!$E$155-'Your Value Calcs'!$E$196)/'Your Results'!$B$6,-1)</f>
        <v>#N/A</v>
      </c>
      <c r="C63" s="267" t="e">
        <f>ROUND(((('Your Value Calcs'!$C$9+$A63)*C$59)+'Your Value Calcs'!$E$154+'Your Value Calcs'!$E$155-'Your Value Calcs'!$E$196)/'Your Results'!$B$6,-1)</f>
        <v>#N/A</v>
      </c>
      <c r="D63" s="267" t="e">
        <f>ROUND(((('Your Value Calcs'!$C$9+$A63)*D$59)+'Your Value Calcs'!$E$154+'Your Value Calcs'!$E$155-'Your Value Calcs'!$E$196)/'Your Results'!$B$6,-1)</f>
        <v>#N/A</v>
      </c>
      <c r="E63" s="266" t="e">
        <f>ROUND(((('Your Value Calcs'!$C$9+$A63)*E$59)+'Your Value Calcs'!$E$154+'Your Value Calcs'!$E$155-'Your Value Calcs'!$E$196)/'Your Results'!$B$6,-1)</f>
        <v>#N/A</v>
      </c>
      <c r="F63" s="266" t="e">
        <f>ROUND(((('Your Value Calcs'!$C$9+$A63)*F$59)+'Your Value Calcs'!$E$154+'Your Value Calcs'!$E$155-'Your Value Calcs'!$E$196)/'Your Results'!$B$6,-1)</f>
        <v>#N/A</v>
      </c>
    </row>
    <row r="64" spans="1:12" x14ac:dyDescent="0.25">
      <c r="A64" s="712">
        <f>A62*1.1</f>
        <v>0</v>
      </c>
      <c r="B64" s="267" t="e">
        <f>ROUND(((('Your Value Calcs'!$C$9+$A64)*B$59)+'Your Value Calcs'!$E$154+'Your Value Calcs'!$E$155-'Your Value Calcs'!$E$196)/'Your Results'!$B$6,-1)</f>
        <v>#N/A</v>
      </c>
      <c r="C64" s="267" t="e">
        <f>ROUND(((('Your Value Calcs'!$C$9+$A64)*C$59)+'Your Value Calcs'!$E$154+'Your Value Calcs'!$E$155-'Your Value Calcs'!$E$196)/'Your Results'!$B$6,-1)</f>
        <v>#N/A</v>
      </c>
      <c r="D64" s="267" t="e">
        <f>ROUND(((('Your Value Calcs'!$C$9+$A64)*D$59)+'Your Value Calcs'!$E$154+'Your Value Calcs'!$E$155-'Your Value Calcs'!$E$196)/'Your Results'!$B$6,-1)</f>
        <v>#N/A</v>
      </c>
      <c r="E64" s="266" t="e">
        <f>ROUND(((('Your Value Calcs'!$C$9+$A64)*E$59)+'Your Value Calcs'!$E$154+'Your Value Calcs'!$E$155-'Your Value Calcs'!$E$196)/'Your Results'!$B$6,-1)</f>
        <v>#N/A</v>
      </c>
      <c r="F64" s="266" t="e">
        <f>ROUND(((('Your Value Calcs'!$C$9+$A64)*F$59)+'Your Value Calcs'!$E$154+'Your Value Calcs'!$E$155-'Your Value Calcs'!$E$196)/'Your Results'!$B$6,-1)</f>
        <v>#N/A</v>
      </c>
    </row>
  </sheetData>
  <mergeCells count="8">
    <mergeCell ref="R18:R20"/>
    <mergeCell ref="R28:R29"/>
    <mergeCell ref="R31:R33"/>
    <mergeCell ref="I27:J27"/>
    <mergeCell ref="L27:M27"/>
    <mergeCell ref="O27:P27"/>
    <mergeCell ref="L21:M21"/>
    <mergeCell ref="O21:P21"/>
  </mergeCells>
  <conditionalFormatting sqref="A23:B23">
    <cfRule type="cellIs" dxfId="0" priority="1" operator="greaterThan">
      <formula>0.8</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N380"/>
  <sheetViews>
    <sheetView zoomScaleNormal="100" workbookViewId="0">
      <selection sqref="A1:F1"/>
    </sheetView>
  </sheetViews>
  <sheetFormatPr defaultRowHeight="15" x14ac:dyDescent="0.25"/>
  <cols>
    <col min="1" max="1" width="37.85546875" style="3" customWidth="1"/>
    <col min="2" max="6" width="35.28515625" style="2" customWidth="1"/>
    <col min="7" max="7" width="26.28515625" style="2" customWidth="1"/>
    <col min="8" max="10" width="26.28515625" style="2" hidden="1" customWidth="1"/>
    <col min="11" max="11" width="10" style="2" customWidth="1"/>
    <col min="12" max="12" width="101.28515625" style="3" customWidth="1"/>
    <col min="13" max="17" width="12.85546875" style="2" customWidth="1"/>
    <col min="18" max="27" width="12.7109375" style="2" customWidth="1"/>
    <col min="28" max="35" width="19.28515625" style="2" customWidth="1"/>
    <col min="36" max="36" width="9.140625" style="2" customWidth="1"/>
    <col min="37" max="37" width="35.85546875" style="2" customWidth="1"/>
    <col min="38" max="38" width="12.85546875" style="2" customWidth="1"/>
    <col min="39" max="39" width="30.85546875" style="2" customWidth="1"/>
    <col min="40" max="40" width="18" style="2" customWidth="1"/>
    <col min="41" max="41" width="29.5703125" style="2" customWidth="1"/>
    <col min="42" max="43" width="18.28515625" style="2" customWidth="1"/>
    <col min="44" max="46" width="18" style="2" customWidth="1"/>
    <col min="47" max="47" width="9.140625" style="2" customWidth="1"/>
    <col min="48" max="54" width="18.140625" style="2" customWidth="1"/>
    <col min="55" max="55" width="9.140625" style="2" customWidth="1"/>
    <col min="56" max="56" width="22.5703125" style="2" customWidth="1"/>
    <col min="57" max="58" width="9.140625" style="2" customWidth="1"/>
    <col min="59" max="59" width="24.85546875" style="2" customWidth="1"/>
    <col min="60" max="60" width="9.140625" style="2" customWidth="1"/>
    <col min="61" max="61" width="20.5703125" style="2" customWidth="1"/>
    <col min="62" max="62" width="26.85546875" style="2" customWidth="1"/>
    <col min="63" max="63" width="9.140625" style="2" customWidth="1"/>
    <col min="64" max="64" width="24.140625" style="2" customWidth="1"/>
    <col min="65" max="65" width="23.5703125" style="2" customWidth="1"/>
    <col min="66" max="69" width="9.140625" style="2" customWidth="1"/>
    <col min="70" max="16384" width="9.140625" style="2"/>
  </cols>
  <sheetData>
    <row r="1" spans="1:144" ht="42" customHeight="1" x14ac:dyDescent="0.25">
      <c r="A1" s="772" t="s">
        <v>28</v>
      </c>
      <c r="B1" s="772"/>
      <c r="C1" s="772"/>
      <c r="D1" s="772"/>
      <c r="E1" s="772"/>
      <c r="F1" s="77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row>
    <row r="2" spans="1:144" x14ac:dyDescent="0.25">
      <c r="C2" s="4"/>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row>
    <row r="3" spans="1:144" ht="18" customHeight="1" x14ac:dyDescent="0.25">
      <c r="A3" s="3" t="s">
        <v>3</v>
      </c>
      <c r="B3" s="274" t="s">
        <v>805</v>
      </c>
      <c r="C3" s="4"/>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row>
    <row r="4" spans="1:144" ht="18" customHeight="1" x14ac:dyDescent="0.25">
      <c r="A4" s="420" t="s">
        <v>0</v>
      </c>
      <c r="B4" s="727" t="s">
        <v>621</v>
      </c>
      <c r="D4" s="4"/>
      <c r="E4" s="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row>
    <row r="5" spans="1:144" ht="18" customHeight="1" x14ac:dyDescent="0.25">
      <c r="A5" s="420" t="s">
        <v>868</v>
      </c>
      <c r="B5" s="727">
        <v>0</v>
      </c>
      <c r="D5" s="4"/>
      <c r="E5" s="4"/>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row>
    <row r="6" spans="1:144" ht="18" customHeight="1" x14ac:dyDescent="0.25">
      <c r="A6" s="3" t="s">
        <v>680</v>
      </c>
      <c r="B6" s="727" t="s">
        <v>681</v>
      </c>
      <c r="D6" s="360" t="s">
        <v>810</v>
      </c>
      <c r="E6" s="4"/>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row>
    <row r="7" spans="1:144" ht="18" customHeight="1" x14ac:dyDescent="0.25">
      <c r="A7" s="420" t="s">
        <v>22</v>
      </c>
      <c r="B7" s="727" t="s">
        <v>623</v>
      </c>
      <c r="D7" s="363">
        <f>IFERROR(B9/B5,0)</f>
        <v>0</v>
      </c>
      <c r="E7" s="361" t="s">
        <v>636</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row>
    <row r="8" spans="1:144" ht="18" customHeight="1" x14ac:dyDescent="0.25">
      <c r="A8" s="2" t="s">
        <v>867</v>
      </c>
      <c r="B8" s="746">
        <v>0</v>
      </c>
      <c r="C8" s="361"/>
      <c r="D8" s="421">
        <f>IFERROR(B10/B5,0)</f>
        <v>0</v>
      </c>
      <c r="E8" s="361" t="s">
        <v>632</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row>
    <row r="9" spans="1:144" ht="18" customHeight="1" x14ac:dyDescent="0.25">
      <c r="A9" s="420" t="s">
        <v>282</v>
      </c>
      <c r="B9" s="746">
        <v>0</v>
      </c>
      <c r="D9" s="364">
        <f>IFERROR(B10/B9,0)</f>
        <v>0</v>
      </c>
      <c r="E9" s="361" t="s">
        <v>633</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row>
    <row r="10" spans="1:144" ht="18" customHeight="1" x14ac:dyDescent="0.25">
      <c r="A10" s="420" t="s">
        <v>871</v>
      </c>
      <c r="B10" s="746">
        <v>0</v>
      </c>
      <c r="C10" s="775" t="str">
        <f>IFERROR(IF((B10/B9)/B8&gt;1.2,"WARNING: Target MS/cow greater than 1.2kgMS/kg Lwt. Check liveweight &amp; cow numbers.",""),"")</f>
        <v/>
      </c>
      <c r="D10" s="363">
        <f>IFERROR(D9/B8,0)</f>
        <v>0</v>
      </c>
      <c r="E10" s="361" t="s">
        <v>634</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row>
    <row r="11" spans="1:144" ht="18" customHeight="1" x14ac:dyDescent="0.25">
      <c r="A11" s="3" t="s">
        <v>872</v>
      </c>
      <c r="B11" s="727" t="s">
        <v>624</v>
      </c>
      <c r="C11" s="775"/>
      <c r="D11" s="364">
        <f>IFERROR(C63,0)</f>
        <v>0</v>
      </c>
      <c r="E11" s="361" t="s">
        <v>635</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row>
    <row r="12" spans="1:144" s="3" customFormat="1" ht="18" customHeight="1" x14ac:dyDescent="0.25">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row>
    <row r="13" spans="1:144" ht="18" customHeight="1" x14ac:dyDescent="0.25">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row>
    <row r="14" spans="1:144" ht="18" customHeight="1" x14ac:dyDescent="0.3">
      <c r="A14" s="409" t="s">
        <v>397</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row>
    <row r="15" spans="1:144" ht="33.75" customHeight="1" x14ac:dyDescent="0.25">
      <c r="A15" s="322" t="s">
        <v>515</v>
      </c>
      <c r="B15" s="389" t="s">
        <v>516</v>
      </c>
      <c r="C15" s="414" t="s">
        <v>528</v>
      </c>
      <c r="D15" s="389" t="s">
        <v>517</v>
      </c>
      <c r="E15" s="389" t="s">
        <v>518</v>
      </c>
      <c r="F15" s="389" t="s">
        <v>519</v>
      </c>
      <c r="H15" s="2" t="s">
        <v>595</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row>
    <row r="16" spans="1:144" ht="18" customHeight="1" x14ac:dyDescent="0.25">
      <c r="B16" s="728" t="s">
        <v>618</v>
      </c>
      <c r="C16" s="728" t="s">
        <v>627</v>
      </c>
      <c r="D16" s="734">
        <v>0</v>
      </c>
      <c r="E16" s="734">
        <v>0</v>
      </c>
      <c r="F16" s="748">
        <v>0</v>
      </c>
      <c r="H16" s="364">
        <f>IFERROR(VLOOKUP(B16,'Reference Sheet'!$AP$4:$AQ$10,2,FALSE),0)</f>
        <v>0</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row>
    <row r="17" spans="1:144" ht="18" customHeight="1" x14ac:dyDescent="0.25">
      <c r="B17" s="728" t="s">
        <v>618</v>
      </c>
      <c r="C17" s="728" t="s">
        <v>627</v>
      </c>
      <c r="D17" s="734">
        <v>0</v>
      </c>
      <c r="E17" s="734">
        <v>0</v>
      </c>
      <c r="F17" s="748">
        <v>0</v>
      </c>
      <c r="H17" s="364">
        <f>IFERROR(VLOOKUP(B17,'Reference Sheet'!$AP$4:$AQ$10,2,FALSE),0)</f>
        <v>0</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row>
    <row r="18" spans="1:144" ht="18" customHeight="1" x14ac:dyDescent="0.25">
      <c r="B18" s="728" t="s">
        <v>618</v>
      </c>
      <c r="C18" s="728" t="s">
        <v>627</v>
      </c>
      <c r="D18" s="734">
        <v>0</v>
      </c>
      <c r="E18" s="734">
        <v>0</v>
      </c>
      <c r="F18" s="748">
        <v>0</v>
      </c>
      <c r="H18" s="364">
        <f>IFERROR(VLOOKUP(B18,'Reference Sheet'!$AP$4:$AQ$10,2,FALSE),0)</f>
        <v>0</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row>
    <row r="19" spans="1:144" ht="18" customHeight="1" x14ac:dyDescent="0.25">
      <c r="B19" s="728" t="s">
        <v>618</v>
      </c>
      <c r="C19" s="728" t="s">
        <v>627</v>
      </c>
      <c r="D19" s="734">
        <v>0</v>
      </c>
      <c r="E19" s="734">
        <v>0</v>
      </c>
      <c r="F19" s="748">
        <v>0</v>
      </c>
      <c r="H19" s="364">
        <f>IFERROR(VLOOKUP(B19,'Reference Sheet'!$AP$4:$AQ$10,2,FALSE),0)</f>
        <v>0</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row>
    <row r="20" spans="1:144" ht="18" customHeight="1" thickBot="1" x14ac:dyDescent="0.3">
      <c r="D20" s="749">
        <f>SUM(D16:D19)</f>
        <v>0</v>
      </c>
      <c r="E20" s="750">
        <f>IFERROR(SUMPRODUCT(D16:D19,E16:E19)/D20,0)</f>
        <v>0</v>
      </c>
      <c r="F20" s="751">
        <f>IFERROR(SUMPRODUCT(D16:D19,E16:E19,F16:F19)/(D20*E20),0)</f>
        <v>0</v>
      </c>
      <c r="H20" s="393">
        <f>SUMPRODUCT(D16:D19,H16:H19)</f>
        <v>0</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row>
    <row r="21" spans="1:144" ht="18" customHeight="1" x14ac:dyDescent="0.25">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row>
    <row r="22" spans="1:144" ht="18" customHeight="1" x14ac:dyDescent="0.25">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row>
    <row r="23" spans="1:144" ht="36" customHeight="1" x14ac:dyDescent="0.25">
      <c r="A23" s="718" t="s">
        <v>540</v>
      </c>
      <c r="B23" s="389" t="s">
        <v>389</v>
      </c>
      <c r="C23" s="389" t="s">
        <v>390</v>
      </c>
      <c r="D23" s="389" t="s">
        <v>104</v>
      </c>
      <c r="E23" s="366" t="s">
        <v>625</v>
      </c>
      <c r="F23" s="391"/>
      <c r="G23"/>
      <c r="H23" s="39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row>
    <row r="24" spans="1:144" ht="18" customHeight="1" x14ac:dyDescent="0.25">
      <c r="B24" s="7" t="s">
        <v>24</v>
      </c>
      <c r="C24" s="729">
        <v>0</v>
      </c>
      <c r="D24" s="730" t="s">
        <v>657</v>
      </c>
      <c r="E24" s="729">
        <v>0</v>
      </c>
      <c r="F24" s="393" t="str">
        <f>IF(D24="select policy","",IF(D24="Grazed off farm",IF(E24=0,"","WARNING Delete grazing duration"),IF(E24=0,"WARNING Add grazing duration","")))</f>
        <v/>
      </c>
      <c r="H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row>
    <row r="25" spans="1:144" ht="18" customHeight="1" x14ac:dyDescent="0.25">
      <c r="B25" s="7" t="s">
        <v>25</v>
      </c>
      <c r="C25" s="729">
        <v>0</v>
      </c>
      <c r="D25" s="730" t="s">
        <v>657</v>
      </c>
      <c r="E25" s="729">
        <v>0</v>
      </c>
      <c r="F25" s="393" t="str">
        <f>IF(D25="select policy","",IF(D25="Grazed off farm",IF(E25=0,"","WARNING Delete grazing duration"),IF(E25=0,"WARNING Add grazing duration","")))</f>
        <v/>
      </c>
      <c r="H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row>
    <row r="26" spans="1:144" ht="35.25" customHeight="1" x14ac:dyDescent="0.25">
      <c r="A26" s="718" t="s">
        <v>541</v>
      </c>
      <c r="B26" s="389" t="s">
        <v>389</v>
      </c>
      <c r="C26" s="389" t="s">
        <v>390</v>
      </c>
      <c r="D26" s="389" t="s">
        <v>542</v>
      </c>
      <c r="E26" s="366" t="s">
        <v>626</v>
      </c>
      <c r="F26" s="391"/>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row>
    <row r="27" spans="1:144" ht="18" customHeight="1" x14ac:dyDescent="0.25">
      <c r="B27" s="728"/>
      <c r="C27" s="729">
        <v>0</v>
      </c>
      <c r="D27" s="729">
        <v>0</v>
      </c>
      <c r="E27" s="729">
        <v>0</v>
      </c>
      <c r="F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row>
    <row r="28" spans="1:144" ht="18" customHeight="1" x14ac:dyDescent="0.25">
      <c r="B28" s="728"/>
      <c r="C28" s="729">
        <v>0</v>
      </c>
      <c r="D28" s="729">
        <v>0</v>
      </c>
      <c r="E28" s="729">
        <v>0</v>
      </c>
      <c r="F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row>
    <row r="29" spans="1:144" ht="18" customHeight="1" x14ac:dyDescent="0.25">
      <c r="B29" s="728"/>
      <c r="C29" s="729">
        <v>0</v>
      </c>
      <c r="D29" s="729">
        <v>0</v>
      </c>
      <c r="E29" s="729">
        <v>0</v>
      </c>
      <c r="F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row>
    <row r="30" spans="1:144" ht="18" customHeight="1" thickBot="1" x14ac:dyDescent="0.3">
      <c r="B30" s="771" t="s">
        <v>864</v>
      </c>
      <c r="C30" s="771"/>
      <c r="D30" s="750">
        <f>IF(B7="select breed",((SUMPRODUCT(C27:C29,D27:D29,E27:E29)*7)/1000),((VLOOKUP(B7,'Reference Sheet'!Y3:AB8,3,FALSE)*C24*E24)/1000)+((VLOOKUP(B7,'Reference Sheet'!Y3:AB8,4,FALSE)*C25*E25)/1000)+((SUMPRODUCT(C27:C29,D27:D29,E27:E29)*7)/1000))</f>
        <v>0</v>
      </c>
      <c r="E30" s="395"/>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row>
    <row r="31" spans="1:144" ht="18" customHeight="1" x14ac:dyDescent="0.25">
      <c r="F31" s="1"/>
      <c r="G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row>
    <row r="32" spans="1:144" ht="18" customHeight="1" x14ac:dyDescent="0.25">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row>
    <row r="33" spans="1:144" ht="36" customHeight="1" x14ac:dyDescent="0.25">
      <c r="A33" s="718" t="s">
        <v>94</v>
      </c>
      <c r="B33" s="389" t="s">
        <v>26</v>
      </c>
      <c r="C33" s="389" t="s">
        <v>552</v>
      </c>
      <c r="D33" s="389" t="s">
        <v>547</v>
      </c>
      <c r="E33" s="366" t="s">
        <v>391</v>
      </c>
      <c r="H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row>
    <row r="34" spans="1:144" ht="18" customHeight="1" x14ac:dyDescent="0.25">
      <c r="A34" s="7" t="s">
        <v>27</v>
      </c>
      <c r="B34" s="754"/>
      <c r="C34" s="754"/>
      <c r="D34" s="766"/>
      <c r="E34" s="765"/>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row>
    <row r="35" spans="1:144" ht="18" customHeight="1" x14ac:dyDescent="0.25">
      <c r="A35" s="7" t="s">
        <v>81</v>
      </c>
      <c r="B35" s="754"/>
      <c r="C35" s="754"/>
      <c r="D35" s="766"/>
      <c r="E35" s="76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row>
    <row r="36" spans="1:144" ht="18" customHeight="1" x14ac:dyDescent="0.25">
      <c r="A36" s="7" t="s">
        <v>543</v>
      </c>
      <c r="B36" s="754"/>
      <c r="C36" s="754"/>
      <c r="D36" s="766"/>
      <c r="E36" s="765"/>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row>
    <row r="37" spans="1:144" ht="18" customHeight="1" x14ac:dyDescent="0.25">
      <c r="A37" s="7" t="s">
        <v>544</v>
      </c>
      <c r="B37" s="754"/>
      <c r="C37" s="754"/>
      <c r="D37" s="766"/>
      <c r="E37" s="765"/>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row>
    <row r="38" spans="1:144" ht="18" customHeight="1" x14ac:dyDescent="0.25">
      <c r="A38" s="7" t="s">
        <v>545</v>
      </c>
      <c r="B38" s="754"/>
      <c r="C38" s="754"/>
      <c r="D38" s="766"/>
      <c r="E38" s="765"/>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row>
    <row r="39" spans="1:144" ht="18" customHeight="1" x14ac:dyDescent="0.25">
      <c r="A39" s="7" t="s">
        <v>546</v>
      </c>
      <c r="B39" s="754"/>
      <c r="C39" s="754"/>
      <c r="D39" s="766"/>
      <c r="E39" s="765"/>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row>
    <row r="40" spans="1:144" ht="18" customHeight="1" thickBot="1" x14ac:dyDescent="0.3">
      <c r="B40" s="755">
        <f>SUM(B34:B39)</f>
        <v>0</v>
      </c>
      <c r="C40" s="755">
        <f>IFERROR(SUMPRODUCT(B34:B39,C34:C39),0)</f>
        <v>0</v>
      </c>
      <c r="D40" s="767">
        <f>IFERROR(SUMPRODUCT(B34:B39,D34:D39)/B40,0)</f>
        <v>0</v>
      </c>
      <c r="E40" s="758">
        <f>IFERROR(SUMPRODUCT(B34:B39,E34:E39)/B40,0)</f>
        <v>0</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row>
    <row r="41" spans="1:144" ht="18" customHeight="1" x14ac:dyDescent="0.25">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row>
    <row r="42" spans="1:144" ht="18" customHeight="1" x14ac:dyDescent="0.25">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row>
    <row r="43" spans="1:144" ht="36" customHeight="1" x14ac:dyDescent="0.25">
      <c r="A43" s="718" t="s">
        <v>1</v>
      </c>
      <c r="B43" s="366" t="s">
        <v>19</v>
      </c>
      <c r="C43" s="366" t="s">
        <v>20</v>
      </c>
      <c r="D43" s="366" t="s">
        <v>23</v>
      </c>
      <c r="E43" s="366" t="s">
        <v>2</v>
      </c>
      <c r="F43" s="366" t="s">
        <v>655</v>
      </c>
      <c r="H43" s="366" t="s">
        <v>106</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row>
    <row r="44" spans="1:144" ht="18" customHeight="1" x14ac:dyDescent="0.25">
      <c r="A44" s="410">
        <v>1</v>
      </c>
      <c r="B44" s="728" t="s">
        <v>654</v>
      </c>
      <c r="C44" s="732">
        <v>0</v>
      </c>
      <c r="D44" s="733">
        <v>0</v>
      </c>
      <c r="E44" s="734" t="s">
        <v>649</v>
      </c>
      <c r="F44" s="463">
        <f>IFERROR(VLOOKUP(B44,'Reference Sheet'!$M$5:$S$25,HLOOKUP(E44,'Reference Sheet'!$M$3:$S$25,2,FALSE),FALSE),0)</f>
        <v>0</v>
      </c>
      <c r="H44" s="369">
        <f>IFERROR(VLOOKUP(B44,'Reference Sheet'!$M$5:$N$25,2,FALSE),0)</f>
        <v>0</v>
      </c>
      <c r="I44" s="411"/>
      <c r="J44" s="411"/>
      <c r="K44" s="411"/>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row>
    <row r="45" spans="1:144" ht="18" customHeight="1" x14ac:dyDescent="0.25">
      <c r="A45" s="410">
        <v>2</v>
      </c>
      <c r="B45" s="728" t="s">
        <v>654</v>
      </c>
      <c r="C45" s="732">
        <v>0</v>
      </c>
      <c r="D45" s="733">
        <v>0</v>
      </c>
      <c r="E45" s="734" t="s">
        <v>649</v>
      </c>
      <c r="F45" s="463">
        <f>IFERROR(VLOOKUP(B45,'Reference Sheet'!$M$5:$S$25,HLOOKUP(E45,'Reference Sheet'!$M$3:$S$25,2,FALSE),FALSE),0)</f>
        <v>0</v>
      </c>
      <c r="H45" s="369">
        <f>IFERROR(VLOOKUP(B45,'Reference Sheet'!$M$5:$N$25,2,FALSE),0)</f>
        <v>0</v>
      </c>
      <c r="I45" s="411"/>
      <c r="J45" s="411"/>
      <c r="K45" s="411"/>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row>
    <row r="46" spans="1:144" ht="18" customHeight="1" x14ac:dyDescent="0.25">
      <c r="A46" s="410">
        <v>3</v>
      </c>
      <c r="B46" s="728" t="s">
        <v>654</v>
      </c>
      <c r="C46" s="732">
        <v>0</v>
      </c>
      <c r="D46" s="733">
        <v>0</v>
      </c>
      <c r="E46" s="734" t="s">
        <v>649</v>
      </c>
      <c r="F46" s="463">
        <f>IFERROR(VLOOKUP(B46,'Reference Sheet'!$M$5:$S$25,HLOOKUP(E46,'Reference Sheet'!$M$3:$S$25,2,FALSE),FALSE),0)</f>
        <v>0</v>
      </c>
      <c r="H46" s="369">
        <f>IFERROR(VLOOKUP(B46,'Reference Sheet'!$M$5:$N$25,2,FALSE),0)</f>
        <v>0</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row>
    <row r="47" spans="1:144" ht="18" customHeight="1" x14ac:dyDescent="0.25">
      <c r="A47" s="410">
        <v>4</v>
      </c>
      <c r="B47" s="728" t="s">
        <v>654</v>
      </c>
      <c r="C47" s="732">
        <v>0</v>
      </c>
      <c r="D47" s="733">
        <v>0</v>
      </c>
      <c r="E47" s="734" t="s">
        <v>649</v>
      </c>
      <c r="F47" s="463">
        <f>IFERROR(VLOOKUP(B47,'Reference Sheet'!$M$5:$S$25,HLOOKUP(E47,'Reference Sheet'!$M$3:$S$25,2,FALSE),FALSE),0)</f>
        <v>0</v>
      </c>
      <c r="H47" s="369">
        <f>IFERROR(VLOOKUP(B47,'Reference Sheet'!$M$5:$N$25,2,FALSE),0)</f>
        <v>0</v>
      </c>
      <c r="I47" s="412"/>
      <c r="J47" s="412"/>
      <c r="K47" s="41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row>
    <row r="48" spans="1:144" ht="18" customHeight="1" x14ac:dyDescent="0.25">
      <c r="A48" s="410">
        <v>5</v>
      </c>
      <c r="B48" s="728" t="s">
        <v>654</v>
      </c>
      <c r="C48" s="732">
        <v>0</v>
      </c>
      <c r="D48" s="733">
        <v>0</v>
      </c>
      <c r="E48" s="734" t="s">
        <v>649</v>
      </c>
      <c r="F48" s="463">
        <f>IFERROR(VLOOKUP(B48,'Reference Sheet'!$M$5:$S$25,HLOOKUP(E48,'Reference Sheet'!$M$3:$S$25,2,FALSE),FALSE),0)</f>
        <v>0</v>
      </c>
      <c r="H48" s="369">
        <f>IFERROR(VLOOKUP(B48,'Reference Sheet'!$M$5:$N$25,2,FALSE),0)</f>
        <v>0</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row>
    <row r="49" spans="1:144" ht="18" customHeight="1" x14ac:dyDescent="0.25">
      <c r="A49" s="410">
        <v>6</v>
      </c>
      <c r="B49" s="728" t="s">
        <v>654</v>
      </c>
      <c r="C49" s="732">
        <v>0</v>
      </c>
      <c r="D49" s="733">
        <v>0</v>
      </c>
      <c r="E49" s="734" t="s">
        <v>649</v>
      </c>
      <c r="F49" s="463">
        <f>IFERROR(VLOOKUP(B49,'Reference Sheet'!$M$5:$S$25,HLOOKUP(E49,'Reference Sheet'!$M$3:$S$25,2,FALSE),FALSE),0)</f>
        <v>0</v>
      </c>
      <c r="H49" s="369">
        <f>IFERROR(VLOOKUP(B49,'Reference Sheet'!$M$5:$N$25,2,FALSE),0)</f>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row>
    <row r="50" spans="1:144" ht="18" customHeight="1" x14ac:dyDescent="0.25">
      <c r="A50" s="410">
        <v>7</v>
      </c>
      <c r="B50" s="728" t="s">
        <v>654</v>
      </c>
      <c r="C50" s="732">
        <v>0</v>
      </c>
      <c r="D50" s="733">
        <v>0</v>
      </c>
      <c r="E50" s="734" t="s">
        <v>649</v>
      </c>
      <c r="F50" s="463">
        <f>IFERROR(VLOOKUP(B50,'Reference Sheet'!$M$5:$S$25,HLOOKUP(E50,'Reference Sheet'!$M$3:$S$25,2,FALSE),FALSE),0)</f>
        <v>0</v>
      </c>
      <c r="H50" s="369">
        <f>IFERROR(VLOOKUP(B50,'Reference Sheet'!$M$5:$N$25,2,FALSE),0)</f>
        <v>0</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row>
    <row r="51" spans="1:144" ht="18" customHeight="1" x14ac:dyDescent="0.25">
      <c r="A51" s="410">
        <v>8</v>
      </c>
      <c r="B51" s="728" t="s">
        <v>654</v>
      </c>
      <c r="C51" s="732">
        <v>0</v>
      </c>
      <c r="D51" s="733">
        <v>0</v>
      </c>
      <c r="E51" s="734" t="s">
        <v>649</v>
      </c>
      <c r="F51" s="463">
        <f>IFERROR(VLOOKUP(B51,'Reference Sheet'!$M$5:$S$25,HLOOKUP(E51,'Reference Sheet'!$M$3:$S$25,2,FALSE),FALSE),0)</f>
        <v>0</v>
      </c>
      <c r="H51" s="369">
        <f>IFERROR(VLOOKUP(B51,'Reference Sheet'!$M$5:$N$25,2,FALSE),0)</f>
        <v>0</v>
      </c>
      <c r="I51" s="393"/>
      <c r="J51" s="39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row>
    <row r="52" spans="1:144" ht="18" customHeight="1" x14ac:dyDescent="0.25">
      <c r="A52" s="410">
        <v>9</v>
      </c>
      <c r="B52" s="728" t="s">
        <v>654</v>
      </c>
      <c r="C52" s="732">
        <v>0</v>
      </c>
      <c r="D52" s="733">
        <v>0</v>
      </c>
      <c r="E52" s="734" t="s">
        <v>649</v>
      </c>
      <c r="F52" s="463">
        <f>IFERROR(VLOOKUP(B52,'Reference Sheet'!$M$5:$S$25,HLOOKUP(E52,'Reference Sheet'!$M$3:$S$25,2,FALSE),FALSE),0)</f>
        <v>0</v>
      </c>
      <c r="H52" s="369">
        <f>IFERROR(VLOOKUP(B52,'Reference Sheet'!$M$5:$N$25,2,FALSE),0)</f>
        <v>0</v>
      </c>
      <c r="I52" s="393"/>
      <c r="J52" s="39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row>
    <row r="53" spans="1:144" ht="18" customHeight="1" x14ac:dyDescent="0.25">
      <c r="A53" s="410">
        <v>10</v>
      </c>
      <c r="B53" s="728" t="s">
        <v>654</v>
      </c>
      <c r="C53" s="732">
        <v>0</v>
      </c>
      <c r="D53" s="733">
        <v>0</v>
      </c>
      <c r="E53" s="734" t="s">
        <v>649</v>
      </c>
      <c r="F53" s="463">
        <f>IFERROR(VLOOKUP(B53,'Reference Sheet'!$M$5:$S$25,HLOOKUP(E53,'Reference Sheet'!$M$3:$S$25,2,FALSE),FALSE),0)</f>
        <v>0</v>
      </c>
      <c r="H53" s="369">
        <f>IFERROR(VLOOKUP(B53,'Reference Sheet'!$M$5:$N$25,2,FALSE),0)</f>
        <v>0</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row>
    <row r="54" spans="1:144" ht="18" customHeight="1" thickBot="1" x14ac:dyDescent="0.3">
      <c r="A54"/>
      <c r="B54"/>
      <c r="C54" s="462">
        <f>SUM(C44:C53)</f>
        <v>0</v>
      </c>
      <c r="D54" s="475">
        <f>IFERROR(SUMPRODUCT(C44:C53,D44:D53)/C54,0)</f>
        <v>0</v>
      </c>
      <c r="E54" s="386"/>
      <c r="F54" s="387">
        <f>IFERROR(SUMPRODUCT(C44:C53,F44:F53)/C54,0)</f>
        <v>0</v>
      </c>
      <c r="H54" s="413">
        <f>IFERROR(SUMPRODUCT(H44:H53,C44:C53)/C54,0)</f>
        <v>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row>
    <row r="55" spans="1:144" ht="18" customHeight="1" x14ac:dyDescent="0.25">
      <c r="A55"/>
      <c r="B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row>
    <row r="56" spans="1:144" ht="18" customHeight="1" x14ac:dyDescent="0.25">
      <c r="A56"/>
      <c r="B56"/>
      <c r="C56"/>
      <c r="D56"/>
      <c r="E56"/>
      <c r="F56"/>
      <c r="G56"/>
      <c r="H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row>
    <row r="57" spans="1:144" ht="36.75" customHeight="1" x14ac:dyDescent="0.25">
      <c r="A57" s="415" t="s">
        <v>95</v>
      </c>
      <c r="B57" s="416"/>
      <c r="C57" s="366" t="s">
        <v>82</v>
      </c>
      <c r="D57" s="366" t="s">
        <v>60</v>
      </c>
      <c r="E57" s="366" t="s">
        <v>395</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row>
    <row r="58" spans="1:144" ht="18" customHeight="1" x14ac:dyDescent="0.25">
      <c r="B58" s="398" t="s">
        <v>520</v>
      </c>
      <c r="C58" s="757">
        <f>IFERROR(C62-C60-C61-C59,0)</f>
        <v>0</v>
      </c>
      <c r="D58" s="399">
        <f>IFERROR(C58/$B$5,0)</f>
        <v>0</v>
      </c>
      <c r="E58" s="400">
        <f>IFERROR((C58-D30)/$B$9,0)</f>
        <v>0</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row>
    <row r="59" spans="1:144" ht="18" customHeight="1" x14ac:dyDescent="0.25">
      <c r="B59" s="398" t="s">
        <v>521</v>
      </c>
      <c r="C59" s="757">
        <f>D20*E20*F20</f>
        <v>0</v>
      </c>
      <c r="D59" s="399">
        <f>IFERROR(C59/$B$5,0)</f>
        <v>0</v>
      </c>
      <c r="E59" s="400">
        <f>IFERROR(C59/$B$9,0)</f>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row>
    <row r="60" spans="1:144" ht="18" customHeight="1" x14ac:dyDescent="0.25">
      <c r="B60" s="398" t="s">
        <v>392</v>
      </c>
      <c r="C60" s="757">
        <f>C54*F54</f>
        <v>0</v>
      </c>
      <c r="D60" s="399">
        <f>IFERROR(C60/$B$5,0)</f>
        <v>0</v>
      </c>
      <c r="E60" s="400">
        <f>IFERROR(C60/$B$9,0)</f>
        <v>0</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row>
    <row r="61" spans="1:144" ht="18" customHeight="1" x14ac:dyDescent="0.25">
      <c r="B61" s="398" t="s">
        <v>393</v>
      </c>
      <c r="C61" s="757">
        <f>(C40*7*E40)/1000</f>
        <v>0</v>
      </c>
      <c r="D61" s="399">
        <f>IFERROR(C61/$B$5,0)</f>
        <v>0</v>
      </c>
      <c r="E61" s="400">
        <f>IFERROR(C61/$B$9,0)</f>
        <v>0</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row>
    <row r="62" spans="1:144" ht="18" customHeight="1" thickBot="1" x14ac:dyDescent="0.3">
      <c r="B62" s="401" t="s">
        <v>394</v>
      </c>
      <c r="C62" s="755">
        <f>IFERROR((((((0.6*B8^0.75)*365*B9)+(VLOOKUP(B7,'Reference Sheet'!AD3:AJ8,4,FALSE)*B9)+(VLOOKUP(B7,'Reference Sheet'!AD3:AJ8,5,FALSE)*B9)+(VLOOKUP(B7,'Reference Sheet'!AD3:AJ8,7,FALSE)*B10))/11)/1000)+D30,0)</f>
        <v>0</v>
      </c>
      <c r="D62" s="758">
        <f>IFERROR(C62/$B$5,0)</f>
        <v>0</v>
      </c>
      <c r="E62" s="759">
        <f>SUM(E58:E61)</f>
        <v>0</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row>
    <row r="63" spans="1:144" ht="18" customHeight="1" x14ac:dyDescent="0.25">
      <c r="B63" s="398" t="s">
        <v>865</v>
      </c>
      <c r="C63" s="419">
        <f>IFERROR(B10/(C62-D30),0)</f>
        <v>0</v>
      </c>
      <c r="D63" s="398"/>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row>
    <row r="64" spans="1:144" ht="18" customHeight="1" x14ac:dyDescent="0.25">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row>
    <row r="65" spans="1:144" ht="18" customHeight="1" x14ac:dyDescent="0.2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row>
    <row r="66" spans="1:144" ht="33.75" customHeight="1" x14ac:dyDescent="0.25">
      <c r="A66" s="415" t="s">
        <v>35</v>
      </c>
      <c r="B66" s="406"/>
      <c r="C66" s="389" t="s">
        <v>396</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row>
    <row r="67" spans="1:144" ht="18" customHeight="1" x14ac:dyDescent="0.25">
      <c r="B67" s="4" t="s">
        <v>488</v>
      </c>
      <c r="C67" s="760">
        <v>0</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row>
    <row r="68" spans="1:144" ht="18" customHeight="1" x14ac:dyDescent="0.25">
      <c r="B68" s="4" t="s">
        <v>38</v>
      </c>
      <c r="C68" s="760">
        <v>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row>
    <row r="69" spans="1:144" ht="18" customHeight="1" x14ac:dyDescent="0.25">
      <c r="B69" s="4" t="s">
        <v>37</v>
      </c>
      <c r="C69" s="760">
        <v>0</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row>
    <row r="70" spans="1:144" ht="18" customHeight="1" thickBot="1" x14ac:dyDescent="0.3">
      <c r="B70" s="407" t="s">
        <v>86</v>
      </c>
      <c r="C70" s="759">
        <f>SUM(C67:C69)</f>
        <v>0</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row>
    <row r="71" spans="1:144" ht="18" customHeight="1" x14ac:dyDescent="0.25">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row>
    <row r="72" spans="1:144" ht="18" customHeight="1" x14ac:dyDescent="0.25">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row>
    <row r="73" spans="1:144" ht="18" customHeight="1" x14ac:dyDescent="0.25">
      <c r="A73" s="415" t="s">
        <v>29</v>
      </c>
      <c r="B73" s="4" t="s">
        <v>32</v>
      </c>
      <c r="C73" s="735">
        <v>0</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row>
    <row r="74" spans="1:144" ht="18" customHeight="1" x14ac:dyDescent="0.25">
      <c r="B74" s="4" t="s">
        <v>31</v>
      </c>
      <c r="C74" s="735">
        <v>0</v>
      </c>
      <c r="D74" s="773" t="s">
        <v>812</v>
      </c>
      <c r="E74" s="7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row>
    <row r="75" spans="1:144" ht="18" customHeight="1" x14ac:dyDescent="0.25">
      <c r="B75" s="4" t="s">
        <v>682</v>
      </c>
      <c r="C75" s="736">
        <v>0</v>
      </c>
      <c r="D75" s="773"/>
      <c r="E75" s="774"/>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row>
    <row r="76" spans="1:144" ht="18" customHeight="1" x14ac:dyDescent="0.25">
      <c r="B76" s="322" t="s">
        <v>30</v>
      </c>
      <c r="C76" s="731">
        <v>0</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row>
    <row r="77" spans="1:144" ht="18" customHeight="1" x14ac:dyDescent="0.25">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row>
    <row r="78" spans="1:144" ht="18" customHeight="1" x14ac:dyDescent="0.25">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row>
    <row r="79" spans="1:144" ht="18" customHeight="1" x14ac:dyDescent="0.25">
      <c r="A79" s="415" t="s">
        <v>793</v>
      </c>
      <c r="B79" s="512" t="s">
        <v>792</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row>
    <row r="80" spans="1:144" ht="18" customHeight="1" x14ac:dyDescent="0.25">
      <c r="A80" s="258" t="s">
        <v>794</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row>
    <row r="81" spans="2:144" ht="18" customHeight="1" x14ac:dyDescent="0.25">
      <c r="B81" s="360"/>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row>
    <row r="82" spans="2:144" ht="18" customHeight="1" x14ac:dyDescent="0.25">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row>
    <row r="83" spans="2:144" x14ac:dyDescent="0.25">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row>
    <row r="84" spans="2:144" x14ac:dyDescent="0.25">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row>
    <row r="85" spans="2:144" x14ac:dyDescent="0.2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row>
    <row r="86" spans="2:144" x14ac:dyDescent="0.25">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row>
    <row r="87" spans="2:144" x14ac:dyDescent="0.25">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row>
    <row r="88" spans="2:144" x14ac:dyDescent="0.25">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row>
    <row r="89" spans="2:144" x14ac:dyDescent="0.25">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row>
    <row r="90" spans="2:144" x14ac:dyDescent="0.25">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row>
    <row r="91" spans="2:144" x14ac:dyDescent="0.25">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row>
    <row r="92" spans="2:144" x14ac:dyDescent="0.25">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row>
    <row r="93" spans="2:144" x14ac:dyDescent="0.25">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row>
    <row r="94" spans="2:144" x14ac:dyDescent="0.25">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row>
    <row r="95" spans="2:144" x14ac:dyDescent="0.2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row>
    <row r="96" spans="2:144" x14ac:dyDescent="0.25">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row>
    <row r="97" spans="12:144" x14ac:dyDescent="0.25">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row>
    <row r="98" spans="12:144" x14ac:dyDescent="0.25">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row>
    <row r="99" spans="12:144" x14ac:dyDescent="0.25">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row>
    <row r="100" spans="12:144" x14ac:dyDescent="0.25">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row>
    <row r="101" spans="12:144" x14ac:dyDescent="0.25">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row>
    <row r="102" spans="12:144" x14ac:dyDescent="0.25">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row>
    <row r="103" spans="12:144" x14ac:dyDescent="0.25">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row>
    <row r="104" spans="12:144" x14ac:dyDescent="0.25">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row>
    <row r="105" spans="12:144" x14ac:dyDescent="0.2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row>
    <row r="106" spans="12:144" x14ac:dyDescent="0.25">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row>
    <row r="107" spans="12:144" x14ac:dyDescent="0.25">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row>
    <row r="108" spans="12:144" x14ac:dyDescent="0.25">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row>
    <row r="109" spans="12:144" x14ac:dyDescent="0.25">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row>
    <row r="110" spans="12:144" x14ac:dyDescent="0.25">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row>
    <row r="111" spans="12:144" x14ac:dyDescent="0.25">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row>
    <row r="112" spans="12:144" x14ac:dyDescent="0.25">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row>
    <row r="113" spans="12:144" x14ac:dyDescent="0.25">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row>
    <row r="114" spans="12:144" x14ac:dyDescent="0.25">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row>
    <row r="115" spans="12:144" x14ac:dyDescent="0.2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row>
    <row r="116" spans="12:144" x14ac:dyDescent="0.25">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row>
    <row r="117" spans="12:144" x14ac:dyDescent="0.25">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row>
    <row r="118" spans="12:144" x14ac:dyDescent="0.25">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row>
    <row r="119" spans="12:144" x14ac:dyDescent="0.25">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row>
    <row r="120" spans="12:144" x14ac:dyDescent="0.25">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row>
    <row r="121" spans="12:144" x14ac:dyDescent="0.25">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row>
    <row r="122" spans="12:144" x14ac:dyDescent="0.25">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row>
    <row r="123" spans="12:144" x14ac:dyDescent="0.25">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row>
    <row r="124" spans="12:144" x14ac:dyDescent="0.25">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row>
    <row r="125" spans="12:144" x14ac:dyDescent="0.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row>
    <row r="126" spans="12:144" x14ac:dyDescent="0.25">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row>
    <row r="127" spans="12:144" x14ac:dyDescent="0.25">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row>
    <row r="128" spans="12:144" x14ac:dyDescent="0.25">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row>
    <row r="129" spans="12:144" x14ac:dyDescent="0.25">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row>
    <row r="130" spans="12:144" x14ac:dyDescent="0.25">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row>
    <row r="131" spans="12:144" x14ac:dyDescent="0.25">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row>
    <row r="132" spans="12:144" x14ac:dyDescent="0.25">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row>
    <row r="133" spans="12:144" x14ac:dyDescent="0.25">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row>
    <row r="134" spans="12:144" x14ac:dyDescent="0.25">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row>
    <row r="135" spans="12:144" x14ac:dyDescent="0.2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row>
    <row r="136" spans="12:144" x14ac:dyDescent="0.25">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row>
    <row r="137" spans="12:144" x14ac:dyDescent="0.25">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row>
    <row r="138" spans="12:144" x14ac:dyDescent="0.25">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row>
    <row r="139" spans="12:144" x14ac:dyDescent="0.25">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row>
    <row r="140" spans="12:144" x14ac:dyDescent="0.25">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row>
    <row r="141" spans="12:144" x14ac:dyDescent="0.25">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row>
    <row r="142" spans="12:144" x14ac:dyDescent="0.25">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row>
    <row r="143" spans="12:144" x14ac:dyDescent="0.25">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row>
    <row r="144" spans="12:144" x14ac:dyDescent="0.25">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row>
    <row r="145" spans="12:144" x14ac:dyDescent="0.2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row>
    <row r="146" spans="12:144" x14ac:dyDescent="0.25">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row>
    <row r="147" spans="12:144" x14ac:dyDescent="0.25">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row>
    <row r="148" spans="12:144" x14ac:dyDescent="0.25">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row>
    <row r="149" spans="12:144" x14ac:dyDescent="0.25">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row>
    <row r="150" spans="12:144" x14ac:dyDescent="0.25">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row>
    <row r="151" spans="12:144" x14ac:dyDescent="0.25">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row>
    <row r="152" spans="12:144" x14ac:dyDescent="0.25">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row>
    <row r="153" spans="12:144" x14ac:dyDescent="0.25">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row>
    <row r="154" spans="12:144" x14ac:dyDescent="0.25">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row>
    <row r="155" spans="12:144" x14ac:dyDescent="0.2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row>
    <row r="156" spans="12:144" x14ac:dyDescent="0.25">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row>
    <row r="157" spans="12:144" x14ac:dyDescent="0.25">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row>
    <row r="158" spans="12:144" x14ac:dyDescent="0.25">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row>
    <row r="159" spans="12:144" x14ac:dyDescent="0.25">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row>
    <row r="160" spans="12:144" x14ac:dyDescent="0.25">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row>
    <row r="161" spans="12:144" x14ac:dyDescent="0.25">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row>
    <row r="162" spans="12:144" x14ac:dyDescent="0.25">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row>
    <row r="163" spans="12:144" x14ac:dyDescent="0.25">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row>
    <row r="164" spans="12:144" x14ac:dyDescent="0.25">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row>
    <row r="165" spans="12:144" x14ac:dyDescent="0.2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row>
    <row r="166" spans="12:144" x14ac:dyDescent="0.25">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row>
    <row r="167" spans="12:144" x14ac:dyDescent="0.25">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row>
    <row r="168" spans="12:144" x14ac:dyDescent="0.25">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row>
    <row r="169" spans="12:144" x14ac:dyDescent="0.25">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row>
    <row r="170" spans="12:144" x14ac:dyDescent="0.25">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row>
    <row r="171" spans="12:144" x14ac:dyDescent="0.25">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row>
    <row r="172" spans="12:144" x14ac:dyDescent="0.25">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row>
    <row r="173" spans="12:144" x14ac:dyDescent="0.25">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row>
    <row r="174" spans="12:144" x14ac:dyDescent="0.25">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row>
    <row r="175" spans="12:144" x14ac:dyDescent="0.2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row>
    <row r="176" spans="12:144" x14ac:dyDescent="0.25">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row>
    <row r="177" spans="12:144" x14ac:dyDescent="0.25">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row>
    <row r="178" spans="12:144" x14ac:dyDescent="0.25">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row>
    <row r="179" spans="12:144" x14ac:dyDescent="0.25">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row>
    <row r="180" spans="12:144" x14ac:dyDescent="0.25">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row>
    <row r="181" spans="12:144" x14ac:dyDescent="0.25">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row>
    <row r="182" spans="12:144" x14ac:dyDescent="0.25">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row>
    <row r="183" spans="12:144" x14ac:dyDescent="0.25">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row>
    <row r="184" spans="12:144" x14ac:dyDescent="0.25">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row>
    <row r="185" spans="12:144" x14ac:dyDescent="0.2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row>
    <row r="186" spans="12:144" x14ac:dyDescent="0.25">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row>
    <row r="187" spans="12:144" x14ac:dyDescent="0.25">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row>
    <row r="188" spans="12:144" x14ac:dyDescent="0.25">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row>
    <row r="189" spans="12:144" x14ac:dyDescent="0.25">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row>
    <row r="190" spans="12:144" x14ac:dyDescent="0.25">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row>
    <row r="191" spans="12:144" x14ac:dyDescent="0.25">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row>
    <row r="192" spans="12:144" x14ac:dyDescent="0.25">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row>
    <row r="193" spans="12:144" x14ac:dyDescent="0.25">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row>
    <row r="194" spans="12:144" x14ac:dyDescent="0.25">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row>
    <row r="195" spans="12:144" x14ac:dyDescent="0.2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row>
    <row r="196" spans="12:144" x14ac:dyDescent="0.25">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row>
    <row r="197" spans="12:144" x14ac:dyDescent="0.25">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row>
    <row r="198" spans="12:144" x14ac:dyDescent="0.25">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row>
    <row r="199" spans="12:144" x14ac:dyDescent="0.25">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row>
    <row r="200" spans="12:144" x14ac:dyDescent="0.25">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row>
    <row r="201" spans="12:144" x14ac:dyDescent="0.25">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row>
    <row r="202" spans="12:144" x14ac:dyDescent="0.25">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row>
    <row r="203" spans="12:144" x14ac:dyDescent="0.25">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row>
    <row r="204" spans="12:144" x14ac:dyDescent="0.25">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row>
    <row r="205" spans="12:144" x14ac:dyDescent="0.2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row>
    <row r="206" spans="12:144" x14ac:dyDescent="0.25">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row>
    <row r="207" spans="12:144" x14ac:dyDescent="0.25">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row>
    <row r="208" spans="12:144" x14ac:dyDescent="0.25">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row>
    <row r="209" spans="12:144" x14ac:dyDescent="0.25">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row>
    <row r="210" spans="12:144" x14ac:dyDescent="0.25">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row>
    <row r="211" spans="12:144" x14ac:dyDescent="0.25">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row>
    <row r="212" spans="12:144" x14ac:dyDescent="0.25">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row>
    <row r="213" spans="12:144" x14ac:dyDescent="0.25">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row>
    <row r="214" spans="12:144" x14ac:dyDescent="0.25">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row>
    <row r="215" spans="12:144" x14ac:dyDescent="0.2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row>
    <row r="216" spans="12:144" x14ac:dyDescent="0.25">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row>
    <row r="217" spans="12:144" x14ac:dyDescent="0.25">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row>
    <row r="218" spans="12:144" x14ac:dyDescent="0.25">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row>
    <row r="219" spans="12:144" x14ac:dyDescent="0.25">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row>
    <row r="220" spans="12:144" x14ac:dyDescent="0.25">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row>
    <row r="221" spans="12:144" x14ac:dyDescent="0.25">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row>
    <row r="222" spans="12:144" x14ac:dyDescent="0.25">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row>
    <row r="223" spans="12:144" x14ac:dyDescent="0.25">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row>
    <row r="224" spans="12:144" x14ac:dyDescent="0.25">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row>
    <row r="225" spans="12:144" x14ac:dyDescent="0.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row>
    <row r="226" spans="12:144" x14ac:dyDescent="0.25">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row>
    <row r="227" spans="12:144" x14ac:dyDescent="0.25">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row>
    <row r="228" spans="12:144" x14ac:dyDescent="0.25">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row>
    <row r="229" spans="12:144" x14ac:dyDescent="0.25">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row>
    <row r="230" spans="12:144" x14ac:dyDescent="0.25">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row>
    <row r="231" spans="12:144" x14ac:dyDescent="0.25">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row>
    <row r="232" spans="12:144" x14ac:dyDescent="0.25">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row>
    <row r="233" spans="12:144" x14ac:dyDescent="0.25">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row>
    <row r="234" spans="12:144" x14ac:dyDescent="0.25">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row>
    <row r="235" spans="12:144" x14ac:dyDescent="0.2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row>
    <row r="236" spans="12:144" x14ac:dyDescent="0.25">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row>
    <row r="237" spans="12:144" x14ac:dyDescent="0.25">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row>
    <row r="238" spans="12:144" x14ac:dyDescent="0.25">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row>
    <row r="239" spans="12:144" x14ac:dyDescent="0.25">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row>
    <row r="240" spans="12:144" x14ac:dyDescent="0.25">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row>
    <row r="241" spans="12:144" x14ac:dyDescent="0.25">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row>
    <row r="242" spans="12:144" x14ac:dyDescent="0.25">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row>
    <row r="243" spans="12:144" x14ac:dyDescent="0.25">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row>
    <row r="244" spans="12:144" x14ac:dyDescent="0.25">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row>
    <row r="245" spans="12:144" x14ac:dyDescent="0.2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row>
    <row r="246" spans="12:144" x14ac:dyDescent="0.25">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row>
    <row r="247" spans="12:144" x14ac:dyDescent="0.25">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row>
    <row r="248" spans="12:144" x14ac:dyDescent="0.25">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row>
    <row r="249" spans="12:144" x14ac:dyDescent="0.25">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row>
    <row r="250" spans="12:144" x14ac:dyDescent="0.25">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row>
    <row r="251" spans="12:144" x14ac:dyDescent="0.25">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row>
    <row r="252" spans="12:144" x14ac:dyDescent="0.25">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row>
    <row r="253" spans="12:144" x14ac:dyDescent="0.25">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row>
    <row r="254" spans="12:144" x14ac:dyDescent="0.25">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row>
    <row r="255" spans="12:144" x14ac:dyDescent="0.2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row>
    <row r="256" spans="12:144" x14ac:dyDescent="0.25">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row>
    <row r="257" spans="12:144" x14ac:dyDescent="0.25">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row>
    <row r="258" spans="12:144" x14ac:dyDescent="0.25">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row>
    <row r="259" spans="12:144" x14ac:dyDescent="0.25">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row>
    <row r="260" spans="12:144" x14ac:dyDescent="0.25">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row>
    <row r="261" spans="12:144" x14ac:dyDescent="0.25">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row>
    <row r="262" spans="12:144" x14ac:dyDescent="0.25">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row>
    <row r="263" spans="12:144" x14ac:dyDescent="0.25">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row>
    <row r="264" spans="12:144" x14ac:dyDescent="0.25">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row>
    <row r="265" spans="12:144" x14ac:dyDescent="0.2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row>
    <row r="266" spans="12:144" x14ac:dyDescent="0.25">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row>
    <row r="267" spans="12:144" x14ac:dyDescent="0.25">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row>
    <row r="268" spans="12:144" x14ac:dyDescent="0.25">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row>
    <row r="269" spans="12:144" x14ac:dyDescent="0.25">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row>
    <row r="270" spans="12:144" x14ac:dyDescent="0.25">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row>
    <row r="271" spans="12:144" x14ac:dyDescent="0.25">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row>
    <row r="272" spans="12:144" x14ac:dyDescent="0.25">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row>
    <row r="273" spans="12:144" x14ac:dyDescent="0.25">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row>
    <row r="274" spans="12:144" x14ac:dyDescent="0.25">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row>
    <row r="275" spans="12:144" x14ac:dyDescent="0.2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row>
    <row r="276" spans="12:144" x14ac:dyDescent="0.25">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row>
    <row r="277" spans="12:144" x14ac:dyDescent="0.25">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row>
    <row r="278" spans="12:144" x14ac:dyDescent="0.25">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row>
    <row r="279" spans="12:144" x14ac:dyDescent="0.25">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row>
    <row r="280" spans="12:144" x14ac:dyDescent="0.25">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row>
    <row r="281" spans="12:144" x14ac:dyDescent="0.25">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row>
    <row r="282" spans="12:144" x14ac:dyDescent="0.25">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row>
    <row r="283" spans="12:144" x14ac:dyDescent="0.25">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row>
    <row r="284" spans="12:144" x14ac:dyDescent="0.25">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row>
    <row r="285" spans="12:144" x14ac:dyDescent="0.2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row>
    <row r="286" spans="12:144" x14ac:dyDescent="0.25">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row>
    <row r="287" spans="12:144" x14ac:dyDescent="0.25">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row>
    <row r="288" spans="12:144" x14ac:dyDescent="0.25">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row>
    <row r="289" spans="12:144" x14ac:dyDescent="0.25">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row>
    <row r="290" spans="12:144" x14ac:dyDescent="0.25">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row>
    <row r="291" spans="12:144" x14ac:dyDescent="0.25">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row>
    <row r="292" spans="12:144" x14ac:dyDescent="0.25">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row>
    <row r="293" spans="12:144" x14ac:dyDescent="0.25">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row>
    <row r="294" spans="12:144" x14ac:dyDescent="0.25">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row>
    <row r="295" spans="12:144" x14ac:dyDescent="0.2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row>
    <row r="296" spans="12:144" x14ac:dyDescent="0.25">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row>
    <row r="297" spans="12:144" x14ac:dyDescent="0.25">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row>
    <row r="298" spans="12:144" x14ac:dyDescent="0.25">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row>
    <row r="299" spans="12:144" x14ac:dyDescent="0.25">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row>
    <row r="300" spans="12:144" x14ac:dyDescent="0.25">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row>
    <row r="301" spans="12:144" x14ac:dyDescent="0.25">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row>
    <row r="302" spans="12:144" x14ac:dyDescent="0.25">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row>
    <row r="303" spans="12:144" x14ac:dyDescent="0.25">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row>
    <row r="304" spans="12:144" x14ac:dyDescent="0.25">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row>
    <row r="305" spans="12:144" x14ac:dyDescent="0.2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row>
    <row r="306" spans="12:144" x14ac:dyDescent="0.25">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row>
    <row r="307" spans="12:144" x14ac:dyDescent="0.25">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row>
    <row r="308" spans="12:144" x14ac:dyDescent="0.25">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row>
    <row r="309" spans="12:144" x14ac:dyDescent="0.25">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row>
    <row r="310" spans="12:144" x14ac:dyDescent="0.25">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row>
    <row r="311" spans="12:144" x14ac:dyDescent="0.25">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row>
    <row r="312" spans="12:144" x14ac:dyDescent="0.25">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row>
    <row r="313" spans="12:144" x14ac:dyDescent="0.25">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row>
    <row r="314" spans="12:144" x14ac:dyDescent="0.25">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row>
    <row r="315" spans="12:144" x14ac:dyDescent="0.2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row>
    <row r="316" spans="12:144" x14ac:dyDescent="0.25">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row>
    <row r="317" spans="12:144" x14ac:dyDescent="0.25">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row>
    <row r="318" spans="12:144" x14ac:dyDescent="0.25">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row>
    <row r="319" spans="12:144" x14ac:dyDescent="0.25">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row>
    <row r="320" spans="12:144" x14ac:dyDescent="0.25">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row>
    <row r="321" spans="12:144" x14ac:dyDescent="0.25">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row>
    <row r="322" spans="12:144" x14ac:dyDescent="0.25">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row>
    <row r="323" spans="12:144" x14ac:dyDescent="0.25">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row>
    <row r="324" spans="12:144" x14ac:dyDescent="0.25">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row>
    <row r="325" spans="12:144" x14ac:dyDescent="0.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row>
    <row r="326" spans="12:144" x14ac:dyDescent="0.25">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row>
    <row r="327" spans="12:144" x14ac:dyDescent="0.25">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row>
    <row r="328" spans="12:144" x14ac:dyDescent="0.25">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row>
    <row r="329" spans="12:144" x14ac:dyDescent="0.25">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row>
    <row r="330" spans="12:144" x14ac:dyDescent="0.25">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row>
    <row r="331" spans="12:144" x14ac:dyDescent="0.25">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row>
    <row r="332" spans="12:144" x14ac:dyDescent="0.25">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row>
    <row r="333" spans="12:144" x14ac:dyDescent="0.25">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row>
    <row r="334" spans="12:144" x14ac:dyDescent="0.25">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row>
    <row r="335" spans="12:144" x14ac:dyDescent="0.2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row>
    <row r="336" spans="12:144" x14ac:dyDescent="0.25">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row>
    <row r="337" spans="12:144" x14ac:dyDescent="0.25">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row>
    <row r="338" spans="12:144" x14ac:dyDescent="0.25">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row>
    <row r="339" spans="12:144" x14ac:dyDescent="0.25">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row>
    <row r="340" spans="12:144" x14ac:dyDescent="0.25">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row>
    <row r="341" spans="12:144" x14ac:dyDescent="0.25">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row>
    <row r="342" spans="12:144" x14ac:dyDescent="0.25">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row>
    <row r="343" spans="12:144" x14ac:dyDescent="0.25">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row>
    <row r="344" spans="12:144" x14ac:dyDescent="0.25">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row>
    <row r="345" spans="12:144" x14ac:dyDescent="0.2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row>
    <row r="346" spans="12:144" x14ac:dyDescent="0.25">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row>
    <row r="347" spans="12:144" x14ac:dyDescent="0.25">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row>
    <row r="348" spans="12:144" x14ac:dyDescent="0.25">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row>
    <row r="349" spans="12:144" x14ac:dyDescent="0.25">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row>
    <row r="350" spans="12:144" x14ac:dyDescent="0.25">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row>
    <row r="351" spans="12:144" x14ac:dyDescent="0.25">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row>
    <row r="352" spans="12:144" x14ac:dyDescent="0.25">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row>
    <row r="353" spans="12:144" x14ac:dyDescent="0.25">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row>
    <row r="354" spans="12:144" x14ac:dyDescent="0.25">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row>
    <row r="355" spans="12:144" x14ac:dyDescent="0.2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row>
    <row r="356" spans="12:144" x14ac:dyDescent="0.25">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row>
    <row r="357" spans="12:144" x14ac:dyDescent="0.25">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row>
    <row r="358" spans="12:144" x14ac:dyDescent="0.25">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row>
    <row r="359" spans="12:144" x14ac:dyDescent="0.25">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row>
    <row r="360" spans="12:144" x14ac:dyDescent="0.25">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row>
    <row r="361" spans="12:144" x14ac:dyDescent="0.25">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row>
    <row r="362" spans="12:144" x14ac:dyDescent="0.25">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row>
    <row r="363" spans="12:144" x14ac:dyDescent="0.25">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row>
    <row r="364" spans="12:144" x14ac:dyDescent="0.25">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row>
    <row r="365" spans="12:144" x14ac:dyDescent="0.2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row>
    <row r="366" spans="12:144" x14ac:dyDescent="0.25">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row>
    <row r="367" spans="12:144" x14ac:dyDescent="0.25">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row>
    <row r="368" spans="12:144" x14ac:dyDescent="0.25">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row>
    <row r="369" spans="12:144" x14ac:dyDescent="0.25">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row>
    <row r="370" spans="12:144" x14ac:dyDescent="0.25">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row>
    <row r="371" spans="12:144" x14ac:dyDescent="0.25">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row>
    <row r="372" spans="12:144" x14ac:dyDescent="0.25">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row>
    <row r="373" spans="12:144" x14ac:dyDescent="0.25">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row>
    <row r="374" spans="12:144" x14ac:dyDescent="0.25">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row>
    <row r="375" spans="12:144" x14ac:dyDescent="0.2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row>
    <row r="376" spans="12:144" x14ac:dyDescent="0.25">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row>
    <row r="377" spans="12:144" x14ac:dyDescent="0.25">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row>
    <row r="378" spans="12:144" x14ac:dyDescent="0.25">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row>
    <row r="379" spans="12:144" x14ac:dyDescent="0.25">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row>
    <row r="380" spans="12:144" x14ac:dyDescent="0.25">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row>
  </sheetData>
  <sheetProtection password="D89C" sheet="1" objects="1" scenarios="1"/>
  <sortState xmlns:xlrd2="http://schemas.microsoft.com/office/spreadsheetml/2017/richdata2" ref="BI3:BI8">
    <sortCondition ref="BI3"/>
  </sortState>
  <mergeCells count="4">
    <mergeCell ref="B30:C30"/>
    <mergeCell ref="A1:F1"/>
    <mergeCell ref="D74:E75"/>
    <mergeCell ref="C10:C11"/>
  </mergeCells>
  <hyperlinks>
    <hyperlink ref="B79" r:id="rId1" xr:uid="{00000000-0004-0000-0100-000000000000}"/>
  </hyperlinks>
  <pageMargins left="0.25" right="0.25" top="0.75" bottom="0.75" header="0.3" footer="0.3"/>
  <pageSetup paperSize="8" scale="60" orientation="landscape" r:id="rId2"/>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0000000}">
          <x14:formula1>
            <xm:f>'Reference Sheet'!$U$3:$U$6</xm:f>
          </x14:formula1>
          <xm:sqref>D24:D25</xm:sqref>
        </x14:dataValidation>
        <x14:dataValidation type="list" allowBlank="1" showInputMessage="1" showErrorMessage="1" xr:uid="{00000000-0002-0000-0100-000001000000}">
          <x14:formula1>
            <xm:f>'Reference Sheet'!$I$3:$I$7</xm:f>
          </x14:formula1>
          <xm:sqref>B7</xm:sqref>
        </x14:dataValidation>
        <x14:dataValidation type="list" allowBlank="1" showInputMessage="1" showErrorMessage="1" xr:uid="{00000000-0002-0000-0100-000002000000}">
          <x14:formula1>
            <xm:f>'Reference Sheet'!$E$3:$E$16</xm:f>
          </x14:formula1>
          <xm:sqref>B4</xm:sqref>
        </x14:dataValidation>
        <x14:dataValidation type="list" allowBlank="1" showInputMessage="1" showErrorMessage="1" xr:uid="{00000000-0002-0000-0100-000003000000}">
          <x14:formula1>
            <xm:f>'Reference Sheet'!$G$3:$G$6</xm:f>
          </x14:formula1>
          <xm:sqref>B6</xm:sqref>
        </x14:dataValidation>
        <x14:dataValidation type="list" allowBlank="1" showInputMessage="1" showErrorMessage="1" xr:uid="{00000000-0002-0000-0100-000004000000}">
          <x14:formula1>
            <xm:f>'Reference Sheet'!$AL$3:$AL$10</xm:f>
          </x14:formula1>
          <xm:sqref>B11</xm:sqref>
        </x14:dataValidation>
        <x14:dataValidation type="list" allowBlank="1" showInputMessage="1" showErrorMessage="1" xr:uid="{00000000-0002-0000-0100-000005000000}">
          <x14:formula1>
            <xm:f>'Reference Sheet'!$M$4:$M$25</xm:f>
          </x14:formula1>
          <xm:sqref>B44:B53</xm:sqref>
        </x14:dataValidation>
        <x14:dataValidation type="list" allowBlank="1" showInputMessage="1" showErrorMessage="1" xr:uid="{00000000-0002-0000-0100-000006000000}">
          <x14:formula1>
            <xm:f>'Reference Sheet'!$K$3:$K$8</xm:f>
          </x14:formula1>
          <xm:sqref>E44:E53</xm:sqref>
        </x14:dataValidation>
        <x14:dataValidation type="list" allowBlank="1" showInputMessage="1" showErrorMessage="1" xr:uid="{00000000-0002-0000-0100-000007000000}">
          <x14:formula1>
            <xm:f>'Reference Sheet'!$AP$4:$AP$10</xm:f>
          </x14:formula1>
          <xm:sqref>B16:B19</xm:sqref>
        </x14:dataValidation>
        <x14:dataValidation type="list" allowBlank="1" showInputMessage="1" showErrorMessage="1" xr:uid="{00000000-0002-0000-0100-000008000000}">
          <x14:formula1>
            <xm:f>'Reference Sheet'!$AS$4:$AS$7</xm:f>
          </x14:formula1>
          <xm:sqref>C16:C19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Y156"/>
  <sheetViews>
    <sheetView zoomScaleNormal="100" workbookViewId="0"/>
  </sheetViews>
  <sheetFormatPr defaultRowHeight="15" x14ac:dyDescent="0.25"/>
  <cols>
    <col min="1" max="1" width="37.85546875" customWidth="1"/>
    <col min="2" max="6" width="35.42578125" customWidth="1"/>
    <col min="7" max="7" width="16.42578125" customWidth="1"/>
    <col min="8" max="10" width="16.42578125" hidden="1" customWidth="1"/>
    <col min="11" max="12" width="16.42578125" customWidth="1"/>
    <col min="13" max="13" width="8.7109375" customWidth="1"/>
    <col min="14" max="14" width="82.28515625" customWidth="1"/>
    <col min="15" max="18" width="24.42578125" customWidth="1"/>
    <col min="19" max="19" width="48.5703125" customWidth="1"/>
    <col min="20" max="23" width="16" customWidth="1"/>
    <col min="24" max="25" width="18" customWidth="1"/>
    <col min="26" max="39" width="16" customWidth="1"/>
    <col min="40" max="40" width="31.5703125" customWidth="1"/>
    <col min="41" max="41" width="16" customWidth="1"/>
    <col min="42" max="43" width="25.140625" customWidth="1"/>
    <col min="44" max="58" width="19" customWidth="1"/>
    <col min="59" max="59" width="26.7109375" customWidth="1"/>
    <col min="60" max="60" width="14" customWidth="1"/>
    <col min="61" max="61" width="19" customWidth="1"/>
    <col min="62" max="62" width="23.85546875" customWidth="1"/>
    <col min="63" max="66" width="19.28515625" customWidth="1"/>
    <col min="67" max="68" width="18.7109375" customWidth="1"/>
    <col min="69" max="69" width="28.7109375" customWidth="1"/>
    <col min="70" max="71" width="9.140625" customWidth="1"/>
    <col min="72" max="72" width="40" customWidth="1"/>
    <col min="73" max="73" width="10.85546875" customWidth="1"/>
    <col min="74" max="74" width="49.85546875" customWidth="1"/>
    <col min="75" max="75" width="9.140625" customWidth="1"/>
    <col min="76" max="77" width="16.7109375" customWidth="1"/>
    <col min="78" max="108" width="9.140625" customWidth="1"/>
  </cols>
  <sheetData>
    <row r="1" spans="1:77" ht="38.25" customHeight="1" thickBot="1" x14ac:dyDescent="0.3">
      <c r="A1" s="695" t="s">
        <v>548</v>
      </c>
      <c r="B1" s="237"/>
      <c r="C1" s="237"/>
      <c r="D1" s="237"/>
      <c r="E1" s="237"/>
      <c r="F1" s="237"/>
      <c r="Q1" s="4"/>
      <c r="R1" s="322"/>
      <c r="S1" s="322"/>
      <c r="AE1" s="786"/>
      <c r="AF1" s="786"/>
      <c r="AG1" s="786"/>
      <c r="AH1" s="786"/>
      <c r="AI1" s="786"/>
      <c r="AJ1" s="786"/>
      <c r="AK1" s="786"/>
      <c r="AL1" s="786"/>
      <c r="AN1" s="322"/>
      <c r="AP1" s="2"/>
      <c r="AQ1" s="2"/>
      <c r="AR1" s="2"/>
      <c r="AS1" s="2"/>
      <c r="AT1" s="781"/>
      <c r="AU1" s="781"/>
      <c r="AV1" s="781"/>
      <c r="AW1" s="781"/>
      <c r="AX1" s="2"/>
      <c r="AY1" s="785"/>
      <c r="AZ1" s="785"/>
      <c r="BA1" s="785"/>
      <c r="BB1" s="785"/>
      <c r="BC1" s="785"/>
      <c r="BD1" s="785"/>
      <c r="BE1" s="785"/>
      <c r="BG1" s="785"/>
      <c r="BH1" s="785"/>
    </row>
    <row r="2" spans="1:77" ht="18" customHeight="1" thickBot="1" x14ac:dyDescent="0.3">
      <c r="Q2" s="3"/>
      <c r="R2" s="3"/>
      <c r="S2" s="3"/>
      <c r="AA2" s="4"/>
      <c r="AC2" s="717"/>
      <c r="AE2" s="323"/>
      <c r="AF2" s="323"/>
      <c r="AG2" s="323"/>
      <c r="AH2" s="324"/>
      <c r="AI2" s="325"/>
      <c r="AJ2" s="326"/>
      <c r="AK2" s="325"/>
      <c r="AL2" s="327"/>
      <c r="AP2" s="2"/>
      <c r="AQ2" s="2"/>
      <c r="AR2" s="2"/>
      <c r="AS2" s="2"/>
      <c r="AT2" s="719"/>
      <c r="AU2" s="719"/>
      <c r="AV2" s="719"/>
      <c r="AW2" s="719"/>
      <c r="AX2" s="2"/>
      <c r="AY2" s="328"/>
      <c r="AZ2" s="328"/>
      <c r="BA2" s="328"/>
      <c r="BB2" s="328"/>
      <c r="BC2" s="328"/>
      <c r="BD2" s="328"/>
      <c r="BE2" s="328"/>
      <c r="BG2" s="328"/>
      <c r="BH2" s="328"/>
    </row>
    <row r="3" spans="1:77" ht="18" customHeight="1" thickBot="1" x14ac:dyDescent="0.3">
      <c r="A3" t="s">
        <v>813</v>
      </c>
      <c r="C3" s="783" t="s">
        <v>652</v>
      </c>
      <c r="D3" s="784"/>
      <c r="Q3" s="3"/>
      <c r="R3" s="3"/>
      <c r="S3" s="3"/>
      <c r="X3" s="787"/>
      <c r="Y3" s="787"/>
      <c r="AB3" s="4"/>
      <c r="AE3" s="329"/>
      <c r="AF3" s="329"/>
      <c r="AG3" s="330"/>
      <c r="AH3" s="331"/>
      <c r="AI3" s="332"/>
      <c r="AJ3" s="332"/>
      <c r="AK3" s="332"/>
      <c r="AL3" s="333"/>
      <c r="AN3" s="3"/>
      <c r="AP3" s="334"/>
      <c r="AQ3" s="3"/>
      <c r="AR3" s="322"/>
      <c r="AS3" s="2"/>
      <c r="AT3" s="8"/>
      <c r="AU3" s="8"/>
      <c r="AV3" s="8"/>
      <c r="AW3" s="8"/>
      <c r="AX3" s="2"/>
      <c r="AY3" s="8"/>
      <c r="AZ3" s="8"/>
      <c r="BA3" s="8"/>
      <c r="BB3" s="8"/>
      <c r="BC3" s="8"/>
      <c r="BD3" s="335"/>
      <c r="BE3" s="335"/>
      <c r="BG3" s="8"/>
      <c r="BH3" s="106"/>
      <c r="BJ3" s="76"/>
      <c r="BK3" s="9"/>
      <c r="BL3" s="9"/>
      <c r="BM3" s="9"/>
      <c r="BN3" s="9"/>
      <c r="BP3" s="97"/>
      <c r="BQ3" s="335"/>
      <c r="BT3" s="1"/>
      <c r="BV3" s="1"/>
      <c r="BX3" s="8"/>
      <c r="BY3" s="335"/>
    </row>
    <row r="4" spans="1:77" ht="18" customHeight="1" thickBot="1" x14ac:dyDescent="0.3">
      <c r="X4" s="6"/>
      <c r="Y4" s="6"/>
      <c r="AA4" s="2"/>
      <c r="AB4" s="2"/>
      <c r="AC4" s="2"/>
      <c r="AE4" s="336"/>
      <c r="AF4" s="336"/>
      <c r="AG4" s="324"/>
      <c r="AH4" s="337"/>
      <c r="AI4" s="338"/>
      <c r="AJ4" s="338"/>
      <c r="AK4" s="338"/>
      <c r="AL4" s="339"/>
      <c r="AN4" s="2"/>
      <c r="AP4" s="2"/>
      <c r="AQ4" s="2"/>
      <c r="AR4" s="2"/>
      <c r="AS4" s="2"/>
      <c r="AT4" s="9"/>
      <c r="AU4" s="9"/>
      <c r="AV4" s="9"/>
      <c r="AW4" s="9"/>
      <c r="AX4" s="2"/>
      <c r="AY4" s="9"/>
      <c r="AZ4" s="9"/>
      <c r="BA4" s="9"/>
      <c r="BB4" s="9"/>
      <c r="BC4" s="9"/>
      <c r="BD4" s="9"/>
      <c r="BE4" s="9"/>
      <c r="BG4" s="9"/>
      <c r="BH4" s="340"/>
      <c r="BJ4" s="67"/>
      <c r="BK4" s="67"/>
      <c r="BL4" s="67"/>
      <c r="BM4" s="67"/>
      <c r="BN4" s="67"/>
      <c r="BP4" s="67"/>
      <c r="BQ4" s="67"/>
      <c r="BX4" s="9"/>
      <c r="BY4" s="9"/>
    </row>
    <row r="5" spans="1:77" ht="18" customHeight="1" x14ac:dyDescent="0.25">
      <c r="A5" t="s">
        <v>62</v>
      </c>
      <c r="C5" s="728">
        <v>0</v>
      </c>
      <c r="D5" t="s">
        <v>92</v>
      </c>
      <c r="AA5" s="2"/>
      <c r="AB5" s="2"/>
      <c r="AC5" s="2"/>
      <c r="AE5" s="341"/>
      <c r="AF5" s="342"/>
      <c r="AG5" s="343"/>
      <c r="AH5" s="344"/>
      <c r="AI5" s="345"/>
      <c r="AJ5" s="345"/>
      <c r="AK5" s="346"/>
      <c r="AL5" s="347"/>
      <c r="AN5" s="2"/>
      <c r="AP5" s="2"/>
      <c r="AQ5" s="2"/>
      <c r="AR5" s="2"/>
      <c r="AS5" s="2"/>
      <c r="AT5" s="9"/>
      <c r="AU5" s="9"/>
      <c r="AV5" s="348"/>
      <c r="AW5" s="348"/>
      <c r="AX5" s="2"/>
      <c r="AY5" s="9"/>
      <c r="AZ5" s="9"/>
      <c r="BA5" s="348"/>
      <c r="BB5" s="348"/>
      <c r="BC5" s="348"/>
      <c r="BD5" s="348"/>
      <c r="BE5" s="348"/>
      <c r="BG5" s="9"/>
      <c r="BH5" s="107"/>
      <c r="BJ5" s="349"/>
      <c r="BK5" s="67"/>
      <c r="BL5" s="67"/>
      <c r="BM5" s="67"/>
      <c r="BN5" s="67"/>
      <c r="BP5" s="349"/>
      <c r="BQ5" s="67"/>
      <c r="BX5" s="9"/>
      <c r="BY5" s="9"/>
    </row>
    <row r="6" spans="1:77" ht="18" customHeight="1" x14ac:dyDescent="0.25">
      <c r="AA6" s="2"/>
      <c r="AB6" s="2"/>
      <c r="AC6" s="2"/>
      <c r="AE6" s="350"/>
      <c r="AF6" s="351"/>
      <c r="AG6" s="352"/>
      <c r="AH6" s="353"/>
      <c r="AI6" s="354"/>
      <c r="AJ6" s="354"/>
      <c r="AK6" s="346"/>
      <c r="AL6" s="355"/>
      <c r="AN6" s="2"/>
      <c r="AP6" s="2"/>
      <c r="AQ6" s="2"/>
      <c r="AR6" s="2"/>
      <c r="AS6" s="2"/>
      <c r="AT6" s="9"/>
      <c r="AU6" s="9"/>
      <c r="AV6" s="348"/>
      <c r="AW6" s="348"/>
      <c r="AX6" s="2"/>
      <c r="AY6" s="9"/>
      <c r="AZ6" s="9"/>
      <c r="BA6" s="348"/>
      <c r="BB6" s="348"/>
      <c r="BC6" s="348"/>
      <c r="BD6" s="348"/>
      <c r="BE6" s="348"/>
      <c r="BG6" s="9"/>
      <c r="BH6" s="107"/>
      <c r="BJ6" s="356"/>
      <c r="BK6" s="67"/>
      <c r="BL6" s="67"/>
      <c r="BM6" s="67"/>
      <c r="BN6" s="67"/>
      <c r="BP6" s="356"/>
      <c r="BQ6" s="67"/>
      <c r="BX6" s="9"/>
      <c r="BY6" s="9"/>
    </row>
    <row r="7" spans="1:77" ht="18" customHeight="1" x14ac:dyDescent="0.25">
      <c r="A7" t="s">
        <v>63</v>
      </c>
      <c r="C7" s="417">
        <f>IFERROR(VLOOKUP(C3,'Reference Sheet'!AV3:AW7,2,FALSE)*C5,0)</f>
        <v>0</v>
      </c>
      <c r="D7" t="s">
        <v>854</v>
      </c>
      <c r="E7" s="418">
        <f>IFERROR(C7/C5,0)</f>
        <v>0</v>
      </c>
      <c r="F7" s="357" t="s">
        <v>827</v>
      </c>
      <c r="AA7" s="2"/>
      <c r="AC7" s="2"/>
      <c r="AE7" s="350"/>
      <c r="AF7" s="351"/>
      <c r="AG7" s="352"/>
      <c r="AH7" s="353"/>
      <c r="AI7" s="354"/>
      <c r="AJ7" s="354"/>
      <c r="AK7" s="346"/>
      <c r="AL7" s="355"/>
      <c r="AN7" s="2"/>
      <c r="AP7" s="2"/>
      <c r="AQ7" s="2"/>
      <c r="AR7" s="2"/>
      <c r="AS7" s="2"/>
      <c r="AT7" s="9"/>
      <c r="AU7" s="9"/>
      <c r="AV7" s="348"/>
      <c r="AW7" s="348"/>
      <c r="AX7" s="2"/>
      <c r="AY7" s="9"/>
      <c r="AZ7" s="9"/>
      <c r="BA7" s="348"/>
      <c r="BB7" s="348"/>
      <c r="BC7" s="348"/>
      <c r="BD7" s="348"/>
      <c r="BE7" s="348"/>
      <c r="BJ7" s="356"/>
      <c r="BK7" s="67"/>
      <c r="BL7" s="67"/>
      <c r="BM7" s="67"/>
      <c r="BN7" s="67"/>
      <c r="BP7" s="356"/>
      <c r="BQ7" s="67"/>
      <c r="BX7" s="9"/>
      <c r="BY7" s="9"/>
    </row>
    <row r="8" spans="1:77" ht="18" customHeight="1" x14ac:dyDescent="0.3">
      <c r="A8" s="722" t="str">
        <f>IF(C3="Plastic covered feed pad / stand-off (concrete slats)","NOTE:","")</f>
        <v/>
      </c>
      <c r="B8" s="788" t="str">
        <f>IF(C3="Plastic covered feed pad / stand-off (concrete slats)","This structure has been sized at typical stock densities of 3.5 m2/cow and is not suitable to for prolonged 24/7 stand-off which requires greater floor area.","")</f>
        <v/>
      </c>
      <c r="C8" s="788"/>
      <c r="D8" s="788"/>
      <c r="E8" s="788"/>
      <c r="F8" s="788"/>
      <c r="N8" s="322"/>
      <c r="O8" s="322"/>
      <c r="P8" s="322"/>
      <c r="AC8" s="2"/>
      <c r="AE8" s="350"/>
      <c r="AF8" s="351"/>
      <c r="AG8" s="352"/>
      <c r="AH8" s="353"/>
      <c r="AI8" s="354"/>
      <c r="AJ8" s="354"/>
      <c r="AK8" s="346"/>
      <c r="AL8" s="355"/>
      <c r="AN8" s="2"/>
      <c r="AP8" s="2"/>
      <c r="AQ8" s="2"/>
      <c r="AR8" s="2"/>
      <c r="AS8" s="2"/>
      <c r="AT8" s="9"/>
      <c r="AU8" s="9"/>
      <c r="AV8" s="9"/>
      <c r="AW8" s="9"/>
      <c r="AX8" s="2"/>
      <c r="AY8" s="9"/>
      <c r="AZ8" s="9"/>
      <c r="BA8" s="9"/>
      <c r="BB8" s="9"/>
      <c r="BC8" s="9"/>
      <c r="BD8" s="348"/>
      <c r="BE8" s="9"/>
      <c r="BJ8" s="356"/>
      <c r="BK8" s="67"/>
      <c r="BL8" s="67"/>
      <c r="BM8" s="67"/>
      <c r="BN8" s="67"/>
      <c r="BP8" s="356"/>
      <c r="BQ8" s="67"/>
      <c r="BX8" s="9"/>
      <c r="BY8" s="9"/>
    </row>
    <row r="9" spans="1:77" ht="18" customHeight="1" x14ac:dyDescent="0.25">
      <c r="N9" s="3"/>
      <c r="O9" s="3"/>
      <c r="P9" s="3"/>
      <c r="AE9" s="350"/>
      <c r="AF9" s="351"/>
      <c r="AG9" s="352"/>
      <c r="AH9" s="353"/>
      <c r="AI9" s="354"/>
      <c r="AJ9" s="354"/>
      <c r="AK9" s="346"/>
      <c r="AL9" s="355"/>
      <c r="BJ9" s="356"/>
      <c r="BK9" s="67"/>
      <c r="BL9" s="67"/>
      <c r="BM9" s="67"/>
      <c r="BN9" s="67"/>
      <c r="BP9" s="356"/>
      <c r="BQ9" s="67"/>
      <c r="BX9" s="9"/>
      <c r="BY9" s="9"/>
    </row>
    <row r="10" spans="1:77" ht="18" customHeight="1" x14ac:dyDescent="0.3">
      <c r="A10" s="5" t="s">
        <v>59</v>
      </c>
      <c r="N10" s="3"/>
      <c r="O10" s="3"/>
      <c r="P10" s="3"/>
      <c r="AE10" s="350"/>
      <c r="AF10" s="351"/>
      <c r="AG10" s="352"/>
      <c r="AH10" s="353"/>
      <c r="AI10" s="354"/>
      <c r="AJ10" s="354"/>
      <c r="AK10" s="346"/>
      <c r="AL10" s="355"/>
      <c r="BJ10" s="356"/>
      <c r="BK10" s="67"/>
      <c r="BL10" s="67"/>
      <c r="BM10" s="67"/>
      <c r="BN10" s="67"/>
      <c r="BP10" s="356"/>
      <c r="BQ10" s="67"/>
      <c r="BX10" s="358"/>
    </row>
    <row r="11" spans="1:77" ht="18" customHeight="1" x14ac:dyDescent="0.25">
      <c r="B11" s="359" t="s">
        <v>91</v>
      </c>
      <c r="C11" s="360" t="s">
        <v>93</v>
      </c>
      <c r="D11" s="2"/>
      <c r="E11" s="360" t="s">
        <v>810</v>
      </c>
      <c r="F11" s="2"/>
      <c r="H11" s="2"/>
      <c r="I11" s="2"/>
      <c r="AE11" s="350"/>
      <c r="AF11" s="351"/>
      <c r="AG11" s="352"/>
      <c r="AH11" s="353"/>
      <c r="AI11" s="354"/>
      <c r="AJ11" s="354"/>
      <c r="AK11" s="346"/>
      <c r="AL11" s="355"/>
      <c r="BJ11" s="356"/>
      <c r="BK11" s="67"/>
      <c r="BL11" s="67"/>
      <c r="BM11" s="67"/>
      <c r="BN11" s="67"/>
      <c r="BP11" s="356"/>
      <c r="BQ11" s="67"/>
    </row>
    <row r="12" spans="1:77" ht="18" customHeight="1" x14ac:dyDescent="0.25">
      <c r="A12" s="2" t="s">
        <v>22</v>
      </c>
      <c r="B12" s="359" t="str">
        <f>'Current System'!B7</f>
        <v>Select Breed</v>
      </c>
      <c r="C12" s="737" t="s">
        <v>623</v>
      </c>
      <c r="E12" s="303">
        <f>IFERROR(C14/'Current System'!B5,0)</f>
        <v>0</v>
      </c>
      <c r="F12" s="361" t="s">
        <v>636</v>
      </c>
      <c r="H12" s="2"/>
      <c r="I12" s="2"/>
      <c r="AE12" s="350"/>
      <c r="AF12" s="351"/>
      <c r="AG12" s="352"/>
      <c r="AH12" s="353"/>
      <c r="AI12" s="354"/>
      <c r="AJ12" s="354"/>
      <c r="AK12" s="346"/>
      <c r="AL12" s="355"/>
      <c r="BA12" s="11"/>
      <c r="BB12" s="11"/>
      <c r="BC12" s="11"/>
      <c r="BD12" s="11"/>
      <c r="BE12" s="11"/>
      <c r="BF12" s="11"/>
      <c r="BG12" s="11"/>
      <c r="BH12" s="11"/>
      <c r="BI12" s="11"/>
      <c r="BJ12" s="356"/>
      <c r="BK12" s="67"/>
      <c r="BL12" s="67"/>
      <c r="BM12" s="67"/>
      <c r="BN12" s="67"/>
      <c r="BP12" s="356"/>
      <c r="BQ12" s="67"/>
    </row>
    <row r="13" spans="1:77" ht="18" customHeight="1" x14ac:dyDescent="0.25">
      <c r="A13" t="s">
        <v>873</v>
      </c>
      <c r="B13" s="768">
        <f>'Current System'!B8</f>
        <v>0</v>
      </c>
      <c r="C13" s="738">
        <v>0</v>
      </c>
      <c r="E13" s="130">
        <f>IFERROR(C15/'Current System'!B5,0)</f>
        <v>0</v>
      </c>
      <c r="F13" s="361" t="s">
        <v>632</v>
      </c>
      <c r="H13" s="2"/>
      <c r="I13" s="2"/>
      <c r="AE13" s="350"/>
      <c r="AF13" s="351"/>
      <c r="AG13" s="352"/>
      <c r="AH13" s="353"/>
      <c r="AI13" s="354"/>
      <c r="AJ13" s="354"/>
      <c r="AK13" s="346"/>
      <c r="AL13" s="355"/>
      <c r="BA13" s="11"/>
      <c r="BB13" s="11"/>
      <c r="BC13" s="11"/>
      <c r="BD13" s="11"/>
      <c r="BE13" s="11"/>
      <c r="BF13" s="11"/>
      <c r="BG13" s="11"/>
      <c r="BH13" s="11"/>
      <c r="BI13" s="11"/>
      <c r="BJ13" s="356"/>
      <c r="BK13" s="67"/>
      <c r="BL13" s="67"/>
      <c r="BM13" s="67"/>
      <c r="BN13" s="67"/>
      <c r="BP13" s="356"/>
      <c r="BQ13" s="67"/>
    </row>
    <row r="14" spans="1:77" ht="18.75" customHeight="1" x14ac:dyDescent="0.25">
      <c r="A14" s="301" t="s">
        <v>874</v>
      </c>
      <c r="B14" s="768">
        <f>'Current System'!B9</f>
        <v>0</v>
      </c>
      <c r="C14" s="738">
        <v>0</v>
      </c>
      <c r="D14" s="362" t="str">
        <f>IF(C5-C14=0,"","Check relative to cows housed.")</f>
        <v/>
      </c>
      <c r="E14" s="130">
        <f>IFERROR(C15/C14,0)</f>
        <v>0</v>
      </c>
      <c r="F14" s="361" t="s">
        <v>633</v>
      </c>
      <c r="H14" s="2"/>
      <c r="I14" s="2"/>
      <c r="AE14" s="350"/>
      <c r="AF14" s="351"/>
      <c r="AG14" s="352"/>
      <c r="AH14" s="353"/>
      <c r="AI14" s="354"/>
      <c r="AJ14" s="354"/>
      <c r="AK14" s="346"/>
      <c r="AL14" s="355"/>
      <c r="BA14" s="11"/>
      <c r="BB14" s="11"/>
      <c r="BC14" s="11"/>
      <c r="BD14" s="11"/>
      <c r="BE14" s="11"/>
      <c r="BF14" s="11"/>
      <c r="BG14" s="11"/>
      <c r="BH14" s="11"/>
      <c r="BI14" s="11"/>
      <c r="BJ14" s="356"/>
      <c r="BK14" s="67"/>
      <c r="BL14" s="67"/>
      <c r="BM14" s="67"/>
      <c r="BN14" s="67"/>
      <c r="BP14" s="356"/>
      <c r="BQ14" s="67"/>
    </row>
    <row r="15" spans="1:77" ht="18" customHeight="1" x14ac:dyDescent="0.25">
      <c r="A15" s="301" t="s">
        <v>875</v>
      </c>
      <c r="B15" s="768">
        <f>'Current System'!B10</f>
        <v>0</v>
      </c>
      <c r="C15" s="735">
        <v>0</v>
      </c>
      <c r="D15" s="775" t="str">
        <f>IFERROR(IF((C15/C14)/C13&gt;1.2,"WARNING: Target MS/cow greater than 1.2kgMS/kg Lwt. Check liveweight &amp; cow numbers.",""),"")</f>
        <v/>
      </c>
      <c r="E15" s="363">
        <f>IFERROR(E14/C13,0)</f>
        <v>0</v>
      </c>
      <c r="F15" s="361" t="s">
        <v>634</v>
      </c>
      <c r="H15" s="2"/>
      <c r="I15" s="2"/>
      <c r="AE15" s="350"/>
      <c r="AF15" s="351"/>
      <c r="AG15" s="352"/>
      <c r="AH15" s="353"/>
      <c r="AI15" s="354"/>
      <c r="AJ15" s="354"/>
      <c r="AK15" s="346"/>
      <c r="AL15" s="355"/>
      <c r="BA15" s="11"/>
      <c r="BB15" s="11"/>
      <c r="BC15" s="11"/>
      <c r="BD15" s="11"/>
      <c r="BE15" s="11"/>
      <c r="BF15" s="11"/>
      <c r="BG15" s="11"/>
      <c r="BH15" s="11"/>
      <c r="BI15" s="11"/>
      <c r="BJ15" s="356"/>
      <c r="BK15" s="67"/>
      <c r="BL15" s="67"/>
      <c r="BM15" s="67"/>
      <c r="BN15" s="67"/>
      <c r="BP15" s="356"/>
      <c r="BQ15" s="67"/>
    </row>
    <row r="16" spans="1:77" ht="18" customHeight="1" x14ac:dyDescent="0.25">
      <c r="A16" s="301" t="s">
        <v>243</v>
      </c>
      <c r="C16" s="727" t="s">
        <v>668</v>
      </c>
      <c r="D16" s="775"/>
      <c r="E16" s="364">
        <f>IFERROR(C67,0)</f>
        <v>0</v>
      </c>
      <c r="F16" s="361" t="s">
        <v>635</v>
      </c>
      <c r="H16" s="2"/>
      <c r="I16" s="2"/>
      <c r="AE16" s="350"/>
      <c r="AF16" s="351"/>
      <c r="AG16" s="352"/>
      <c r="AH16" s="353"/>
      <c r="AI16" s="354"/>
      <c r="AJ16" s="354"/>
      <c r="AK16" s="346"/>
      <c r="AL16" s="355"/>
      <c r="BJ16" s="356"/>
      <c r="BK16" s="67"/>
      <c r="BL16" s="67"/>
      <c r="BM16" s="67"/>
      <c r="BN16" s="67"/>
      <c r="BP16" s="356"/>
      <c r="BQ16" s="67"/>
    </row>
    <row r="17" spans="1:69" ht="18" customHeight="1" x14ac:dyDescent="0.25">
      <c r="H17" s="2"/>
      <c r="I17" s="2"/>
      <c r="Q17" s="3"/>
      <c r="R17" s="3"/>
      <c r="S17" s="3"/>
      <c r="AE17" s="350"/>
      <c r="AF17" s="351"/>
      <c r="AG17" s="352"/>
      <c r="AH17" s="353"/>
      <c r="AI17" s="354"/>
      <c r="AJ17" s="354"/>
      <c r="AK17" s="346"/>
      <c r="AL17" s="355"/>
      <c r="BJ17" s="356"/>
      <c r="BK17" s="67"/>
      <c r="BL17" s="67"/>
      <c r="BM17" s="67"/>
      <c r="BN17" s="67"/>
      <c r="BP17" s="356"/>
      <c r="BQ17" s="67"/>
    </row>
    <row r="18" spans="1:69" ht="18" customHeight="1" x14ac:dyDescent="0.25">
      <c r="Q18" s="3"/>
      <c r="R18" s="3"/>
      <c r="S18" s="3"/>
      <c r="AE18" s="365"/>
      <c r="AF18" s="351"/>
      <c r="AG18" s="352"/>
      <c r="AH18" s="353"/>
      <c r="AI18" s="354"/>
      <c r="AJ18" s="354"/>
      <c r="AK18" s="346"/>
      <c r="AL18" s="355"/>
      <c r="BA18" s="11"/>
      <c r="BJ18" s="356"/>
      <c r="BK18" s="67"/>
      <c r="BL18" s="67"/>
      <c r="BM18" s="67"/>
      <c r="BN18" s="67"/>
      <c r="BP18" s="356"/>
      <c r="BQ18" s="67"/>
    </row>
    <row r="19" spans="1:69" ht="33.75" customHeight="1" x14ac:dyDescent="0.25">
      <c r="A19" s="4" t="s">
        <v>515</v>
      </c>
      <c r="B19" s="389" t="s">
        <v>516</v>
      </c>
      <c r="C19" s="389" t="s">
        <v>528</v>
      </c>
      <c r="D19" s="389" t="s">
        <v>517</v>
      </c>
      <c r="E19" s="389" t="s">
        <v>518</v>
      </c>
      <c r="F19" s="389" t="s">
        <v>519</v>
      </c>
      <c r="I19" s="389" t="s">
        <v>596</v>
      </c>
      <c r="J19" s="2"/>
      <c r="K19" s="367"/>
      <c r="L19" s="367"/>
      <c r="M19" s="3"/>
      <c r="N19" s="3"/>
      <c r="O19" s="3"/>
      <c r="P19" s="3"/>
      <c r="Q19" s="420"/>
      <c r="R19" s="420"/>
      <c r="S19" s="420"/>
    </row>
    <row r="20" spans="1:69" ht="18" customHeight="1" x14ac:dyDescent="0.25">
      <c r="A20" s="2"/>
      <c r="B20" s="728" t="s">
        <v>618</v>
      </c>
      <c r="C20" s="728" t="s">
        <v>627</v>
      </c>
      <c r="D20" s="734">
        <v>0</v>
      </c>
      <c r="E20" s="734">
        <v>0</v>
      </c>
      <c r="F20" s="748">
        <v>0</v>
      </c>
      <c r="I20" s="364">
        <f>IFERROR(VLOOKUP(B20,'Reference Sheet'!$AP$4:$AQ$10,2,FALSE),0)</f>
        <v>0</v>
      </c>
      <c r="J20" s="390"/>
      <c r="K20" s="2"/>
      <c r="L20" s="2"/>
      <c r="M20" s="3"/>
      <c r="N20" s="3"/>
      <c r="O20" s="3"/>
      <c r="P20" s="3"/>
      <c r="Q20" s="420"/>
      <c r="R20" s="420"/>
      <c r="S20" s="420"/>
    </row>
    <row r="21" spans="1:69" ht="18" customHeight="1" x14ac:dyDescent="0.25">
      <c r="A21" s="2"/>
      <c r="B21" s="728" t="s">
        <v>618</v>
      </c>
      <c r="C21" s="728" t="s">
        <v>627</v>
      </c>
      <c r="D21" s="734">
        <v>0</v>
      </c>
      <c r="E21" s="734">
        <v>0</v>
      </c>
      <c r="F21" s="748">
        <v>0</v>
      </c>
      <c r="I21" s="364">
        <f>IFERROR(VLOOKUP(B21,'Reference Sheet'!$AP$4:$AQ$10,2,FALSE),0)</f>
        <v>0</v>
      </c>
      <c r="J21" s="2"/>
      <c r="K21" s="390"/>
      <c r="L21" s="390"/>
      <c r="M21" s="3"/>
      <c r="N21" s="3"/>
      <c r="O21" s="3"/>
      <c r="P21" s="3"/>
      <c r="Q21" s="3"/>
      <c r="R21" s="3"/>
      <c r="S21" s="3"/>
    </row>
    <row r="22" spans="1:69" ht="18" customHeight="1" x14ac:dyDescent="0.25">
      <c r="B22" s="728" t="s">
        <v>618</v>
      </c>
      <c r="C22" s="728" t="s">
        <v>627</v>
      </c>
      <c r="D22" s="734">
        <v>0</v>
      </c>
      <c r="E22" s="734">
        <v>0</v>
      </c>
      <c r="F22" s="748">
        <v>0</v>
      </c>
      <c r="I22" s="364">
        <f>IFERROR(VLOOKUP(B22,'Reference Sheet'!$AP$4:$AQ$10,2,FALSE),0)</f>
        <v>0</v>
      </c>
      <c r="J22" s="2"/>
      <c r="K22" s="2"/>
      <c r="L22" s="2"/>
      <c r="M22" s="3"/>
      <c r="N22" s="3"/>
      <c r="O22" s="3"/>
      <c r="P22" s="3"/>
      <c r="Q22" s="3"/>
      <c r="R22" s="3"/>
      <c r="S22" s="3"/>
    </row>
    <row r="23" spans="1:69" ht="18" customHeight="1" x14ac:dyDescent="0.25">
      <c r="A23" s="301"/>
      <c r="B23" s="728" t="s">
        <v>618</v>
      </c>
      <c r="C23" s="728" t="s">
        <v>627</v>
      </c>
      <c r="D23" s="734">
        <v>0</v>
      </c>
      <c r="E23" s="734">
        <v>0</v>
      </c>
      <c r="F23" s="748">
        <v>0</v>
      </c>
      <c r="G23" s="2"/>
      <c r="I23" s="364">
        <f>IFERROR(VLOOKUP(B23,'Reference Sheet'!$AP$4:$AQ$10,2,FALSE),0)</f>
        <v>0</v>
      </c>
      <c r="J23" s="2"/>
      <c r="K23" s="2"/>
      <c r="L23" s="2"/>
      <c r="M23" s="3"/>
      <c r="N23" s="3"/>
      <c r="O23" s="3"/>
      <c r="P23" s="3"/>
      <c r="Q23" s="3"/>
      <c r="R23" s="3"/>
      <c r="S23" s="3"/>
    </row>
    <row r="24" spans="1:69" ht="18" customHeight="1" thickBot="1" x14ac:dyDescent="0.3">
      <c r="A24" s="301"/>
      <c r="B24" s="391"/>
      <c r="C24" s="2"/>
      <c r="D24" s="749">
        <f>SUM(D20:D23)</f>
        <v>0</v>
      </c>
      <c r="E24" s="750">
        <f>IFERROR(SUMPRODUCT(D20:D23,E20:E23)/D24,0)</f>
        <v>0</v>
      </c>
      <c r="F24" s="751">
        <f>IFERROR(SUMPRODUCT(D20:D23,E20:E23,F20:F23)/(D24*E24),0)</f>
        <v>0</v>
      </c>
      <c r="G24" s="2"/>
      <c r="H24" s="2"/>
      <c r="I24" s="2">
        <f>SUMPRODUCT(D20:D23,I20:I23)</f>
        <v>0</v>
      </c>
      <c r="J24" s="393"/>
      <c r="K24" s="2"/>
      <c r="L24" s="2"/>
      <c r="M24" s="3"/>
      <c r="N24" s="3"/>
      <c r="O24" s="3"/>
      <c r="P24" s="3"/>
      <c r="Q24" s="3"/>
      <c r="R24" s="3"/>
      <c r="S24" s="3"/>
    </row>
    <row r="25" spans="1:69" ht="18" customHeight="1" x14ac:dyDescent="0.25">
      <c r="J25" s="393"/>
      <c r="K25" s="393"/>
      <c r="L25" s="393"/>
      <c r="M25" s="3"/>
      <c r="N25" s="779"/>
      <c r="O25" s="420"/>
      <c r="P25" s="420"/>
      <c r="Q25" s="3"/>
      <c r="R25" s="3"/>
      <c r="S25" s="3"/>
    </row>
    <row r="26" spans="1:69" ht="18" customHeight="1" x14ac:dyDescent="0.25">
      <c r="H26" s="2"/>
      <c r="I26" s="2"/>
      <c r="K26" s="393"/>
      <c r="L26" s="393"/>
      <c r="M26" s="3"/>
      <c r="N26" s="779"/>
      <c r="O26" s="420"/>
      <c r="P26" s="420"/>
      <c r="Q26" s="3"/>
      <c r="R26" s="3"/>
      <c r="S26" s="3"/>
    </row>
    <row r="27" spans="1:69" ht="35.25" customHeight="1" x14ac:dyDescent="0.25">
      <c r="A27" s="718" t="s">
        <v>540</v>
      </c>
      <c r="B27" s="389" t="s">
        <v>389</v>
      </c>
      <c r="C27" s="389" t="s">
        <v>75</v>
      </c>
      <c r="D27" s="389" t="s">
        <v>104</v>
      </c>
      <c r="E27" s="366" t="s">
        <v>625</v>
      </c>
      <c r="F27" s="394"/>
      <c r="H27" s="2"/>
      <c r="I27" s="2"/>
      <c r="J27" s="2"/>
      <c r="M27" s="3"/>
      <c r="N27" s="420"/>
      <c r="O27" s="420"/>
      <c r="P27" s="420"/>
      <c r="Q27" s="3"/>
      <c r="R27" s="3"/>
      <c r="S27" s="3"/>
    </row>
    <row r="28" spans="1:69" ht="18" customHeight="1" x14ac:dyDescent="0.25">
      <c r="A28" s="3"/>
      <c r="B28" s="7" t="s">
        <v>24</v>
      </c>
      <c r="C28" s="729">
        <v>0</v>
      </c>
      <c r="D28" s="730" t="s">
        <v>657</v>
      </c>
      <c r="E28" s="729">
        <v>0</v>
      </c>
      <c r="F28" s="393" t="str">
        <f>IF(D28="select policy","",IF(D28="Grazed off farm",IF(E28=0,"","WARNING Delete grazing duration"),IF(E28=0,"WARNING Add grazing duration","")))</f>
        <v/>
      </c>
      <c r="G28" s="2"/>
      <c r="K28" s="2"/>
      <c r="L28" s="2"/>
      <c r="M28" s="3"/>
      <c r="N28" s="3"/>
      <c r="O28" s="3"/>
      <c r="P28" s="3"/>
      <c r="Q28" s="3"/>
      <c r="R28" s="3"/>
      <c r="S28" s="3"/>
    </row>
    <row r="29" spans="1:69" ht="18" customHeight="1" x14ac:dyDescent="0.25">
      <c r="A29" s="3"/>
      <c r="B29" s="7" t="s">
        <v>25</v>
      </c>
      <c r="C29" s="729">
        <v>0</v>
      </c>
      <c r="D29" s="730" t="s">
        <v>657</v>
      </c>
      <c r="E29" s="729">
        <v>0</v>
      </c>
      <c r="F29" s="393" t="str">
        <f>IF(D29="select policy","",IF(D29="Grazed off farm",IF(E29=0,"","WARNING Delete grazing duration"),IF(E29=0,"WARNING Add grazing duration","")))</f>
        <v/>
      </c>
      <c r="H29" s="2"/>
      <c r="I29" s="2"/>
      <c r="O29" s="3"/>
      <c r="P29" s="3"/>
      <c r="Q29" s="3"/>
      <c r="R29" s="3"/>
      <c r="S29" s="3"/>
    </row>
    <row r="30" spans="1:69" ht="35.25" customHeight="1" x14ac:dyDescent="0.25">
      <c r="A30" s="718" t="s">
        <v>541</v>
      </c>
      <c r="B30" s="389" t="s">
        <v>389</v>
      </c>
      <c r="C30" s="389" t="s">
        <v>390</v>
      </c>
      <c r="D30" s="389" t="s">
        <v>542</v>
      </c>
      <c r="E30" s="366" t="s">
        <v>626</v>
      </c>
      <c r="F30" s="391"/>
      <c r="O30" s="3"/>
      <c r="P30" s="3"/>
    </row>
    <row r="31" spans="1:69" ht="18" customHeight="1" x14ac:dyDescent="0.25">
      <c r="A31" s="3"/>
      <c r="B31" s="728"/>
      <c r="C31" s="729">
        <v>0</v>
      </c>
      <c r="D31" s="729">
        <v>0</v>
      </c>
      <c r="E31" s="729">
        <v>0</v>
      </c>
      <c r="H31" s="2"/>
      <c r="I31" s="2"/>
      <c r="O31" s="3"/>
      <c r="P31" s="3"/>
      <c r="Q31" s="202"/>
      <c r="R31" s="202"/>
      <c r="S31" s="202"/>
    </row>
    <row r="32" spans="1:69" ht="18" customHeight="1" x14ac:dyDescent="0.25">
      <c r="A32" s="3"/>
      <c r="B32" s="728"/>
      <c r="C32" s="729">
        <v>0</v>
      </c>
      <c r="D32" s="729">
        <v>0</v>
      </c>
      <c r="E32" s="729">
        <v>0</v>
      </c>
      <c r="H32" s="2"/>
      <c r="I32" s="2"/>
      <c r="O32" s="3"/>
      <c r="P32" s="3"/>
      <c r="Q32" s="3"/>
      <c r="R32" s="3"/>
      <c r="S32" s="3"/>
    </row>
    <row r="33" spans="1:53" ht="18" customHeight="1" x14ac:dyDescent="0.25">
      <c r="A33" s="3"/>
      <c r="B33" s="728"/>
      <c r="C33" s="729">
        <v>0</v>
      </c>
      <c r="D33" s="729">
        <v>0</v>
      </c>
      <c r="E33" s="729">
        <v>0</v>
      </c>
      <c r="H33" s="2"/>
      <c r="I33" s="2"/>
      <c r="O33" s="3"/>
      <c r="P33" s="3"/>
      <c r="Q33" s="3"/>
      <c r="R33" s="3"/>
      <c r="S33" s="3"/>
    </row>
    <row r="34" spans="1:53" ht="18" customHeight="1" thickBot="1" x14ac:dyDescent="0.3">
      <c r="A34" s="2"/>
      <c r="B34" s="401" t="s">
        <v>864</v>
      </c>
      <c r="C34" s="401"/>
      <c r="D34" s="750">
        <f>IF(C12="select breed",((SUMPRODUCT(C31:C33,D31:D33,E31:E33)*7)/1000),((VLOOKUP(C12,'Reference Sheet'!Y3:AB8,3,FALSE)*C28*E28)/1000)+((VLOOKUP(C12,'Reference Sheet'!Y3:AB8,4,FALSE)*C29*E29)/1000)+((SUMPRODUCT(C31:C33,D31:D33,E31:E33)*7)/1000))</f>
        <v>0</v>
      </c>
      <c r="E34" s="752"/>
      <c r="H34" s="2"/>
      <c r="I34" s="2"/>
      <c r="N34" s="3"/>
      <c r="O34" s="3"/>
      <c r="P34" s="3"/>
      <c r="Q34" s="3"/>
      <c r="R34" s="3"/>
      <c r="S34" s="3"/>
    </row>
    <row r="35" spans="1:53" ht="18" customHeight="1" x14ac:dyDescent="0.25">
      <c r="J35" s="2"/>
      <c r="O35" s="3"/>
      <c r="P35" s="3"/>
      <c r="Q35" s="3"/>
      <c r="R35" s="3"/>
      <c r="S35" s="3"/>
    </row>
    <row r="36" spans="1:53" ht="18" customHeight="1" x14ac:dyDescent="0.25">
      <c r="B36" s="361"/>
      <c r="C36" s="396"/>
      <c r="F36" s="2"/>
      <c r="G36" s="2"/>
      <c r="I36" s="2"/>
      <c r="J36" s="2"/>
      <c r="K36" s="2"/>
      <c r="L36" s="2"/>
      <c r="M36" s="3"/>
      <c r="N36" s="3"/>
      <c r="O36" s="202"/>
      <c r="P36" s="202"/>
      <c r="Q36" s="3"/>
      <c r="R36" s="3"/>
      <c r="S36" s="3"/>
    </row>
    <row r="37" spans="1:53" ht="35.25" customHeight="1" x14ac:dyDescent="0.25">
      <c r="A37" s="322" t="s">
        <v>94</v>
      </c>
      <c r="B37" s="389" t="s">
        <v>26</v>
      </c>
      <c r="C37" s="389" t="s">
        <v>551</v>
      </c>
      <c r="D37" s="389" t="s">
        <v>547</v>
      </c>
      <c r="E37" s="366" t="s">
        <v>76</v>
      </c>
      <c r="G37" s="2"/>
      <c r="I37" s="2"/>
      <c r="J37" s="2"/>
      <c r="K37" s="2"/>
      <c r="L37" s="2"/>
      <c r="M37" s="3"/>
      <c r="N37" s="3"/>
      <c r="Q37" s="3"/>
      <c r="R37" s="3"/>
      <c r="S37" s="3"/>
    </row>
    <row r="38" spans="1:53" ht="18" customHeight="1" x14ac:dyDescent="0.25">
      <c r="A38" s="7" t="s">
        <v>27</v>
      </c>
      <c r="B38" s="754">
        <v>0</v>
      </c>
      <c r="C38" s="754">
        <v>0</v>
      </c>
      <c r="D38" s="763">
        <v>0</v>
      </c>
      <c r="E38" s="734">
        <v>0</v>
      </c>
      <c r="I38" s="2"/>
      <c r="J38" s="2"/>
      <c r="K38" s="2"/>
      <c r="L38" s="2"/>
      <c r="M38" s="3"/>
      <c r="N38" s="3"/>
      <c r="O38" s="202"/>
      <c r="P38" s="202"/>
    </row>
    <row r="39" spans="1:53" ht="18" customHeight="1" x14ac:dyDescent="0.25">
      <c r="A39" s="7" t="s">
        <v>81</v>
      </c>
      <c r="B39" s="754">
        <v>0</v>
      </c>
      <c r="C39" s="754">
        <v>0</v>
      </c>
      <c r="D39" s="763">
        <v>0</v>
      </c>
      <c r="E39" s="734">
        <v>0</v>
      </c>
      <c r="G39" s="2"/>
      <c r="J39" s="2"/>
      <c r="K39" s="2"/>
      <c r="L39" s="2"/>
      <c r="M39" s="3"/>
      <c r="N39" s="3"/>
      <c r="O39" s="3"/>
      <c r="P39" s="3"/>
    </row>
    <row r="40" spans="1:53" ht="18" customHeight="1" x14ac:dyDescent="0.25">
      <c r="A40" s="7" t="s">
        <v>543</v>
      </c>
      <c r="B40" s="754">
        <v>0</v>
      </c>
      <c r="C40" s="754">
        <v>0</v>
      </c>
      <c r="D40" s="763">
        <v>0</v>
      </c>
      <c r="E40" s="734">
        <v>0</v>
      </c>
      <c r="G40" s="2"/>
      <c r="K40" s="2"/>
      <c r="L40" s="2"/>
      <c r="M40" s="3"/>
      <c r="N40" s="3"/>
      <c r="O40" s="3"/>
      <c r="P40" s="3"/>
    </row>
    <row r="41" spans="1:53" ht="18" customHeight="1" x14ac:dyDescent="0.25">
      <c r="A41" s="7" t="s">
        <v>544</v>
      </c>
      <c r="B41" s="754">
        <v>0</v>
      </c>
      <c r="C41" s="754">
        <v>0</v>
      </c>
      <c r="D41" s="763">
        <v>0</v>
      </c>
      <c r="E41" s="734">
        <v>0</v>
      </c>
      <c r="G41" s="2"/>
      <c r="J41" s="2"/>
      <c r="O41" s="3"/>
      <c r="P41" s="3"/>
    </row>
    <row r="42" spans="1:53" ht="18" customHeight="1" x14ac:dyDescent="0.25">
      <c r="A42" s="7" t="s">
        <v>545</v>
      </c>
      <c r="B42" s="754">
        <v>0</v>
      </c>
      <c r="C42" s="754">
        <v>0</v>
      </c>
      <c r="D42" s="763">
        <v>0</v>
      </c>
      <c r="E42" s="734">
        <v>0</v>
      </c>
      <c r="G42" s="2"/>
      <c r="J42" s="2"/>
      <c r="K42" s="2"/>
      <c r="L42" s="2"/>
      <c r="M42" s="3"/>
      <c r="N42" s="3"/>
      <c r="O42" s="3"/>
      <c r="P42" s="3"/>
    </row>
    <row r="43" spans="1:53" ht="18" customHeight="1" x14ac:dyDescent="0.25">
      <c r="A43" s="7" t="s">
        <v>546</v>
      </c>
      <c r="B43" s="754">
        <v>0</v>
      </c>
      <c r="C43" s="754">
        <v>0</v>
      </c>
      <c r="D43" s="763">
        <v>0</v>
      </c>
      <c r="E43" s="734">
        <v>0</v>
      </c>
      <c r="G43" s="2"/>
      <c r="K43" s="2"/>
      <c r="L43" s="2"/>
      <c r="M43" s="3"/>
      <c r="N43" s="3"/>
      <c r="O43" s="3"/>
      <c r="P43" s="3"/>
    </row>
    <row r="44" spans="1:53" ht="18" customHeight="1" thickBot="1" x14ac:dyDescent="0.3">
      <c r="B44" s="755">
        <f>SUM(B38:B43)</f>
        <v>0</v>
      </c>
      <c r="C44" s="756">
        <f>IFERROR(SUMPRODUCT(B38:B43,C38:C43),0)</f>
        <v>0</v>
      </c>
      <c r="D44" s="764">
        <f>IFERROR(SUMPRODUCT(B38:B43,C38:C43,D38:D43)/C44,0)</f>
        <v>0</v>
      </c>
      <c r="E44" s="753">
        <f>IFERROR(SUMPRODUCT(B38:B39,E38:E39)/B44,0)</f>
        <v>0</v>
      </c>
      <c r="G44" s="2"/>
      <c r="J44" s="2"/>
      <c r="O44" s="3"/>
      <c r="P44" s="3"/>
    </row>
    <row r="45" spans="1:53" ht="18" customHeight="1" x14ac:dyDescent="0.25">
      <c r="G45" s="2"/>
      <c r="J45" s="2"/>
      <c r="K45" s="2"/>
      <c r="L45" s="2"/>
      <c r="M45" s="3"/>
      <c r="N45" s="3"/>
    </row>
    <row r="46" spans="1:53" ht="18" customHeight="1" x14ac:dyDescent="0.25">
      <c r="J46" s="2"/>
      <c r="K46" s="2"/>
      <c r="L46" s="2"/>
      <c r="M46" s="3"/>
      <c r="N46" s="202"/>
    </row>
    <row r="47" spans="1:53" ht="35.25" customHeight="1" x14ac:dyDescent="0.25">
      <c r="A47" s="718" t="s">
        <v>1</v>
      </c>
      <c r="B47" s="366" t="s">
        <v>19</v>
      </c>
      <c r="C47" s="366" t="s">
        <v>20</v>
      </c>
      <c r="D47" s="366" t="s">
        <v>23</v>
      </c>
      <c r="E47" s="366" t="s">
        <v>2</v>
      </c>
      <c r="F47" s="366" t="s">
        <v>655</v>
      </c>
      <c r="H47" s="367"/>
      <c r="I47" s="366" t="s">
        <v>106</v>
      </c>
      <c r="Q47" s="3"/>
      <c r="R47" s="3"/>
      <c r="S47" s="3"/>
      <c r="AE47" s="350"/>
      <c r="AF47" s="351"/>
      <c r="AG47" s="352"/>
      <c r="AH47" s="353"/>
      <c r="AI47" s="354"/>
      <c r="AJ47" s="354"/>
      <c r="AK47" s="346"/>
      <c r="AL47" s="355"/>
      <c r="BA47" s="11"/>
    </row>
    <row r="48" spans="1:53" ht="18" customHeight="1" x14ac:dyDescent="0.25">
      <c r="A48" s="368">
        <v>1</v>
      </c>
      <c r="B48" s="728" t="s">
        <v>654</v>
      </c>
      <c r="C48" s="732">
        <v>0</v>
      </c>
      <c r="D48" s="733">
        <v>0</v>
      </c>
      <c r="E48" s="734" t="s">
        <v>649</v>
      </c>
      <c r="F48" s="463">
        <f>IFERROR(VLOOKUP(B48,'Reference Sheet'!$M$5:$S$25,HLOOKUP(E48,'Reference Sheet'!$M$3:$S$25,2,FALSE),FALSE),0)</f>
        <v>0</v>
      </c>
      <c r="H48" s="367"/>
      <c r="I48" s="369">
        <f>IFERROR(VLOOKUP(B48,'Reference Sheet'!$M$5:$N$25,2,FALSE),0)</f>
        <v>0</v>
      </c>
      <c r="Q48" s="3"/>
      <c r="R48" s="3"/>
      <c r="S48" s="3"/>
      <c r="AE48" s="365"/>
      <c r="AF48" s="351"/>
      <c r="AG48" s="352"/>
      <c r="AH48" s="353"/>
      <c r="AI48" s="354"/>
      <c r="AJ48" s="354"/>
      <c r="AK48" s="346"/>
      <c r="AL48" s="355"/>
      <c r="BA48" s="11"/>
    </row>
    <row r="49" spans="1:53" ht="18" customHeight="1" x14ac:dyDescent="0.25">
      <c r="A49" s="368">
        <v>2</v>
      </c>
      <c r="B49" s="728" t="s">
        <v>654</v>
      </c>
      <c r="C49" s="732">
        <v>0</v>
      </c>
      <c r="D49" s="733">
        <v>0</v>
      </c>
      <c r="E49" s="734" t="s">
        <v>649</v>
      </c>
      <c r="F49" s="463">
        <f>IFERROR(VLOOKUP(B49,'Reference Sheet'!$M$5:$S$25,HLOOKUP(E49,'Reference Sheet'!$M$3:$S$25,2,FALSE),FALSE),0)</f>
        <v>0</v>
      </c>
      <c r="H49" s="367"/>
      <c r="I49" s="369">
        <f>IFERROR(VLOOKUP(B49,'Reference Sheet'!$M$5:$N$25,2,FALSE),0)</f>
        <v>0</v>
      </c>
      <c r="Q49" s="3"/>
      <c r="R49" s="3"/>
      <c r="S49" s="3"/>
      <c r="AE49" s="350"/>
      <c r="AF49" s="351"/>
      <c r="AG49" s="352"/>
      <c r="AH49" s="353"/>
      <c r="AI49" s="354"/>
      <c r="AJ49" s="354"/>
      <c r="AK49" s="346"/>
      <c r="AL49" s="355"/>
      <c r="BA49" s="11"/>
    </row>
    <row r="50" spans="1:53" ht="18" customHeight="1" x14ac:dyDescent="0.25">
      <c r="A50" s="368">
        <v>3</v>
      </c>
      <c r="B50" s="728" t="s">
        <v>654</v>
      </c>
      <c r="C50" s="732">
        <v>0</v>
      </c>
      <c r="D50" s="733">
        <v>0</v>
      </c>
      <c r="E50" s="734" t="s">
        <v>649</v>
      </c>
      <c r="F50" s="463">
        <f>IFERROR(VLOOKUP(B50,'Reference Sheet'!$M$5:$S$25,HLOOKUP(E50,'Reference Sheet'!$M$3:$S$25,2,FALSE),FALSE),0)</f>
        <v>0</v>
      </c>
      <c r="H50" s="2"/>
      <c r="I50" s="369">
        <f>IFERROR(VLOOKUP(B50,'Reference Sheet'!$M$5:$N$25,2,FALSE),0)</f>
        <v>0</v>
      </c>
      <c r="Q50" s="3"/>
      <c r="R50" s="3"/>
      <c r="S50" s="3"/>
      <c r="AE50" s="350"/>
      <c r="AF50" s="351"/>
      <c r="AG50" s="352"/>
      <c r="AH50" s="353"/>
      <c r="AI50" s="354"/>
      <c r="AJ50" s="354"/>
      <c r="AK50" s="346"/>
      <c r="AL50" s="355"/>
      <c r="BA50" s="11"/>
    </row>
    <row r="51" spans="1:53" ht="18" customHeight="1" x14ac:dyDescent="0.25">
      <c r="A51" s="368">
        <v>4</v>
      </c>
      <c r="B51" s="728" t="s">
        <v>654</v>
      </c>
      <c r="C51" s="732">
        <v>0</v>
      </c>
      <c r="D51" s="733">
        <v>0</v>
      </c>
      <c r="E51" s="734" t="s">
        <v>649</v>
      </c>
      <c r="F51" s="463">
        <f>IFERROR(VLOOKUP(B51,'Reference Sheet'!$M$5:$S$25,HLOOKUP(E51,'Reference Sheet'!$M$3:$S$25,2,FALSE),FALSE),0)</f>
        <v>0</v>
      </c>
      <c r="H51" s="2"/>
      <c r="I51" s="369">
        <f>IFERROR(VLOOKUP(B51,'Reference Sheet'!$M$5:$N$25,2,FALSE),0)</f>
        <v>0</v>
      </c>
      <c r="J51" s="2"/>
      <c r="K51" s="2"/>
      <c r="L51" s="2"/>
      <c r="M51" s="3"/>
      <c r="N51" s="779"/>
      <c r="Q51" s="3"/>
      <c r="R51" s="3"/>
      <c r="S51" s="3"/>
      <c r="AE51" s="350"/>
      <c r="AF51" s="351"/>
      <c r="AG51" s="352"/>
      <c r="AH51" s="353"/>
      <c r="AI51" s="354"/>
      <c r="AJ51" s="354"/>
      <c r="AK51" s="346"/>
      <c r="AL51" s="355"/>
    </row>
    <row r="52" spans="1:53" ht="18" customHeight="1" x14ac:dyDescent="0.25">
      <c r="A52" s="368">
        <v>5</v>
      </c>
      <c r="B52" s="728" t="s">
        <v>654</v>
      </c>
      <c r="C52" s="732">
        <v>0</v>
      </c>
      <c r="D52" s="733">
        <v>0</v>
      </c>
      <c r="E52" s="734" t="s">
        <v>649</v>
      </c>
      <c r="F52" s="463">
        <f>IFERROR(VLOOKUP(B52,'Reference Sheet'!$M$5:$S$25,HLOOKUP(E52,'Reference Sheet'!$M$3:$S$25,2,FALSE),FALSE),0)</f>
        <v>0</v>
      </c>
      <c r="H52" s="2"/>
      <c r="I52" s="369">
        <f>IFERROR(VLOOKUP(B52,'Reference Sheet'!$M$5:$N$25,2,FALSE),0)</f>
        <v>0</v>
      </c>
      <c r="J52" s="2"/>
      <c r="K52" s="2"/>
      <c r="L52" s="2"/>
      <c r="M52" s="2"/>
      <c r="N52" s="779"/>
      <c r="O52" s="3"/>
      <c r="P52" s="3"/>
      <c r="Q52" s="3"/>
      <c r="R52" s="3"/>
      <c r="S52" s="3"/>
      <c r="AE52" s="350"/>
      <c r="AF52" s="351"/>
      <c r="AG52" s="352"/>
      <c r="AH52" s="353"/>
      <c r="AI52" s="354"/>
      <c r="AJ52" s="354"/>
      <c r="AK52" s="346"/>
      <c r="AL52" s="355"/>
    </row>
    <row r="53" spans="1:53" ht="18" customHeight="1" x14ac:dyDescent="0.25">
      <c r="A53" s="368">
        <v>6</v>
      </c>
      <c r="B53" s="728" t="s">
        <v>654</v>
      </c>
      <c r="C53" s="732">
        <v>0</v>
      </c>
      <c r="D53" s="733">
        <v>0</v>
      </c>
      <c r="E53" s="734" t="s">
        <v>649</v>
      </c>
      <c r="F53" s="463">
        <f>IFERROR(VLOOKUP(B53,'Reference Sheet'!$M$5:$S$25,HLOOKUP(E53,'Reference Sheet'!$M$3:$S$25,2,FALSE),FALSE),0)</f>
        <v>0</v>
      </c>
      <c r="H53" s="2"/>
      <c r="I53" s="369">
        <f>IFERROR(VLOOKUP(B53,'Reference Sheet'!$M$5:$N$25,2,FALSE),0)</f>
        <v>0</v>
      </c>
      <c r="J53" s="2"/>
      <c r="K53" s="2"/>
      <c r="L53" s="2"/>
      <c r="M53" s="2"/>
      <c r="N53" s="3"/>
      <c r="O53" s="3"/>
      <c r="P53" s="3"/>
      <c r="Q53" s="3"/>
      <c r="R53" s="3"/>
      <c r="S53" s="3"/>
      <c r="AE53" s="350"/>
      <c r="AF53" s="351"/>
      <c r="AG53" s="352"/>
      <c r="AH53" s="353"/>
      <c r="AI53" s="354"/>
      <c r="AJ53" s="354"/>
      <c r="AK53" s="346"/>
      <c r="AL53" s="355"/>
    </row>
    <row r="54" spans="1:53" ht="18" customHeight="1" x14ac:dyDescent="0.25">
      <c r="A54" s="368">
        <v>7</v>
      </c>
      <c r="B54" s="728" t="s">
        <v>654</v>
      </c>
      <c r="C54" s="732">
        <v>0</v>
      </c>
      <c r="D54" s="733">
        <v>0</v>
      </c>
      <c r="E54" s="734" t="s">
        <v>649</v>
      </c>
      <c r="F54" s="463">
        <f>IFERROR(VLOOKUP(B54,'Reference Sheet'!$M$5:$S$25,HLOOKUP(E54,'Reference Sheet'!$M$3:$S$25,2,FALSE),FALSE),0)</f>
        <v>0</v>
      </c>
      <c r="H54" s="2"/>
      <c r="I54" s="369">
        <f>IFERROR(VLOOKUP(B54,'Reference Sheet'!$M$5:$N$25,2,FALSE),0)</f>
        <v>0</v>
      </c>
      <c r="J54" s="2"/>
      <c r="K54" s="2"/>
      <c r="L54" s="2"/>
      <c r="M54" s="3"/>
      <c r="N54" s="3"/>
      <c r="O54" s="3"/>
      <c r="P54" s="3"/>
      <c r="Q54" s="3"/>
      <c r="R54" s="3"/>
      <c r="S54" s="3"/>
      <c r="AE54" s="370"/>
      <c r="AF54" s="371"/>
      <c r="AG54" s="372"/>
      <c r="AH54" s="373"/>
      <c r="AI54" s="374"/>
      <c r="AJ54" s="375"/>
      <c r="AK54" s="346"/>
      <c r="AL54" s="376"/>
    </row>
    <row r="55" spans="1:53" ht="18" customHeight="1" thickBot="1" x14ac:dyDescent="0.3">
      <c r="A55" s="368">
        <v>8</v>
      </c>
      <c r="B55" s="728" t="s">
        <v>654</v>
      </c>
      <c r="C55" s="732">
        <v>0</v>
      </c>
      <c r="D55" s="733">
        <v>0</v>
      </c>
      <c r="E55" s="734" t="s">
        <v>649</v>
      </c>
      <c r="F55" s="463">
        <f>IFERROR(VLOOKUP(B55,'Reference Sheet'!$M$5:$S$25,HLOOKUP(E55,'Reference Sheet'!$M$3:$S$25,2,FALSE),FALSE),0)</f>
        <v>0</v>
      </c>
      <c r="H55" s="2"/>
      <c r="I55" s="369">
        <f>IFERROR(VLOOKUP(B55,'Reference Sheet'!$M$5:$N$25,2,FALSE),0)</f>
        <v>0</v>
      </c>
      <c r="J55" s="2"/>
      <c r="K55" s="2"/>
      <c r="L55" s="2"/>
      <c r="M55" s="3"/>
      <c r="N55" s="3"/>
      <c r="O55" s="3"/>
      <c r="P55" s="3"/>
      <c r="Q55" s="3"/>
      <c r="R55" s="3"/>
      <c r="S55" s="3"/>
      <c r="AE55" s="377"/>
      <c r="AF55" s="378"/>
      <c r="AG55" s="379"/>
      <c r="AH55" s="380"/>
      <c r="AI55" s="381"/>
      <c r="AJ55" s="382"/>
      <c r="AK55" s="382"/>
      <c r="AL55" s="383"/>
    </row>
    <row r="56" spans="1:53" ht="18" customHeight="1" x14ac:dyDescent="0.25">
      <c r="A56" s="368">
        <v>9</v>
      </c>
      <c r="B56" s="728" t="s">
        <v>654</v>
      </c>
      <c r="C56" s="732">
        <v>0</v>
      </c>
      <c r="D56" s="733">
        <v>0</v>
      </c>
      <c r="E56" s="734" t="s">
        <v>649</v>
      </c>
      <c r="F56" s="463">
        <f>IFERROR(VLOOKUP(B56,'Reference Sheet'!$M$5:$S$25,HLOOKUP(E56,'Reference Sheet'!$M$3:$S$25,2,FALSE),FALSE),0)</f>
        <v>0</v>
      </c>
      <c r="H56" s="2"/>
      <c r="I56" s="369">
        <f>IFERROR(VLOOKUP(B56,'Reference Sheet'!$M$5:$N$25,2,FALSE),0)</f>
        <v>0</v>
      </c>
      <c r="J56" s="2"/>
      <c r="K56" s="2"/>
      <c r="L56" s="2"/>
      <c r="M56" s="3"/>
      <c r="N56" s="3"/>
      <c r="O56" s="3"/>
      <c r="P56" s="3"/>
      <c r="Q56" s="3"/>
      <c r="R56" s="3"/>
      <c r="S56" s="3"/>
      <c r="AD56" s="323"/>
      <c r="AE56" s="384"/>
      <c r="AF56" s="384"/>
      <c r="AG56" s="385"/>
      <c r="AH56" s="385"/>
      <c r="AI56" s="385"/>
      <c r="AJ56" s="385"/>
      <c r="AK56" s="385"/>
    </row>
    <row r="57" spans="1:53" ht="18" customHeight="1" x14ac:dyDescent="0.25">
      <c r="A57" s="368">
        <v>10</v>
      </c>
      <c r="B57" s="728" t="s">
        <v>654</v>
      </c>
      <c r="C57" s="732">
        <v>0</v>
      </c>
      <c r="D57" s="733">
        <v>0</v>
      </c>
      <c r="E57" s="734" t="s">
        <v>649</v>
      </c>
      <c r="F57" s="463">
        <f>IFERROR(VLOOKUP(B57,'Reference Sheet'!$M$5:$S$25,HLOOKUP(E57,'Reference Sheet'!$M$3:$S$25,2,FALSE),FALSE),0)</f>
        <v>0</v>
      </c>
      <c r="H57" s="2"/>
      <c r="I57" s="369">
        <f>IFERROR(VLOOKUP(B57,'Reference Sheet'!$M$5:$N$25,2,FALSE),0)</f>
        <v>0</v>
      </c>
      <c r="J57" s="2"/>
      <c r="K57" s="2"/>
      <c r="L57" s="2"/>
      <c r="M57" s="3"/>
      <c r="N57" s="3"/>
      <c r="O57" s="3"/>
      <c r="P57" s="3"/>
      <c r="Q57" s="3"/>
      <c r="R57" s="3"/>
      <c r="S57" s="3"/>
    </row>
    <row r="58" spans="1:53" ht="18" customHeight="1" thickBot="1" x14ac:dyDescent="0.3">
      <c r="C58" s="762">
        <f>SUM(C48:C57)</f>
        <v>0</v>
      </c>
      <c r="D58" s="475">
        <f>IFERROR(SUMPRODUCT(C48:C57,D48:D57)/C58,0)</f>
        <v>0</v>
      </c>
      <c r="E58" s="386"/>
      <c r="F58" s="387">
        <f>IFERROR(SUMPRODUCT(C48:C57,F48:F57)/C58,0)</f>
        <v>0</v>
      </c>
      <c r="G58" s="2"/>
      <c r="I58" s="388">
        <f>IFERROR(SUMPRODUCT(I48:I57,C48:C57)/C58,0)</f>
        <v>0</v>
      </c>
      <c r="M58" s="3"/>
      <c r="N58" s="3"/>
      <c r="O58" s="3"/>
      <c r="P58" s="3"/>
      <c r="Q58" s="3"/>
      <c r="R58" s="3"/>
      <c r="S58" s="3"/>
    </row>
    <row r="59" spans="1:53" ht="18" customHeight="1" x14ac:dyDescent="0.25">
      <c r="A59" s="301"/>
      <c r="B59" s="2"/>
      <c r="J59" s="367"/>
      <c r="K59" s="367"/>
      <c r="L59" s="367"/>
      <c r="M59" s="3"/>
      <c r="N59" s="3"/>
      <c r="O59" s="3"/>
      <c r="P59" s="3"/>
      <c r="Q59" s="3"/>
      <c r="R59" s="3"/>
      <c r="S59" s="3"/>
    </row>
    <row r="60" spans="1:53" ht="18" customHeight="1" x14ac:dyDescent="0.25">
      <c r="J60" s="367"/>
      <c r="K60" s="367"/>
      <c r="L60" s="367"/>
      <c r="M60" s="3"/>
      <c r="N60" s="3"/>
      <c r="O60" s="3"/>
      <c r="P60" s="3"/>
      <c r="Q60" s="420"/>
      <c r="R60" s="420"/>
      <c r="S60" s="420"/>
    </row>
    <row r="61" spans="1:53" ht="36" customHeight="1" x14ac:dyDescent="0.25">
      <c r="A61" s="4" t="s">
        <v>95</v>
      </c>
      <c r="B61" s="397"/>
      <c r="C61" s="389" t="s">
        <v>61</v>
      </c>
      <c r="D61" s="389" t="s">
        <v>60</v>
      </c>
      <c r="E61" s="366" t="s">
        <v>395</v>
      </c>
      <c r="J61" s="2"/>
      <c r="K61" s="2"/>
      <c r="L61" s="2"/>
      <c r="M61" s="3"/>
      <c r="N61" s="202"/>
    </row>
    <row r="62" spans="1:53" ht="18" hidden="1" customHeight="1" x14ac:dyDescent="0.25">
      <c r="A62" s="2"/>
      <c r="B62" s="398" t="s">
        <v>534</v>
      </c>
      <c r="C62" s="464">
        <f>IFERROR(('Current System'!C58*(1+VLOOKUP('Current System'!B6,'Reference Sheet'!BD4:BE6,2,FALSE)))+(((VLOOKUP('Current System'!B4,'Reference Sheet'!BG3:BK18,HLOOKUP('Proposed System'!C12,'Reference Sheet'!BG3:BK18,2,FALSE),FALSE))*0.01*C14)/(VLOOKUP(C12,'Reference Sheet'!AD3:AJ8,7,FALSE)/1000)/1000)+((VLOOKUP('Current System'!B4,'Reference Sheet'!BM3:BN18,2,FALSE)*C14*1.75)/1000)+((IFERROR(('Current System'!D16*VLOOKUP('Current System'!C16,'Reference Sheet'!AS3:AT7,2,FALSE)*'Current System'!D58),0)+IFERROR(('Current System'!D17*VLOOKUP('Current System'!C17,'Reference Sheet'!AS3:AT7,2,FALSE)*'Current System'!D58),0)+IFERROR(('Current System'!D18*VLOOKUP('Current System'!C18,'Reference Sheet'!AS3:AT7,2,FALSE)*'Current System'!D58),0)+IFERROR(('Current System'!D19*VLOOKUP('Current System'!C19,'Reference Sheet'!AS3:AT7,2,FALSE)*'Current System'!D58),0))-(IFERROR((D20*VLOOKUP(C20,'Reference Sheet'!AS3:AT7,2,FALSE)*'Current System'!D58),0)+IFERROR((D21*VLOOKUP(C21,'Reference Sheet'!AS3:AT7,2,FALSE)*'Current System'!D58),0)+IFERROR((D22*VLOOKUP(C22,'Reference Sheet'!AS3:AT7,2,FALSE)*'Current System'!D58),0)+IFERROR((D23*VLOOKUP(C23,'Reference Sheet'!AS3:AT7,2,FALSE)*'Current System'!D58),0))),0)</f>
        <v>0</v>
      </c>
      <c r="D62" s="399">
        <f>IFERROR(C62/'Current System'!$B$5,0)</f>
        <v>0</v>
      </c>
      <c r="E62" s="400">
        <f>IFERROR((C62-D34)/$C$14,0)</f>
        <v>0</v>
      </c>
      <c r="G62" s="2"/>
      <c r="J62" s="2"/>
      <c r="K62" s="2"/>
      <c r="L62" s="2"/>
      <c r="M62" s="3"/>
      <c r="N62" s="202"/>
    </row>
    <row r="63" spans="1:53" ht="18" hidden="1" customHeight="1" x14ac:dyDescent="0.25">
      <c r="A63" s="2"/>
      <c r="B63" s="398" t="s">
        <v>521</v>
      </c>
      <c r="C63" s="464">
        <f>D24*E24*F24</f>
        <v>0</v>
      </c>
      <c r="D63" s="399">
        <f>IFERROR(C63/'Current System'!B5,0)</f>
        <v>0</v>
      </c>
      <c r="E63" s="400">
        <f>IFERROR(C63/C14,0)</f>
        <v>0</v>
      </c>
      <c r="J63" s="2"/>
      <c r="K63" s="2"/>
      <c r="L63" s="2"/>
      <c r="M63" s="3"/>
      <c r="N63" s="3"/>
    </row>
    <row r="64" spans="1:53" ht="18" hidden="1" customHeight="1" x14ac:dyDescent="0.25">
      <c r="A64" s="2"/>
      <c r="B64" s="398" t="s">
        <v>392</v>
      </c>
      <c r="C64" s="465">
        <f>C58*F58</f>
        <v>0</v>
      </c>
      <c r="D64" s="399">
        <f>IFERROR(C64/'Current System'!$B$5,0)</f>
        <v>0</v>
      </c>
      <c r="E64" s="400">
        <f>IFERROR(C64/$C$14,0)</f>
        <v>0</v>
      </c>
      <c r="F64" s="2"/>
      <c r="J64" s="2"/>
      <c r="K64" s="2"/>
      <c r="L64" s="2"/>
      <c r="M64" s="3"/>
      <c r="N64" s="3"/>
    </row>
    <row r="65" spans="1:14" ht="18" hidden="1" customHeight="1" x14ac:dyDescent="0.25">
      <c r="A65" s="2"/>
      <c r="B65" s="398" t="s">
        <v>393</v>
      </c>
      <c r="C65" s="465">
        <f>(C44*E44*7)/1000</f>
        <v>0</v>
      </c>
      <c r="D65" s="399">
        <f>IFERROR(C65/'Current System'!$B$5,0)</f>
        <v>0</v>
      </c>
      <c r="E65" s="400">
        <f>IFERROR(C65/$C$14,0)</f>
        <v>0</v>
      </c>
      <c r="K65" s="2"/>
      <c r="L65" s="2"/>
      <c r="M65" s="3"/>
      <c r="N65" s="3"/>
    </row>
    <row r="66" spans="1:14" ht="18" customHeight="1" thickBot="1" x14ac:dyDescent="0.3">
      <c r="B66" s="401" t="s">
        <v>96</v>
      </c>
      <c r="C66" s="755">
        <f>IFERROR(SUM(C62:C65),0)</f>
        <v>0</v>
      </c>
      <c r="D66" s="758">
        <f>IFERROR(SUM(D62:D65),0)</f>
        <v>0</v>
      </c>
      <c r="E66" s="761">
        <f>IFERROR(SUM(E62:E65),0)</f>
        <v>0</v>
      </c>
      <c r="K66" s="2"/>
      <c r="L66" s="2"/>
      <c r="M66" s="3"/>
    </row>
    <row r="67" spans="1:14" ht="18" customHeight="1" x14ac:dyDescent="0.25">
      <c r="A67" s="2"/>
      <c r="B67" s="398" t="s">
        <v>97</v>
      </c>
      <c r="C67" s="419">
        <f>IFERROR(C15/(C66-D34-'Base Calcs'!G20),0)</f>
        <v>0</v>
      </c>
      <c r="D67" s="4" t="s">
        <v>553</v>
      </c>
      <c r="E67" s="402"/>
      <c r="F67" s="2"/>
      <c r="K67" s="2"/>
      <c r="L67" s="2"/>
      <c r="M67" s="3"/>
      <c r="N67" s="3"/>
    </row>
    <row r="68" spans="1:14" ht="18" customHeight="1" x14ac:dyDescent="0.25">
      <c r="A68" s="2"/>
      <c r="F68" s="2"/>
      <c r="K68" s="2"/>
      <c r="L68" s="2"/>
      <c r="M68" s="3"/>
      <c r="N68" s="3"/>
    </row>
    <row r="69" spans="1:14" ht="18" customHeight="1" x14ac:dyDescent="0.25">
      <c r="A69" s="781" t="s">
        <v>811</v>
      </c>
      <c r="B69" s="782" t="str">
        <f>IFERROR(IF(D69/C66&lt;-0.0005,"You have not supplied enough feed to meet your production target. Increase feed inputs by the following amount or reduce production target by amount indicated.",IF(D69/C66&gt;0.0005,"You have supplied too much feed realtive to your production target. Reduce feed inputs by the following amount or increase production target by amount indicated.","")),"")</f>
        <v/>
      </c>
      <c r="C69" s="782"/>
      <c r="D69" s="515">
        <f>IFERROR((C66-(((((0.6*C13^0.75*C14*365)+(VLOOKUP(C12,'Reference Sheet'!AD3:AJ8,4,FALSE)*C14)+(VLOOKUP(C12,'Reference Sheet'!AD3:AJ8,5,FALSE)*C14)+(VLOOKUP(C12,'Reference Sheet'!AD3:AJ8,7,FALSE)*C15))/11)/1000)+D34))/IF(F58&gt;0,F58,0.8),0)</f>
        <v>0</v>
      </c>
      <c r="E69" s="516" t="s">
        <v>82</v>
      </c>
      <c r="F69" s="2"/>
    </row>
    <row r="70" spans="1:14" ht="18" customHeight="1" x14ac:dyDescent="0.3">
      <c r="A70" s="781"/>
      <c r="B70" s="782"/>
      <c r="C70" s="782"/>
      <c r="D70" s="517"/>
      <c r="E70" s="517"/>
      <c r="F70" s="2"/>
    </row>
    <row r="71" spans="1:14" ht="18" customHeight="1" x14ac:dyDescent="0.3">
      <c r="A71" s="781"/>
      <c r="B71" s="782"/>
      <c r="C71" s="782"/>
      <c r="D71" s="515">
        <f>ROUND(IFERROR(IF((D69*1000*11)/VLOOKUP(C12,'Reference Sheet'!AD3:AJ8,7,FALSE)&gt;100,(D69*1000*11)/VLOOKUP(C12,'Reference Sheet'!AD3:AJ8,7,FALSE),IF((D69*1000*11)/VLOOKUP(C12,'Reference Sheet'!AD3:AJ8,7,FALSE)&lt;-100,(D69*1000*11)/VLOOKUP(C12,'Reference Sheet'!AD3:AJ8,7,FALSE),0)),0),-1)</f>
        <v>0</v>
      </c>
      <c r="E71" s="5" t="s">
        <v>620</v>
      </c>
      <c r="F71" s="2"/>
    </row>
    <row r="72" spans="1:14" ht="18" customHeight="1" x14ac:dyDescent="0.25">
      <c r="F72" s="2"/>
    </row>
    <row r="73" spans="1:14" ht="18" customHeight="1" x14ac:dyDescent="0.25">
      <c r="A73" s="2"/>
      <c r="C73" s="404"/>
      <c r="D73" s="405"/>
      <c r="E73" s="403"/>
      <c r="F73" s="2"/>
    </row>
    <row r="74" spans="1:14" ht="18" customHeight="1" x14ac:dyDescent="0.25">
      <c r="A74" s="258" t="s">
        <v>35</v>
      </c>
      <c r="B74" s="406"/>
      <c r="C74" s="389" t="s">
        <v>396</v>
      </c>
      <c r="D74" s="2"/>
      <c r="E74" s="2"/>
    </row>
    <row r="75" spans="1:14" ht="18" customHeight="1" x14ac:dyDescent="0.25">
      <c r="B75" s="4" t="s">
        <v>488</v>
      </c>
      <c r="C75" s="760">
        <v>0</v>
      </c>
      <c r="D75" s="2"/>
      <c r="E75" s="2"/>
    </row>
    <row r="76" spans="1:14" ht="18" customHeight="1" x14ac:dyDescent="0.25">
      <c r="A76" s="2"/>
      <c r="B76" s="4" t="s">
        <v>38</v>
      </c>
      <c r="C76" s="760">
        <v>0</v>
      </c>
      <c r="D76" s="2"/>
      <c r="E76" s="2"/>
    </row>
    <row r="77" spans="1:14" ht="18" customHeight="1" x14ac:dyDescent="0.25">
      <c r="A77" s="2"/>
      <c r="B77" s="4" t="s">
        <v>37</v>
      </c>
      <c r="C77" s="760">
        <v>0</v>
      </c>
      <c r="D77" s="2"/>
      <c r="E77" s="2"/>
    </row>
    <row r="78" spans="1:14" ht="18" customHeight="1" thickBot="1" x14ac:dyDescent="0.3">
      <c r="A78" s="2"/>
      <c r="B78" s="721" t="s">
        <v>86</v>
      </c>
      <c r="C78" s="759">
        <f>SUM(C75:C77)</f>
        <v>0</v>
      </c>
      <c r="D78" s="780" t="str">
        <f>IFERROR(IF((C14/C78)&gt;('Current System'!B9/'Current System'!C70),"WARNING: Ratio of cows per FTE has increased. Check this is intended as adding infrastructure usually results in a decrese in this ratio.",""),"")</f>
        <v/>
      </c>
      <c r="E78" s="780"/>
    </row>
    <row r="79" spans="1:14" ht="18" customHeight="1" x14ac:dyDescent="0.25">
      <c r="A79" s="2"/>
      <c r="B79" s="360"/>
      <c r="C79" s="2"/>
      <c r="D79" s="780"/>
      <c r="E79" s="780"/>
    </row>
    <row r="80" spans="1:14" ht="18" customHeight="1" x14ac:dyDescent="0.25">
      <c r="A80" s="2"/>
      <c r="B80" s="360"/>
      <c r="C80" s="2"/>
      <c r="D80" s="2"/>
      <c r="E80" s="2"/>
    </row>
    <row r="81" spans="1:5" ht="18" customHeight="1" x14ac:dyDescent="0.25">
      <c r="A81" s="258" t="s">
        <v>70</v>
      </c>
      <c r="B81" s="776" t="s">
        <v>675</v>
      </c>
      <c r="C81" s="776"/>
    </row>
    <row r="82" spans="1:5" ht="18" customHeight="1" x14ac:dyDescent="0.25">
      <c r="A82" s="2"/>
      <c r="B82" s="2"/>
      <c r="C82" s="2"/>
      <c r="D82" s="2"/>
      <c r="E82" s="2"/>
    </row>
    <row r="83" spans="1:5" ht="18" customHeight="1" x14ac:dyDescent="0.25">
      <c r="B83" s="2" t="s">
        <v>102</v>
      </c>
      <c r="C83" s="735">
        <v>0</v>
      </c>
      <c r="D83" s="357" t="s">
        <v>103</v>
      </c>
      <c r="E83" s="2"/>
    </row>
    <row r="84" spans="1:5" ht="18" customHeight="1" x14ac:dyDescent="0.25">
      <c r="B84" s="2"/>
      <c r="C84" s="2"/>
      <c r="D84" s="2"/>
      <c r="E84" s="2"/>
    </row>
    <row r="85" spans="1:5" ht="18" customHeight="1" x14ac:dyDescent="0.25">
      <c r="B85" s="2" t="s">
        <v>629</v>
      </c>
      <c r="D85" s="727" t="s">
        <v>684</v>
      </c>
      <c r="E85" s="2"/>
    </row>
    <row r="86" spans="1:5" ht="18" customHeight="1" x14ac:dyDescent="0.25">
      <c r="B86" s="2"/>
      <c r="C86" s="2"/>
      <c r="D86" s="2"/>
      <c r="E86" s="2"/>
    </row>
    <row r="87" spans="1:5" ht="18" customHeight="1" x14ac:dyDescent="0.25">
      <c r="B87" s="408" t="s">
        <v>202</v>
      </c>
      <c r="C87" s="739">
        <v>0</v>
      </c>
      <c r="D87" s="361" t="s">
        <v>628</v>
      </c>
    </row>
    <row r="88" spans="1:5" ht="18" customHeight="1" x14ac:dyDescent="0.25">
      <c r="B88" s="408" t="s">
        <v>489</v>
      </c>
      <c r="C88" s="777" t="s">
        <v>684</v>
      </c>
      <c r="D88" s="778"/>
    </row>
    <row r="89" spans="1:5" ht="18" customHeight="1" x14ac:dyDescent="0.25"/>
    <row r="90" spans="1:5" ht="18" customHeight="1" x14ac:dyDescent="0.25"/>
    <row r="91" spans="1:5" ht="18" customHeight="1" x14ac:dyDescent="0.25">
      <c r="A91" s="415" t="s">
        <v>793</v>
      </c>
      <c r="B91" s="512" t="s">
        <v>792</v>
      </c>
    </row>
    <row r="92" spans="1:5" ht="18" customHeight="1" x14ac:dyDescent="0.25">
      <c r="A92" s="258" t="s">
        <v>794</v>
      </c>
      <c r="B92" s="2"/>
    </row>
    <row r="93" spans="1:5" ht="18" customHeight="1" x14ac:dyDescent="0.25"/>
    <row r="94" spans="1:5" ht="18" customHeight="1" x14ac:dyDescent="0.25"/>
    <row r="95" spans="1:5" ht="18" customHeight="1" x14ac:dyDescent="0.25"/>
    <row r="96" spans="1:5"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sheetData>
  <sheetProtection password="D89C" sheet="1" objects="1" scenarios="1"/>
  <mergeCells count="15">
    <mergeCell ref="A69:A71"/>
    <mergeCell ref="AT1:AW1"/>
    <mergeCell ref="B69:C71"/>
    <mergeCell ref="C3:D3"/>
    <mergeCell ref="BG1:BH1"/>
    <mergeCell ref="AY1:BE1"/>
    <mergeCell ref="AE1:AL1"/>
    <mergeCell ref="X3:Y3"/>
    <mergeCell ref="B8:F8"/>
    <mergeCell ref="D15:D16"/>
    <mergeCell ref="B81:C81"/>
    <mergeCell ref="C88:D88"/>
    <mergeCell ref="N25:N26"/>
    <mergeCell ref="N51:N52"/>
    <mergeCell ref="D78:E79"/>
  </mergeCells>
  <conditionalFormatting sqref="A8:B8">
    <cfRule type="notContainsBlanks" dxfId="12" priority="2">
      <formula>LEN(TRIM(A8))&gt;0</formula>
    </cfRule>
  </conditionalFormatting>
  <hyperlinks>
    <hyperlink ref="B91" r:id="rId1" xr:uid="{00000000-0004-0000-0200-000000000000}"/>
  </hyperlinks>
  <pageMargins left="0.25" right="0.25" top="0.75" bottom="0.75" header="0.3" footer="0.3"/>
  <pageSetup paperSize="8" scale="46" orientation="landscape" r:id="rId2"/>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200-000000000000}">
          <x14:formula1>
            <xm:f>'Reference Sheet'!$I$3:$I$7</xm:f>
          </x14:formula1>
          <xm:sqref>C12</xm:sqref>
        </x14:dataValidation>
        <x14:dataValidation type="list" allowBlank="1" showInputMessage="1" showErrorMessage="1" xr:uid="{00000000-0002-0000-0200-000001000000}">
          <x14:formula1>
            <xm:f>'Reference Sheet'!$BB$4:$BB$9</xm:f>
          </x14:formula1>
          <xm:sqref>C16</xm:sqref>
        </x14:dataValidation>
        <x14:dataValidation type="list" allowBlank="1" showInputMessage="1" showErrorMessage="1" xr:uid="{00000000-0002-0000-0200-000002000000}">
          <x14:formula1>
            <xm:f>'Reference Sheet'!$AV$4:$AV$7</xm:f>
          </x14:formula1>
          <xm:sqref>C3:D3</xm:sqref>
        </x14:dataValidation>
        <x14:dataValidation type="list" allowBlank="1" showInputMessage="1" showErrorMessage="1" xr:uid="{00000000-0002-0000-0200-000003000000}">
          <x14:formula1>
            <xm:f>'Reference Sheet'!$K$3:$K$8</xm:f>
          </x14:formula1>
          <xm:sqref>E48:E57</xm:sqref>
        </x14:dataValidation>
        <x14:dataValidation type="list" allowBlank="1" showInputMessage="1" showErrorMessage="1" xr:uid="{00000000-0002-0000-0200-000004000000}">
          <x14:formula1>
            <xm:f>'Reference Sheet'!$M$4:$M$25</xm:f>
          </x14:formula1>
          <xm:sqref>B48:B57</xm:sqref>
        </x14:dataValidation>
        <x14:dataValidation type="list" allowBlank="1" showInputMessage="1" showErrorMessage="1" xr:uid="{00000000-0002-0000-0200-000005000000}">
          <x14:formula1>
            <xm:f>'Reference Sheet'!$AS$4:$AS$7</xm:f>
          </x14:formula1>
          <xm:sqref>C20:C23</xm:sqref>
        </x14:dataValidation>
        <x14:dataValidation type="list" allowBlank="1" showInputMessage="1" showErrorMessage="1" xr:uid="{00000000-0002-0000-0200-000006000000}">
          <x14:formula1>
            <xm:f>'Reference Sheet'!$AP$4:$AP$10</xm:f>
          </x14:formula1>
          <xm:sqref>B20:B23</xm:sqref>
        </x14:dataValidation>
        <x14:dataValidation type="list" allowBlank="1" showInputMessage="1" showErrorMessage="1" xr:uid="{00000000-0002-0000-0200-000007000000}">
          <x14:formula1>
            <xm:f>'Reference Sheet'!$U$3:$U$6</xm:f>
          </x14:formula1>
          <xm:sqref>D28:D29</xm:sqref>
        </x14:dataValidation>
        <x14:dataValidation type="list" allowBlank="1" showInputMessage="1" showErrorMessage="1" xr:uid="{00000000-0002-0000-0200-000008000000}">
          <x14:formula1>
            <xm:f>'Reference Sheet'!$BP$4:$BP$7</xm:f>
          </x14:formula1>
          <xm:sqref>B81:C81</xm:sqref>
        </x14:dataValidation>
        <x14:dataValidation type="list" allowBlank="1" showInputMessage="1" showErrorMessage="1" xr:uid="{00000000-0002-0000-0200-000009000000}">
          <x14:formula1>
            <xm:f>'Reference Sheet'!$A$3:$A$5</xm:f>
          </x14:formula1>
          <xm:sqref>D85</xm:sqref>
        </x14:dataValidation>
        <x14:dataValidation type="list" allowBlank="1" showInputMessage="1" showErrorMessage="1" xr:uid="{00000000-0002-0000-0200-00000A000000}">
          <x14:formula1>
            <xm:f>'Reference Sheet'!$BR$4:$BR$6</xm:f>
          </x14:formula1>
          <xm:sqref>C88:D88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Q82"/>
  <sheetViews>
    <sheetView zoomScale="90" zoomScaleNormal="90" workbookViewId="0"/>
  </sheetViews>
  <sheetFormatPr defaultRowHeight="15" x14ac:dyDescent="0.25"/>
  <cols>
    <col min="1" max="1" width="50.140625" customWidth="1"/>
    <col min="2" max="2" width="16.28515625" customWidth="1"/>
    <col min="3" max="3" width="6.7109375" customWidth="1"/>
    <col min="4" max="4" width="16.140625" customWidth="1"/>
    <col min="5" max="5" width="6.85546875" customWidth="1"/>
    <col min="6" max="6" width="12.5703125" customWidth="1"/>
    <col min="7" max="7" width="33.42578125" customWidth="1"/>
    <col min="8" max="8" width="15.28515625" customWidth="1"/>
    <col min="9" max="9" width="3.5703125" customWidth="1"/>
    <col min="10" max="10" width="16.28515625" customWidth="1"/>
    <col min="11" max="11" width="3" customWidth="1"/>
    <col min="12" max="12" width="16.28515625" customWidth="1"/>
    <col min="13" max="13" width="3.28515625" customWidth="1"/>
    <col min="14" max="14" width="16.28515625" customWidth="1"/>
    <col min="15" max="15" width="3.5703125" customWidth="1"/>
    <col min="16" max="16" width="16.28515625" customWidth="1"/>
    <col min="17" max="17" width="15.42578125" customWidth="1"/>
    <col min="18" max="18" width="3.5703125" customWidth="1"/>
    <col min="19" max="20" width="7.42578125" customWidth="1"/>
    <col min="21" max="21" width="5.85546875" customWidth="1"/>
    <col min="22" max="22" width="1.85546875" customWidth="1"/>
    <col min="23" max="76" width="7.42578125" customWidth="1"/>
    <col min="77" max="77" width="16.7109375" customWidth="1"/>
    <col min="78" max="78" width="3.28515625" customWidth="1"/>
    <col min="79" max="93" width="7.42578125" customWidth="1"/>
    <col min="94" max="94" width="16.7109375" customWidth="1"/>
    <col min="95" max="95" width="4" customWidth="1"/>
    <col min="96" max="199" width="7.42578125" customWidth="1"/>
    <col min="200" max="203" width="22.42578125" customWidth="1"/>
    <col min="204" max="205" width="24.28515625" customWidth="1"/>
    <col min="206" max="206" width="5.7109375" customWidth="1"/>
    <col min="207" max="207" width="23" customWidth="1"/>
    <col min="208" max="209" width="14.28515625" customWidth="1"/>
    <col min="210" max="210" width="1.85546875" customWidth="1"/>
    <col min="211" max="212" width="14.28515625" customWidth="1"/>
    <col min="213" max="213" width="1.7109375" customWidth="1"/>
    <col min="214" max="215" width="14.28515625" customWidth="1"/>
    <col min="216" max="216" width="5.85546875" customWidth="1"/>
    <col min="217" max="217" width="85.42578125" customWidth="1"/>
    <col min="218" max="218" width="9.5703125" customWidth="1"/>
    <col min="219" max="219" width="10.5703125" customWidth="1"/>
    <col min="220" max="223" width="9.140625" customWidth="1"/>
    <col min="224" max="224" width="27" customWidth="1"/>
    <col min="225" max="235" width="11.42578125" customWidth="1"/>
    <col min="236" max="236" width="9.140625" customWidth="1"/>
  </cols>
  <sheetData>
    <row r="1" spans="1:199" ht="35.25" customHeight="1" thickBot="1" x14ac:dyDescent="0.3">
      <c r="A1" s="705" t="s">
        <v>607</v>
      </c>
      <c r="B1" s="726" t="str">
        <f>IF('Proposed System'!D69&gt;0.5,"WARNING: System is not balanced do not rely on financials. Return to Proposed System tab and balance feed inputs in the green box.",IF('Proposed System'!D69&lt;-0.5,"WARNING: System is not balanced do not rely on financials. Return to Proposed System tab and balance feed inputs in the green box.",""))</f>
        <v/>
      </c>
      <c r="C1" s="237"/>
      <c r="D1" s="237"/>
      <c r="E1" s="237"/>
      <c r="F1" s="237"/>
      <c r="G1" s="237"/>
      <c r="H1" s="237"/>
      <c r="I1" s="237"/>
      <c r="J1" s="237"/>
      <c r="K1" s="237"/>
      <c r="L1" s="237"/>
      <c r="M1" s="237"/>
      <c r="N1" s="237"/>
      <c r="O1" s="237"/>
      <c r="P1" s="237"/>
      <c r="Q1" s="237"/>
      <c r="R1" s="237"/>
    </row>
    <row r="2" spans="1:199" ht="17.25" customHeight="1" thickTop="1" thickBot="1" x14ac:dyDescent="0.3">
      <c r="A2" s="779" t="s">
        <v>870</v>
      </c>
      <c r="B2" s="779"/>
      <c r="C2" s="779"/>
      <c r="D2" s="779"/>
      <c r="E2" s="779"/>
      <c r="F2" s="779"/>
      <c r="G2" s="779"/>
      <c r="H2" s="779"/>
      <c r="I2" s="779"/>
      <c r="J2" s="779"/>
      <c r="K2" s="779"/>
      <c r="L2" s="779"/>
      <c r="M2" s="779"/>
      <c r="N2" s="779"/>
      <c r="O2" s="779"/>
      <c r="P2" s="779"/>
      <c r="Q2" s="779"/>
      <c r="R2" s="779"/>
      <c r="BY2" s="687" t="s">
        <v>804</v>
      </c>
      <c r="CP2" s="687" t="s">
        <v>804</v>
      </c>
    </row>
    <row r="3" spans="1:199" ht="33" customHeight="1" thickTop="1" x14ac:dyDescent="0.25">
      <c r="A3" s="779"/>
      <c r="B3" s="779"/>
      <c r="C3" s="779"/>
      <c r="D3" s="779"/>
      <c r="E3" s="779"/>
      <c r="F3" s="779"/>
      <c r="G3" s="779"/>
      <c r="H3" s="779"/>
      <c r="I3" s="779"/>
      <c r="J3" s="779"/>
      <c r="K3" s="779"/>
      <c r="L3" s="779"/>
      <c r="M3" s="779"/>
      <c r="N3" s="779"/>
      <c r="O3" s="779"/>
      <c r="P3" s="779"/>
      <c r="Q3" s="779"/>
      <c r="R3" s="779"/>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c r="BI3" s="420"/>
      <c r="BJ3" s="420"/>
      <c r="BK3" s="420"/>
      <c r="BL3" s="420"/>
      <c r="BM3" s="420"/>
      <c r="BN3" s="420"/>
      <c r="BO3" s="420"/>
      <c r="BP3" s="420"/>
      <c r="BQ3" s="420"/>
      <c r="BR3" s="420"/>
      <c r="BS3" s="420"/>
      <c r="BT3" s="420"/>
      <c r="BU3" s="420"/>
      <c r="BV3" s="420"/>
      <c r="BW3" s="420"/>
      <c r="BX3" s="420"/>
      <c r="BY3" s="420"/>
      <c r="BZ3" s="420"/>
      <c r="CA3" s="420"/>
      <c r="CB3" s="420"/>
      <c r="CC3" s="420"/>
      <c r="CD3" s="420"/>
      <c r="CE3" s="420"/>
      <c r="CF3" s="420"/>
      <c r="CG3" s="420"/>
      <c r="CH3" s="420"/>
      <c r="CI3" s="420"/>
      <c r="CJ3" s="420"/>
      <c r="CK3" s="420"/>
      <c r="CL3" s="420"/>
      <c r="CM3" s="420"/>
      <c r="CN3" s="420"/>
      <c r="CO3" s="420"/>
      <c r="CP3" s="420"/>
      <c r="CQ3" s="420"/>
      <c r="CR3" s="420"/>
      <c r="CS3" s="420"/>
      <c r="CT3" s="420"/>
      <c r="CU3" s="420"/>
      <c r="CV3" s="420"/>
      <c r="CW3" s="420"/>
      <c r="CX3" s="420"/>
      <c r="CY3" s="420"/>
      <c r="CZ3" s="420"/>
      <c r="DA3" s="420"/>
      <c r="DB3" s="420"/>
      <c r="DC3" s="420"/>
      <c r="DD3" s="420"/>
      <c r="DE3" s="420"/>
      <c r="DF3" s="420"/>
      <c r="DG3" s="420"/>
      <c r="DH3" s="420"/>
      <c r="DI3" s="420"/>
      <c r="DJ3" s="420"/>
      <c r="DK3" s="420"/>
      <c r="DL3" s="420"/>
      <c r="DM3" s="420"/>
      <c r="DN3" s="420"/>
      <c r="DO3" s="420"/>
      <c r="DP3" s="420"/>
      <c r="DQ3" s="420"/>
      <c r="DR3" s="420"/>
      <c r="DS3" s="420"/>
      <c r="DT3" s="420"/>
      <c r="DU3" s="420"/>
      <c r="DV3" s="420"/>
      <c r="DW3" s="420"/>
      <c r="DX3" s="420"/>
      <c r="DY3" s="420"/>
      <c r="DZ3" s="420"/>
      <c r="EA3" s="420"/>
      <c r="EB3" s="420"/>
      <c r="EC3" s="420"/>
      <c r="ED3" s="420"/>
      <c r="EE3" s="420"/>
      <c r="EF3" s="420"/>
      <c r="EG3" s="420"/>
      <c r="EH3" s="420"/>
      <c r="EI3" s="420"/>
      <c r="EJ3" s="420"/>
      <c r="EK3" s="420"/>
      <c r="EL3" s="420"/>
      <c r="EM3" s="420"/>
      <c r="EN3" s="420"/>
      <c r="EO3" s="420"/>
      <c r="EP3" s="420"/>
      <c r="EQ3" s="420"/>
      <c r="ER3" s="420"/>
      <c r="ES3" s="420"/>
      <c r="ET3" s="420"/>
      <c r="EU3" s="420"/>
      <c r="EV3" s="420"/>
      <c r="EW3" s="420"/>
      <c r="EX3" s="420"/>
      <c r="EY3" s="420"/>
      <c r="EZ3" s="420"/>
      <c r="FA3" s="420"/>
      <c r="FB3" s="420"/>
      <c r="FC3" s="420"/>
      <c r="FD3" s="420"/>
      <c r="FE3" s="420"/>
      <c r="FF3" s="420"/>
      <c r="FG3" s="420"/>
      <c r="FH3" s="420"/>
      <c r="FI3" s="420"/>
      <c r="FJ3" s="420"/>
      <c r="FK3" s="420"/>
      <c r="FL3" s="420"/>
      <c r="FM3" s="420"/>
      <c r="FN3" s="420"/>
      <c r="FO3" s="420"/>
      <c r="FP3" s="420"/>
      <c r="FQ3" s="420"/>
      <c r="FR3" s="420"/>
      <c r="FS3" s="420"/>
      <c r="FT3" s="420"/>
      <c r="FU3" s="420"/>
      <c r="FV3" s="420"/>
      <c r="FW3" s="420"/>
      <c r="FX3" s="420"/>
      <c r="FY3" s="420"/>
      <c r="FZ3" s="420"/>
      <c r="GA3" s="420"/>
      <c r="GB3" s="420"/>
      <c r="GC3" s="420"/>
      <c r="GD3" s="420"/>
      <c r="GE3" s="420"/>
      <c r="GF3" s="420"/>
      <c r="GG3" s="420"/>
      <c r="GH3" s="420"/>
      <c r="GI3" s="420"/>
      <c r="GJ3" s="420"/>
      <c r="GK3" s="420"/>
      <c r="GL3" s="420"/>
      <c r="GM3" s="420"/>
      <c r="GN3" s="420"/>
      <c r="GO3" s="420"/>
      <c r="GP3" s="420"/>
      <c r="GQ3" s="420"/>
    </row>
    <row r="4" spans="1:199" ht="17.25" customHeight="1" x14ac:dyDescent="0.25">
      <c r="B4" s="725"/>
      <c r="C4" s="725"/>
      <c r="D4" s="725"/>
      <c r="E4" s="725"/>
      <c r="F4" s="725"/>
      <c r="G4" s="725"/>
      <c r="H4" s="725"/>
      <c r="I4" s="725"/>
      <c r="J4" s="725"/>
      <c r="K4" s="725"/>
      <c r="L4" s="725"/>
      <c r="M4" s="725"/>
      <c r="N4" s="725"/>
      <c r="O4" s="725"/>
      <c r="P4" s="725"/>
      <c r="Q4" s="725"/>
      <c r="R4" s="725"/>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V4" s="420"/>
      <c r="AW4" s="420"/>
      <c r="AX4" s="420"/>
      <c r="AY4" s="420"/>
      <c r="AZ4" s="420"/>
      <c r="BA4" s="420"/>
      <c r="BB4" s="420"/>
      <c r="BC4" s="420"/>
      <c r="BD4" s="420"/>
      <c r="BE4" s="420"/>
      <c r="BF4" s="420"/>
      <c r="BG4" s="420"/>
      <c r="BH4" s="420"/>
      <c r="BI4" s="420"/>
      <c r="BJ4" s="420"/>
      <c r="BK4" s="420"/>
      <c r="BL4" s="420"/>
      <c r="BM4" s="420"/>
      <c r="BN4" s="420"/>
      <c r="BO4" s="420"/>
      <c r="BP4" s="420"/>
      <c r="BQ4" s="420"/>
      <c r="BR4" s="420"/>
      <c r="BS4" s="420"/>
      <c r="BT4" s="420"/>
      <c r="BU4" s="420"/>
      <c r="BV4" s="420"/>
      <c r="BW4" s="420"/>
      <c r="BX4" s="420"/>
      <c r="BY4" s="420"/>
      <c r="BZ4" s="420"/>
      <c r="CA4" s="420"/>
      <c r="CB4" s="420"/>
      <c r="CC4" s="420"/>
      <c r="CD4" s="420"/>
      <c r="CE4" s="420"/>
      <c r="CF4" s="420"/>
      <c r="CG4" s="420"/>
      <c r="CH4" s="420"/>
      <c r="CI4" s="420"/>
      <c r="CJ4" s="420"/>
      <c r="CK4" s="420"/>
      <c r="CL4" s="420"/>
      <c r="CM4" s="420"/>
      <c r="CN4" s="420"/>
      <c r="CO4" s="420"/>
      <c r="CP4" s="420"/>
      <c r="CQ4" s="420"/>
      <c r="CR4" s="420"/>
      <c r="CS4" s="420"/>
      <c r="CT4" s="420"/>
      <c r="CU4" s="420"/>
      <c r="CV4" s="420"/>
      <c r="CW4" s="420"/>
      <c r="CX4" s="420"/>
      <c r="CY4" s="420"/>
      <c r="CZ4" s="420"/>
      <c r="DA4" s="420"/>
      <c r="DB4" s="420"/>
      <c r="DC4" s="420"/>
      <c r="DD4" s="420"/>
      <c r="DE4" s="420"/>
      <c r="DF4" s="420"/>
      <c r="DG4" s="420"/>
      <c r="DH4" s="420"/>
      <c r="DI4" s="420"/>
      <c r="DJ4" s="420"/>
      <c r="DK4" s="420"/>
      <c r="DL4" s="420"/>
      <c r="DM4" s="420"/>
      <c r="DN4" s="420"/>
      <c r="DO4" s="420"/>
      <c r="DP4" s="420"/>
      <c r="DQ4" s="420"/>
      <c r="DR4" s="420"/>
      <c r="DS4" s="420"/>
      <c r="DT4" s="420"/>
      <c r="DU4" s="420"/>
      <c r="DV4" s="420"/>
      <c r="DW4" s="420"/>
      <c r="DX4" s="420"/>
      <c r="DY4" s="420"/>
      <c r="DZ4" s="420"/>
      <c r="EA4" s="420"/>
      <c r="EB4" s="420"/>
      <c r="EC4" s="420"/>
      <c r="ED4" s="420"/>
      <c r="EE4" s="420"/>
      <c r="EF4" s="420"/>
      <c r="EG4" s="420"/>
      <c r="EH4" s="420"/>
      <c r="EI4" s="420"/>
      <c r="EJ4" s="420"/>
      <c r="EK4" s="420"/>
      <c r="EL4" s="420"/>
      <c r="EM4" s="420"/>
      <c r="EN4" s="420"/>
      <c r="EO4" s="420"/>
      <c r="EP4" s="420"/>
      <c r="EQ4" s="420"/>
      <c r="ER4" s="420"/>
      <c r="ES4" s="420"/>
      <c r="ET4" s="420"/>
      <c r="EU4" s="420"/>
      <c r="EV4" s="420"/>
      <c r="EW4" s="420"/>
      <c r="EX4" s="420"/>
      <c r="EY4" s="420"/>
      <c r="EZ4" s="420"/>
      <c r="FA4" s="420"/>
      <c r="FB4" s="420"/>
      <c r="FC4" s="420"/>
      <c r="FD4" s="420"/>
      <c r="FE4" s="420"/>
      <c r="FF4" s="420"/>
      <c r="FG4" s="420"/>
      <c r="FH4" s="420"/>
      <c r="FI4" s="420"/>
      <c r="FJ4" s="420"/>
      <c r="FK4" s="420"/>
      <c r="FL4" s="420"/>
      <c r="FM4" s="420"/>
      <c r="FN4" s="420"/>
      <c r="FO4" s="420"/>
      <c r="FP4" s="420"/>
      <c r="FQ4" s="420"/>
      <c r="FR4" s="420"/>
      <c r="FS4" s="420"/>
      <c r="FT4" s="420"/>
      <c r="FU4" s="420"/>
      <c r="FV4" s="420"/>
      <c r="FW4" s="420"/>
      <c r="FX4" s="420"/>
      <c r="FY4" s="420"/>
      <c r="FZ4" s="420"/>
      <c r="GA4" s="420"/>
      <c r="GB4" s="420"/>
      <c r="GC4" s="420"/>
      <c r="GD4" s="420"/>
      <c r="GE4" s="420"/>
      <c r="GF4" s="420"/>
      <c r="GG4" s="420"/>
      <c r="GH4" s="420"/>
      <c r="GI4" s="420"/>
      <c r="GJ4" s="420"/>
      <c r="GK4" s="420"/>
      <c r="GL4" s="420"/>
      <c r="GM4" s="420"/>
      <c r="GN4" s="420"/>
      <c r="GO4" s="420"/>
      <c r="GP4" s="420"/>
      <c r="GQ4" s="420"/>
    </row>
    <row r="5" spans="1:199" ht="18" customHeight="1" x14ac:dyDescent="0.25">
      <c r="A5" s="702" t="s">
        <v>637</v>
      </c>
      <c r="B5" s="703" t="s">
        <v>91</v>
      </c>
      <c r="C5" s="703"/>
      <c r="D5" s="703" t="s">
        <v>93</v>
      </c>
      <c r="E5" s="704"/>
      <c r="F5" s="420"/>
      <c r="G5" s="706" t="s">
        <v>861</v>
      </c>
      <c r="H5" s="237"/>
      <c r="I5" s="237"/>
      <c r="J5" s="237"/>
      <c r="K5" s="237"/>
      <c r="L5" s="237"/>
      <c r="M5" s="414"/>
      <c r="N5" s="414"/>
      <c r="O5" s="414"/>
      <c r="P5" s="414"/>
      <c r="Q5" s="414"/>
      <c r="R5" s="414"/>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c r="BN5" s="420"/>
      <c r="BO5" s="420"/>
      <c r="BP5" s="420"/>
      <c r="BQ5" s="420"/>
      <c r="BR5" s="420"/>
      <c r="BS5" s="420"/>
      <c r="BT5" s="420"/>
      <c r="BU5" s="420"/>
      <c r="BV5" s="420"/>
      <c r="BW5" s="420"/>
      <c r="BX5" s="420"/>
      <c r="BY5" s="420"/>
      <c r="BZ5" s="420"/>
      <c r="CA5" s="420"/>
      <c r="CB5" s="420"/>
      <c r="CC5" s="420"/>
      <c r="CD5" s="420"/>
      <c r="CE5" s="420"/>
      <c r="CF5" s="420"/>
      <c r="CG5" s="420"/>
      <c r="CH5" s="420"/>
      <c r="CI5" s="420"/>
      <c r="CJ5" s="420"/>
      <c r="CK5" s="420"/>
      <c r="CL5" s="420"/>
      <c r="CM5" s="420"/>
      <c r="CN5" s="420"/>
      <c r="CO5" s="420"/>
      <c r="CP5" s="420"/>
      <c r="CQ5" s="420"/>
      <c r="CR5" s="420"/>
      <c r="CS5" s="420"/>
      <c r="CT5" s="420"/>
      <c r="CU5" s="420"/>
      <c r="CV5" s="420"/>
      <c r="CW5" s="420"/>
      <c r="CX5" s="420"/>
      <c r="CY5" s="420"/>
      <c r="CZ5" s="420"/>
      <c r="DA5" s="420"/>
      <c r="DB5" s="420"/>
      <c r="DC5" s="420"/>
      <c r="DD5" s="420"/>
      <c r="DE5" s="420"/>
      <c r="DF5" s="420"/>
      <c r="DG5" s="420"/>
      <c r="DH5" s="420"/>
      <c r="DI5" s="420"/>
      <c r="DJ5" s="420"/>
      <c r="DK5" s="420"/>
      <c r="DL5" s="420"/>
      <c r="DM5" s="420"/>
      <c r="DN5" s="420"/>
      <c r="DO5" s="420"/>
      <c r="DP5" s="420"/>
      <c r="DQ5" s="420"/>
      <c r="DR5" s="420"/>
      <c r="DS5" s="420"/>
      <c r="DT5" s="420"/>
      <c r="DU5" s="420"/>
      <c r="DV5" s="420"/>
      <c r="DW5" s="420"/>
      <c r="DX5" s="420"/>
      <c r="DY5" s="420"/>
      <c r="DZ5" s="420"/>
      <c r="EA5" s="420"/>
      <c r="EB5" s="420"/>
      <c r="EC5" s="420"/>
      <c r="ED5" s="420"/>
      <c r="EE5" s="420"/>
      <c r="EF5" s="420"/>
      <c r="EG5" s="420"/>
      <c r="EH5" s="420"/>
      <c r="EI5" s="420"/>
      <c r="EJ5" s="420"/>
      <c r="EK5" s="420"/>
      <c r="EL5" s="420"/>
      <c r="EM5" s="420"/>
      <c r="EN5" s="420"/>
      <c r="EO5" s="420"/>
      <c r="EP5" s="420"/>
      <c r="EQ5" s="420"/>
      <c r="ER5" s="420"/>
      <c r="ES5" s="420"/>
      <c r="ET5" s="420"/>
      <c r="EU5" s="420"/>
      <c r="EV5" s="420"/>
      <c r="EW5" s="420"/>
      <c r="EX5" s="420"/>
      <c r="EY5" s="420"/>
      <c r="EZ5" s="420"/>
      <c r="FA5" s="420"/>
      <c r="FB5" s="420"/>
      <c r="FC5" s="420"/>
      <c r="FD5" s="420"/>
      <c r="FE5" s="420"/>
      <c r="FF5" s="420"/>
      <c r="FG5" s="420"/>
      <c r="FH5" s="420"/>
      <c r="FI5" s="420"/>
      <c r="FJ5" s="420"/>
      <c r="FK5" s="420"/>
      <c r="FL5" s="420"/>
      <c r="FM5" s="420"/>
      <c r="FN5" s="420"/>
      <c r="FO5" s="420"/>
      <c r="FP5" s="420"/>
      <c r="FQ5" s="420"/>
      <c r="FR5" s="420"/>
      <c r="FS5" s="420"/>
      <c r="FT5" s="420"/>
      <c r="FU5" s="420"/>
      <c r="FV5" s="420"/>
      <c r="FW5" s="420"/>
      <c r="FX5" s="420"/>
      <c r="FY5" s="420"/>
      <c r="FZ5" s="420"/>
      <c r="GA5" s="420"/>
      <c r="GB5" s="420"/>
      <c r="GC5" s="420"/>
      <c r="GD5" s="420"/>
      <c r="GE5" s="420"/>
      <c r="GF5" s="420"/>
      <c r="GG5" s="420"/>
      <c r="GH5" s="420"/>
      <c r="GI5" s="420"/>
      <c r="GJ5" s="420"/>
      <c r="GK5" s="420"/>
      <c r="GL5" s="420"/>
      <c r="GM5" s="420"/>
      <c r="GN5" s="420"/>
      <c r="GO5" s="420"/>
      <c r="GP5" s="420"/>
      <c r="GQ5" s="420"/>
    </row>
    <row r="6" spans="1:199" ht="18" customHeight="1" x14ac:dyDescent="0.3">
      <c r="A6" s="420" t="s">
        <v>641</v>
      </c>
      <c r="B6" s="259">
        <f>'Current System'!B5</f>
        <v>0</v>
      </c>
      <c r="C6" s="259"/>
      <c r="D6" s="259"/>
      <c r="E6" s="420"/>
      <c r="F6" s="420"/>
      <c r="G6" s="707" t="s">
        <v>448</v>
      </c>
      <c r="H6" s="237"/>
      <c r="I6" s="237"/>
      <c r="J6" s="414" t="s">
        <v>386</v>
      </c>
      <c r="K6" s="414"/>
      <c r="L6" s="708" t="s">
        <v>445</v>
      </c>
      <c r="M6" s="237"/>
      <c r="N6" s="237"/>
      <c r="O6" s="237"/>
      <c r="P6" s="237"/>
      <c r="Q6" s="237"/>
      <c r="R6" s="744"/>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0"/>
      <c r="BK6" s="420"/>
      <c r="BL6" s="420"/>
      <c r="BM6" s="420"/>
      <c r="BN6" s="420"/>
      <c r="BO6" s="420"/>
      <c r="BP6" s="420"/>
      <c r="BQ6" s="420"/>
      <c r="BR6" s="420"/>
      <c r="BS6" s="420"/>
      <c r="BT6" s="420"/>
      <c r="BU6" s="420"/>
      <c r="BV6" s="420"/>
      <c r="BW6" s="420"/>
      <c r="BX6" s="420"/>
      <c r="BY6" s="420"/>
      <c r="BZ6" s="420"/>
      <c r="CA6" s="420"/>
      <c r="CB6" s="420"/>
      <c r="CC6" s="420"/>
      <c r="CD6" s="420"/>
      <c r="CE6" s="420"/>
      <c r="CF6" s="420"/>
      <c r="CG6" s="420"/>
      <c r="CH6" s="420"/>
      <c r="CI6" s="420"/>
      <c r="CJ6" s="420"/>
      <c r="CK6" s="420"/>
      <c r="CL6" s="420"/>
      <c r="CM6" s="420"/>
      <c r="CN6" s="420"/>
      <c r="CO6" s="420"/>
      <c r="CP6" s="420"/>
      <c r="CQ6" s="420"/>
      <c r="CR6" s="420"/>
      <c r="CS6" s="420"/>
      <c r="CT6" s="420"/>
      <c r="CU6" s="420"/>
      <c r="CV6" s="420"/>
      <c r="CW6" s="420"/>
      <c r="CX6" s="420"/>
      <c r="CY6" s="420"/>
      <c r="CZ6" s="420"/>
      <c r="DA6" s="420"/>
      <c r="DB6" s="420"/>
      <c r="DC6" s="420"/>
      <c r="DD6" s="420"/>
      <c r="DE6" s="420"/>
      <c r="DF6" s="420"/>
      <c r="DG6" s="420"/>
      <c r="DH6" s="420"/>
      <c r="DI6" s="420"/>
      <c r="DJ6" s="420"/>
      <c r="DK6" s="420"/>
      <c r="DL6" s="420"/>
      <c r="DM6" s="420"/>
      <c r="DN6" s="420"/>
      <c r="DO6" s="420"/>
      <c r="DP6" s="420"/>
      <c r="DQ6" s="420"/>
      <c r="DR6" s="420"/>
      <c r="DS6" s="420"/>
      <c r="DT6" s="420"/>
      <c r="DU6" s="420"/>
      <c r="DV6" s="420"/>
      <c r="DW6" s="420"/>
      <c r="DX6" s="420"/>
      <c r="DY6" s="420"/>
      <c r="DZ6" s="420"/>
      <c r="EA6" s="420"/>
      <c r="EB6" s="420"/>
      <c r="EC6" s="420"/>
      <c r="ED6" s="420"/>
      <c r="EE6" s="420"/>
      <c r="EF6" s="420"/>
      <c r="EG6" s="420"/>
      <c r="EH6" s="420"/>
      <c r="EI6" s="420"/>
      <c r="EJ6" s="420"/>
      <c r="EK6" s="420"/>
      <c r="EL6" s="420"/>
      <c r="EM6" s="420"/>
      <c r="EN6" s="420"/>
      <c r="EO6" s="420"/>
      <c r="EP6" s="420"/>
      <c r="EQ6" s="420"/>
      <c r="ER6" s="420"/>
      <c r="ES6" s="420"/>
      <c r="ET6" s="420"/>
      <c r="EU6" s="420"/>
      <c r="EV6" s="420"/>
      <c r="EW6" s="420"/>
      <c r="EX6" s="420"/>
      <c r="EY6" s="420"/>
      <c r="EZ6" s="420"/>
      <c r="FA6" s="420"/>
      <c r="FB6" s="420"/>
      <c r="FC6" s="420"/>
      <c r="FD6" s="420"/>
      <c r="FE6" s="420"/>
      <c r="FF6" s="420"/>
      <c r="FG6" s="420"/>
      <c r="FH6" s="420"/>
      <c r="FI6" s="420"/>
      <c r="FJ6" s="420"/>
      <c r="FK6" s="420"/>
      <c r="FL6" s="420"/>
      <c r="FM6" s="420"/>
      <c r="FN6" s="420"/>
      <c r="FO6" s="420"/>
      <c r="FP6" s="420"/>
      <c r="FQ6" s="420"/>
      <c r="FR6" s="420"/>
      <c r="FS6" s="420"/>
      <c r="FT6" s="420"/>
      <c r="FU6" s="420"/>
      <c r="FV6" s="420"/>
      <c r="FW6" s="420"/>
      <c r="FX6" s="420"/>
      <c r="FY6" s="420"/>
      <c r="FZ6" s="420"/>
      <c r="GA6" s="420"/>
      <c r="GB6" s="420"/>
      <c r="GC6" s="420"/>
      <c r="GD6" s="420"/>
      <c r="GE6" s="420"/>
      <c r="GF6" s="420"/>
      <c r="GG6" s="420"/>
      <c r="GH6" s="420"/>
      <c r="GI6" s="420"/>
      <c r="GJ6" s="420"/>
      <c r="GK6" s="420"/>
      <c r="GL6" s="420"/>
      <c r="GM6" s="420"/>
      <c r="GN6" s="420"/>
      <c r="GO6" s="420"/>
      <c r="GP6" s="420"/>
      <c r="GQ6" s="420"/>
    </row>
    <row r="7" spans="1:199" ht="18" customHeight="1" x14ac:dyDescent="0.25">
      <c r="A7" s="3" t="s">
        <v>276</v>
      </c>
      <c r="B7" s="779" t="str">
        <f>'Current System'!B6</f>
        <v>Select Drainage Characteristics</v>
      </c>
      <c r="C7" s="779"/>
      <c r="D7" s="779"/>
      <c r="E7" s="420"/>
      <c r="F7" s="420"/>
      <c r="G7" t="s">
        <v>371</v>
      </c>
      <c r="J7" s="260">
        <f>$B$47+$B$48</f>
        <v>0</v>
      </c>
      <c r="K7" s="260"/>
      <c r="L7" s="260">
        <f>$D$47+$D$48</f>
        <v>0</v>
      </c>
      <c r="S7" s="420"/>
      <c r="T7" s="420"/>
      <c r="U7" s="420"/>
      <c r="V7" s="420"/>
      <c r="W7" s="420"/>
      <c r="X7" s="420"/>
      <c r="Y7" s="420"/>
      <c r="Z7" s="420"/>
      <c r="AA7" s="420"/>
      <c r="AB7" s="420"/>
      <c r="AC7" s="420"/>
      <c r="AD7" s="420"/>
      <c r="AE7" s="420"/>
      <c r="AF7" s="420"/>
      <c r="AG7" s="420"/>
      <c r="AH7" s="420"/>
      <c r="AI7" s="420"/>
      <c r="AJ7" s="420"/>
      <c r="AK7" s="420"/>
      <c r="AL7" s="420"/>
      <c r="AM7" s="420"/>
      <c r="AN7" s="420"/>
      <c r="AO7" s="420"/>
      <c r="AP7" s="420"/>
      <c r="AQ7" s="420"/>
      <c r="AR7" s="420"/>
      <c r="AS7" s="420"/>
      <c r="AT7" s="420"/>
      <c r="AU7" s="420"/>
      <c r="AV7" s="420"/>
      <c r="AW7" s="420"/>
      <c r="AX7" s="420"/>
      <c r="AY7" s="420"/>
      <c r="AZ7" s="420"/>
      <c r="BA7" s="420"/>
      <c r="BB7" s="420"/>
      <c r="BC7" s="420"/>
      <c r="BD7" s="420"/>
      <c r="BE7" s="420"/>
      <c r="BF7" s="420"/>
      <c r="BG7" s="420"/>
      <c r="BH7" s="420"/>
      <c r="BI7" s="420"/>
      <c r="BJ7" s="420"/>
      <c r="BK7" s="420"/>
      <c r="BL7" s="420"/>
      <c r="BM7" s="420"/>
      <c r="BN7" s="420"/>
      <c r="BO7" s="420"/>
      <c r="BP7" s="420"/>
      <c r="BQ7" s="420"/>
      <c r="BR7" s="420"/>
      <c r="BS7" s="420"/>
      <c r="BT7" s="420"/>
      <c r="BU7" s="420"/>
      <c r="BV7" s="420"/>
      <c r="BW7" s="420"/>
      <c r="BX7" s="420"/>
      <c r="BY7" s="420"/>
      <c r="BZ7" s="420"/>
      <c r="CA7" s="420"/>
      <c r="CB7" s="420"/>
      <c r="CC7" s="420"/>
      <c r="CD7" s="420"/>
      <c r="CE7" s="420"/>
      <c r="CF7" s="420"/>
      <c r="CG7" s="420"/>
      <c r="CH7" s="420"/>
      <c r="CI7" s="420"/>
      <c r="CJ7" s="420"/>
      <c r="CK7" s="420"/>
      <c r="CL7" s="420"/>
      <c r="CM7" s="420"/>
      <c r="CN7" s="420"/>
      <c r="CO7" s="420"/>
      <c r="CP7" s="420"/>
      <c r="CQ7" s="420"/>
      <c r="CR7" s="420"/>
      <c r="CS7" s="420"/>
      <c r="CT7" s="420"/>
      <c r="CU7" s="420"/>
      <c r="CV7" s="420"/>
      <c r="CW7" s="420"/>
      <c r="CX7" s="420"/>
      <c r="CY7" s="420"/>
      <c r="CZ7" s="420"/>
      <c r="DA7" s="420"/>
      <c r="DB7" s="420"/>
      <c r="DC7" s="420"/>
      <c r="DD7" s="420"/>
      <c r="DE7" s="420"/>
      <c r="DF7" s="420"/>
      <c r="DG7" s="420"/>
      <c r="DH7" s="420"/>
      <c r="DI7" s="420"/>
      <c r="DJ7" s="420"/>
      <c r="DK7" s="420"/>
      <c r="DL7" s="420"/>
      <c r="DM7" s="420"/>
      <c r="DN7" s="420"/>
      <c r="DO7" s="420"/>
      <c r="DP7" s="420"/>
      <c r="DQ7" s="420"/>
      <c r="DR7" s="420"/>
      <c r="DS7" s="420"/>
      <c r="DT7" s="420"/>
      <c r="DU7" s="420"/>
      <c r="DV7" s="420"/>
      <c r="DW7" s="420"/>
      <c r="DX7" s="420"/>
      <c r="DY7" s="420"/>
      <c r="DZ7" s="420"/>
      <c r="EA7" s="420"/>
      <c r="EB7" s="420"/>
      <c r="EC7" s="420"/>
      <c r="ED7" s="420"/>
      <c r="EE7" s="420"/>
      <c r="EF7" s="420"/>
      <c r="EG7" s="420"/>
      <c r="EH7" s="420"/>
      <c r="EI7" s="420"/>
      <c r="EJ7" s="420"/>
      <c r="EK7" s="420"/>
      <c r="EL7" s="420"/>
      <c r="EM7" s="420"/>
      <c r="EN7" s="420"/>
      <c r="EO7" s="420"/>
      <c r="EP7" s="420"/>
      <c r="EQ7" s="420"/>
      <c r="ER7" s="420"/>
      <c r="ES7" s="420"/>
      <c r="ET7" s="420"/>
      <c r="EU7" s="420"/>
      <c r="EV7" s="420"/>
      <c r="EW7" s="420"/>
      <c r="EX7" s="420"/>
      <c r="EY7" s="420"/>
      <c r="EZ7" s="420"/>
      <c r="FA7" s="420"/>
      <c r="FB7" s="420"/>
      <c r="FC7" s="420"/>
      <c r="FD7" s="420"/>
      <c r="FE7" s="420"/>
      <c r="FF7" s="420"/>
      <c r="FG7" s="420"/>
      <c r="FH7" s="420"/>
      <c r="FI7" s="420"/>
      <c r="FJ7" s="420"/>
      <c r="FK7" s="420"/>
      <c r="FL7" s="420"/>
      <c r="FM7" s="420"/>
      <c r="FN7" s="420"/>
      <c r="FO7" s="420"/>
      <c r="FP7" s="420"/>
      <c r="FQ7" s="420"/>
      <c r="FR7" s="420"/>
      <c r="FS7" s="420"/>
      <c r="FT7" s="420"/>
      <c r="FU7" s="420"/>
      <c r="FV7" s="420"/>
      <c r="FW7" s="420"/>
      <c r="FX7" s="420"/>
      <c r="FY7" s="420"/>
      <c r="FZ7" s="420"/>
      <c r="GA7" s="420"/>
      <c r="GB7" s="420"/>
      <c r="GC7" s="420"/>
      <c r="GD7" s="420"/>
      <c r="GE7" s="420"/>
      <c r="GF7" s="420"/>
      <c r="GG7" s="420"/>
      <c r="GH7" s="420"/>
      <c r="GI7" s="420"/>
      <c r="GJ7" s="420"/>
      <c r="GK7" s="420"/>
      <c r="GL7" s="420"/>
      <c r="GM7" s="420"/>
      <c r="GN7" s="420"/>
      <c r="GO7" s="420"/>
      <c r="GP7" s="420"/>
      <c r="GQ7" s="420"/>
    </row>
    <row r="8" spans="1:199" ht="18" customHeight="1" x14ac:dyDescent="0.3">
      <c r="A8" s="420" t="s">
        <v>21</v>
      </c>
      <c r="B8" s="259" t="str">
        <f>'Current System'!B7</f>
        <v>Select Breed</v>
      </c>
      <c r="C8" s="259"/>
      <c r="D8" s="259" t="str">
        <f>'Proposed System'!C12</f>
        <v>Select Breed</v>
      </c>
      <c r="E8" s="420"/>
      <c r="F8" s="420"/>
      <c r="G8" s="268" t="s">
        <v>91</v>
      </c>
      <c r="J8" s="269"/>
      <c r="K8" s="269"/>
      <c r="L8" s="269"/>
      <c r="O8" s="123"/>
      <c r="P8" s="123"/>
      <c r="Q8" s="123"/>
      <c r="S8" s="420"/>
      <c r="T8" s="420"/>
      <c r="U8" s="420"/>
      <c r="V8" s="420"/>
      <c r="W8" s="420"/>
      <c r="X8" s="420"/>
      <c r="Y8" s="420"/>
      <c r="Z8" s="420"/>
      <c r="AA8" s="420"/>
      <c r="AB8" s="420"/>
      <c r="AC8" s="420"/>
      <c r="AD8" s="420"/>
      <c r="AE8" s="420"/>
      <c r="AF8" s="420"/>
      <c r="AG8" s="420"/>
      <c r="AH8" s="420"/>
      <c r="AI8" s="420"/>
      <c r="AJ8" s="420"/>
      <c r="AK8" s="420"/>
      <c r="AL8" s="420"/>
      <c r="AM8" s="420"/>
      <c r="AN8" s="420"/>
      <c r="AO8" s="420"/>
      <c r="AP8" s="420"/>
      <c r="AQ8" s="420"/>
      <c r="AR8" s="420"/>
      <c r="AS8" s="420"/>
      <c r="AT8" s="420"/>
      <c r="AU8" s="420"/>
      <c r="AV8" s="420"/>
      <c r="AW8" s="420"/>
      <c r="AX8" s="420"/>
      <c r="AY8" s="420"/>
      <c r="AZ8" s="420"/>
      <c r="BA8" s="420"/>
      <c r="BB8" s="420"/>
      <c r="BC8" s="420"/>
      <c r="BD8" s="420"/>
      <c r="BE8" s="420"/>
      <c r="BF8" s="420"/>
      <c r="BG8" s="420"/>
      <c r="BH8" s="420"/>
      <c r="BI8" s="420"/>
      <c r="BJ8" s="420"/>
      <c r="BK8" s="420"/>
      <c r="BL8" s="420"/>
      <c r="BM8" s="420"/>
      <c r="BN8" s="420"/>
      <c r="BO8" s="420"/>
      <c r="BP8" s="420"/>
      <c r="BQ8" s="420"/>
      <c r="BR8" s="420"/>
      <c r="BS8" s="420"/>
      <c r="BT8" s="420"/>
      <c r="BU8" s="420"/>
      <c r="BV8" s="420"/>
      <c r="BW8" s="420"/>
      <c r="BX8" s="420"/>
      <c r="BY8" s="420"/>
      <c r="BZ8" s="420"/>
      <c r="CA8" s="420"/>
      <c r="CB8" s="420"/>
      <c r="CC8" s="420"/>
      <c r="CD8" s="420"/>
      <c r="CE8" s="420"/>
      <c r="CF8" s="420"/>
      <c r="CG8" s="420"/>
      <c r="CH8" s="420"/>
      <c r="CI8" s="420"/>
      <c r="CJ8" s="420"/>
      <c r="CK8" s="420"/>
      <c r="CL8" s="420"/>
      <c r="CM8" s="420"/>
      <c r="CN8" s="420"/>
      <c r="CO8" s="420"/>
      <c r="CP8" s="420"/>
      <c r="CQ8" s="420"/>
      <c r="CR8" s="420"/>
      <c r="CS8" s="420"/>
      <c r="CT8" s="420"/>
      <c r="CU8" s="420"/>
      <c r="CV8" s="420"/>
      <c r="CW8" s="420"/>
      <c r="CX8" s="420"/>
      <c r="CY8" s="420"/>
      <c r="CZ8" s="420"/>
      <c r="DA8" s="420"/>
      <c r="DB8" s="420"/>
      <c r="DC8" s="420"/>
      <c r="DD8" s="420"/>
      <c r="DE8" s="420"/>
      <c r="DF8" s="420"/>
      <c r="DG8" s="420"/>
      <c r="DH8" s="420"/>
      <c r="DI8" s="420"/>
      <c r="DJ8" s="420"/>
      <c r="DK8" s="420"/>
      <c r="DL8" s="420"/>
      <c r="DM8" s="420"/>
      <c r="DN8" s="420"/>
      <c r="DO8" s="420"/>
      <c r="DP8" s="420"/>
      <c r="DQ8" s="420"/>
      <c r="DR8" s="420"/>
      <c r="DS8" s="420"/>
      <c r="DT8" s="420"/>
      <c r="DU8" s="420"/>
      <c r="DV8" s="420"/>
      <c r="DW8" s="420"/>
      <c r="DX8" s="420"/>
      <c r="DY8" s="420"/>
      <c r="DZ8" s="420"/>
      <c r="EA8" s="420"/>
      <c r="EB8" s="420"/>
      <c r="EC8" s="420"/>
      <c r="ED8" s="420"/>
      <c r="EE8" s="420"/>
      <c r="EF8" s="420"/>
      <c r="EG8" s="420"/>
      <c r="EH8" s="420"/>
      <c r="EI8" s="420"/>
      <c r="EJ8" s="420"/>
      <c r="EK8" s="420"/>
      <c r="EL8" s="420"/>
      <c r="EM8" s="420"/>
      <c r="EN8" s="420"/>
      <c r="EO8" s="420"/>
      <c r="EP8" s="420"/>
      <c r="EQ8" s="420"/>
      <c r="ER8" s="420"/>
      <c r="ES8" s="420"/>
      <c r="ET8" s="420"/>
      <c r="EU8" s="420"/>
      <c r="EV8" s="420"/>
      <c r="EW8" s="420"/>
      <c r="EX8" s="420"/>
      <c r="EY8" s="420"/>
      <c r="EZ8" s="420"/>
      <c r="FA8" s="420"/>
      <c r="FB8" s="420"/>
      <c r="FC8" s="420"/>
      <c r="FD8" s="420"/>
      <c r="FE8" s="420"/>
      <c r="FF8" s="420"/>
      <c r="FG8" s="420"/>
      <c r="FH8" s="420"/>
      <c r="FI8" s="420"/>
      <c r="FJ8" s="420"/>
      <c r="FK8" s="420"/>
      <c r="FL8" s="420"/>
      <c r="FM8" s="420"/>
      <c r="FN8" s="420"/>
      <c r="FO8" s="420"/>
      <c r="FP8" s="420"/>
      <c r="FQ8" s="420"/>
      <c r="FR8" s="420"/>
      <c r="FS8" s="420"/>
      <c r="FT8" s="420"/>
      <c r="FU8" s="420"/>
      <c r="FV8" s="420"/>
      <c r="FW8" s="420"/>
      <c r="FX8" s="420"/>
      <c r="FY8" s="420"/>
      <c r="FZ8" s="420"/>
      <c r="GA8" s="420"/>
      <c r="GB8" s="420"/>
      <c r="GC8" s="420"/>
      <c r="GD8" s="420"/>
      <c r="GE8" s="420"/>
      <c r="GF8" s="420"/>
      <c r="GG8" s="420"/>
      <c r="GH8" s="420"/>
      <c r="GI8" s="420"/>
      <c r="GJ8" s="420"/>
      <c r="GK8" s="420"/>
      <c r="GL8" s="420"/>
      <c r="GM8" s="420"/>
      <c r="GN8" s="420"/>
      <c r="GO8" s="420"/>
      <c r="GP8" s="420"/>
      <c r="GQ8" s="420"/>
    </row>
    <row r="9" spans="1:199" ht="18" customHeight="1" x14ac:dyDescent="0.25">
      <c r="A9" s="2" t="s">
        <v>639</v>
      </c>
      <c r="B9" s="259">
        <f>'Current System'!B8</f>
        <v>0</v>
      </c>
      <c r="C9" s="259"/>
      <c r="D9" s="259">
        <f>'Proposed System'!C13</f>
        <v>0</v>
      </c>
      <c r="E9" s="420"/>
      <c r="F9" s="420"/>
      <c r="G9" s="75" t="s">
        <v>630</v>
      </c>
      <c r="J9" s="130">
        <f>IFERROR(ROUND((sensitivity!I32-sensitivity!I33)/'Current System'!B5,-1),0)</f>
        <v>0</v>
      </c>
      <c r="K9" s="130"/>
      <c r="L9" s="130">
        <f>IFERROR(ROUND((sensitivity!J32-sensitivity!J33)/'Current System'!B5,-1),0)</f>
        <v>0</v>
      </c>
      <c r="O9" s="270"/>
      <c r="P9" s="270"/>
      <c r="Q9" s="270"/>
      <c r="R9" s="123"/>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c r="ER9" s="420"/>
      <c r="ES9" s="420"/>
      <c r="ET9" s="420"/>
      <c r="EU9" s="420"/>
      <c r="EV9" s="420"/>
      <c r="EW9" s="420"/>
      <c r="EX9" s="420"/>
      <c r="EY9" s="420"/>
      <c r="EZ9" s="420"/>
      <c r="FA9" s="420"/>
      <c r="FB9" s="420"/>
      <c r="FC9" s="420"/>
      <c r="FD9" s="420"/>
      <c r="FE9" s="420"/>
      <c r="FF9" s="420"/>
      <c r="FG9" s="420"/>
      <c r="FH9" s="420"/>
      <c r="FI9" s="420"/>
      <c r="FJ9" s="420"/>
      <c r="FK9" s="420"/>
      <c r="FL9" s="420"/>
      <c r="FM9" s="420"/>
      <c r="FN9" s="420"/>
      <c r="FO9" s="420"/>
      <c r="FP9" s="420"/>
      <c r="FQ9" s="420"/>
      <c r="FR9" s="420"/>
      <c r="FS9" s="420"/>
      <c r="FT9" s="420"/>
      <c r="FU9" s="420"/>
      <c r="FV9" s="420"/>
      <c r="FW9" s="420"/>
      <c r="FX9" s="420"/>
      <c r="FY9" s="420"/>
      <c r="FZ9" s="420"/>
      <c r="GA9" s="420"/>
      <c r="GB9" s="420"/>
      <c r="GC9" s="420"/>
      <c r="GD9" s="420"/>
      <c r="GE9" s="420"/>
      <c r="GF9" s="420"/>
      <c r="GG9" s="420"/>
      <c r="GH9" s="420"/>
      <c r="GI9" s="420"/>
      <c r="GJ9" s="420"/>
      <c r="GK9" s="420"/>
      <c r="GL9" s="420"/>
      <c r="GM9" s="420"/>
      <c r="GN9" s="420"/>
      <c r="GO9" s="420"/>
      <c r="GP9" s="420"/>
      <c r="GQ9" s="420"/>
    </row>
    <row r="10" spans="1:199" ht="18" customHeight="1" x14ac:dyDescent="0.25">
      <c r="A10" s="420" t="s">
        <v>18</v>
      </c>
      <c r="B10" s="259">
        <f>'Current System'!B9</f>
        <v>0</v>
      </c>
      <c r="C10" s="259"/>
      <c r="D10" s="259">
        <f>'Proposed System'!C14</f>
        <v>0</v>
      </c>
      <c r="E10" s="420"/>
      <c r="F10" s="420"/>
      <c r="G10" s="75" t="s">
        <v>648</v>
      </c>
      <c r="J10" s="130">
        <f>IFERROR(ROUND(J9-(sensitivity!I35/'Current System'!B5),-1),0)</f>
        <v>0</v>
      </c>
      <c r="K10" s="130"/>
      <c r="L10" s="130">
        <f>IFERROR(ROUND(L9-(sensitivity!J35/'Current System'!B5),-1),0)</f>
        <v>0</v>
      </c>
      <c r="O10" s="275"/>
      <c r="P10" s="275"/>
      <c r="Q10" s="275"/>
      <c r="R10" s="270"/>
      <c r="S10" s="420"/>
      <c r="T10" s="420"/>
      <c r="U10" s="420"/>
      <c r="V10" s="420"/>
      <c r="W10" s="420"/>
      <c r="X10" s="420"/>
      <c r="Y10" s="420"/>
      <c r="Z10" s="420"/>
      <c r="AA10" s="420"/>
      <c r="AB10" s="420"/>
      <c r="AC10" s="420"/>
      <c r="AD10" s="420"/>
      <c r="AE10" s="420"/>
      <c r="AF10" s="420"/>
      <c r="AG10" s="420"/>
      <c r="AH10" s="420"/>
      <c r="AI10" s="420"/>
      <c r="AJ10" s="420"/>
      <c r="AK10" s="420"/>
      <c r="AL10" s="420"/>
      <c r="AM10" s="420"/>
      <c r="AN10" s="420"/>
      <c r="AO10" s="420"/>
      <c r="AP10" s="420"/>
      <c r="AQ10" s="420"/>
      <c r="AR10" s="420"/>
      <c r="AS10" s="420"/>
      <c r="AT10" s="420"/>
      <c r="AU10" s="420"/>
      <c r="AV10" s="420"/>
      <c r="AW10" s="420"/>
      <c r="AX10" s="420"/>
      <c r="AY10" s="420"/>
      <c r="AZ10" s="420"/>
      <c r="BA10" s="420"/>
      <c r="BB10" s="420"/>
      <c r="BC10" s="420"/>
      <c r="BD10" s="420"/>
      <c r="BE10" s="420"/>
      <c r="BF10" s="420"/>
      <c r="BG10" s="420"/>
      <c r="BH10" s="420"/>
      <c r="BI10" s="420"/>
      <c r="BJ10" s="420"/>
      <c r="BK10" s="420"/>
      <c r="BL10" s="420"/>
      <c r="BM10" s="420"/>
      <c r="BN10" s="420"/>
      <c r="BO10" s="420"/>
      <c r="BP10" s="420"/>
      <c r="BQ10" s="420"/>
      <c r="BR10" s="420"/>
      <c r="BS10" s="420"/>
      <c r="BT10" s="420"/>
      <c r="BU10" s="420"/>
      <c r="BV10" s="420"/>
      <c r="BW10" s="420"/>
      <c r="BX10" s="420"/>
      <c r="BY10" s="420"/>
      <c r="BZ10" s="420"/>
      <c r="CA10" s="420"/>
      <c r="CB10" s="420"/>
      <c r="CC10" s="420"/>
      <c r="CD10" s="420"/>
      <c r="CE10" s="420"/>
      <c r="CF10" s="420"/>
      <c r="CG10" s="420"/>
      <c r="CH10" s="420"/>
      <c r="CI10" s="420"/>
      <c r="CJ10" s="420"/>
      <c r="CK10" s="420"/>
      <c r="CL10" s="420"/>
      <c r="CM10" s="420"/>
      <c r="CN10" s="420"/>
      <c r="CO10" s="420"/>
      <c r="CP10" s="420"/>
      <c r="CQ10" s="420"/>
      <c r="CR10" s="420"/>
      <c r="CS10" s="420"/>
      <c r="CT10" s="420"/>
      <c r="CU10" s="420"/>
      <c r="CV10" s="420"/>
      <c r="CW10" s="420"/>
      <c r="CX10" s="420"/>
      <c r="CY10" s="420"/>
      <c r="CZ10" s="420"/>
      <c r="DA10" s="420"/>
      <c r="DB10" s="420"/>
      <c r="DC10" s="420"/>
      <c r="DD10" s="420"/>
      <c r="DE10" s="420"/>
      <c r="DF10" s="420"/>
      <c r="DG10" s="420"/>
      <c r="DH10" s="420"/>
      <c r="DI10" s="420"/>
      <c r="DJ10" s="420"/>
      <c r="DK10" s="420"/>
      <c r="DL10" s="420"/>
      <c r="DM10" s="420"/>
      <c r="DN10" s="420"/>
      <c r="DO10" s="420"/>
      <c r="DP10" s="420"/>
      <c r="DQ10" s="420"/>
      <c r="DR10" s="420"/>
      <c r="DS10" s="420"/>
      <c r="DT10" s="420"/>
      <c r="DU10" s="420"/>
      <c r="DV10" s="420"/>
      <c r="DW10" s="420"/>
      <c r="DX10" s="420"/>
      <c r="DY10" s="420"/>
      <c r="DZ10" s="420"/>
      <c r="EA10" s="420"/>
      <c r="EB10" s="420"/>
      <c r="EC10" s="420"/>
      <c r="ED10" s="420"/>
      <c r="EE10" s="420"/>
      <c r="EF10" s="420"/>
      <c r="EG10" s="420"/>
      <c r="EH10" s="420"/>
      <c r="EI10" s="420"/>
      <c r="EJ10" s="420"/>
      <c r="EK10" s="420"/>
      <c r="EL10" s="420"/>
      <c r="EM10" s="420"/>
      <c r="EN10" s="420"/>
      <c r="EO10" s="420"/>
      <c r="EP10" s="420"/>
      <c r="EQ10" s="420"/>
      <c r="ER10" s="420"/>
      <c r="ES10" s="420"/>
      <c r="ET10" s="420"/>
      <c r="EU10" s="420"/>
      <c r="EV10" s="420"/>
      <c r="EW10" s="420"/>
      <c r="EX10" s="420"/>
      <c r="EY10" s="420"/>
      <c r="EZ10" s="420"/>
      <c r="FA10" s="420"/>
      <c r="FB10" s="420"/>
      <c r="FC10" s="420"/>
      <c r="FD10" s="420"/>
      <c r="FE10" s="420"/>
      <c r="FF10" s="420"/>
      <c r="FG10" s="420"/>
      <c r="FH10" s="420"/>
      <c r="FI10" s="420"/>
      <c r="FJ10" s="420"/>
      <c r="FK10" s="420"/>
      <c r="FL10" s="420"/>
      <c r="FM10" s="420"/>
      <c r="FN10" s="420"/>
      <c r="FO10" s="420"/>
      <c r="FP10" s="420"/>
      <c r="FQ10" s="420"/>
      <c r="FR10" s="420"/>
      <c r="FS10" s="420"/>
      <c r="FT10" s="420"/>
      <c r="FU10" s="420"/>
      <c r="FV10" s="420"/>
      <c r="FW10" s="420"/>
      <c r="FX10" s="420"/>
      <c r="FY10" s="420"/>
      <c r="FZ10" s="420"/>
      <c r="GA10" s="420"/>
      <c r="GB10" s="420"/>
      <c r="GC10" s="420"/>
      <c r="GD10" s="420"/>
      <c r="GE10" s="420"/>
      <c r="GF10" s="420"/>
      <c r="GG10" s="420"/>
      <c r="GH10" s="420"/>
      <c r="GI10" s="420"/>
      <c r="GJ10" s="420"/>
      <c r="GK10" s="420"/>
      <c r="GL10" s="420"/>
      <c r="GM10" s="420"/>
      <c r="GN10" s="420"/>
      <c r="GO10" s="420"/>
      <c r="GP10" s="420"/>
      <c r="GQ10" s="420"/>
    </row>
    <row r="11" spans="1:199" ht="18" customHeight="1" x14ac:dyDescent="0.3">
      <c r="A11" s="272" t="s">
        <v>638</v>
      </c>
      <c r="B11" s="273">
        <f>'Current System'!D7</f>
        <v>0</v>
      </c>
      <c r="C11" s="274"/>
      <c r="D11" s="273">
        <f>'Proposed System'!E12</f>
        <v>0</v>
      </c>
      <c r="E11" s="420"/>
      <c r="G11" s="276" t="s">
        <v>93</v>
      </c>
      <c r="O11" s="277"/>
      <c r="P11" s="277"/>
      <c r="Q11" s="277"/>
      <c r="R11" s="275"/>
      <c r="S11" s="420"/>
      <c r="T11" s="420"/>
      <c r="U11" s="420"/>
      <c r="V11" s="420"/>
      <c r="W11" s="420"/>
      <c r="X11" s="420"/>
      <c r="Y11" s="420"/>
      <c r="Z11" s="420"/>
      <c r="AA11" s="420"/>
      <c r="AB11" s="420"/>
      <c r="AC11" s="420"/>
      <c r="AD11" s="420"/>
      <c r="AE11" s="420"/>
      <c r="AF11" s="420"/>
      <c r="AG11" s="420"/>
      <c r="AH11" s="420"/>
      <c r="AI11" s="420"/>
      <c r="AJ11" s="420"/>
      <c r="AK11" s="420"/>
      <c r="AL11" s="420"/>
      <c r="AM11" s="420"/>
      <c r="AN11" s="420"/>
      <c r="AO11" s="420"/>
      <c r="AP11" s="420"/>
      <c r="AQ11" s="420"/>
      <c r="AR11" s="420"/>
      <c r="AS11" s="420"/>
      <c r="AT11" s="420"/>
      <c r="AU11" s="420"/>
      <c r="AV11" s="420"/>
      <c r="AW11" s="420"/>
      <c r="AX11" s="420"/>
      <c r="AY11" s="420"/>
      <c r="AZ11" s="420"/>
      <c r="BA11" s="420"/>
      <c r="BB11" s="420"/>
      <c r="BC11" s="420"/>
      <c r="BD11" s="420"/>
      <c r="BE11" s="420"/>
      <c r="BF11" s="420"/>
      <c r="BG11" s="420"/>
      <c r="BH11" s="420"/>
      <c r="BI11" s="420"/>
      <c r="BJ11" s="420"/>
      <c r="BK11" s="420"/>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420"/>
      <c r="CM11" s="420"/>
      <c r="CN11" s="420"/>
      <c r="CO11" s="420"/>
      <c r="CP11" s="420"/>
      <c r="CQ11" s="420"/>
      <c r="CR11" s="420"/>
      <c r="CS11" s="420"/>
      <c r="CT11" s="420"/>
      <c r="CU11" s="420"/>
      <c r="CV11" s="420"/>
      <c r="CW11" s="420"/>
      <c r="CX11" s="420"/>
      <c r="CY11" s="420"/>
      <c r="CZ11" s="420"/>
      <c r="DA11" s="420"/>
      <c r="DB11" s="420"/>
      <c r="DC11" s="420"/>
      <c r="DD11" s="420"/>
      <c r="DE11" s="420"/>
      <c r="DF11" s="420"/>
      <c r="DG11" s="420"/>
      <c r="DH11" s="420"/>
      <c r="DI11" s="420"/>
      <c r="DJ11" s="420"/>
      <c r="DK11" s="420"/>
      <c r="DL11" s="420"/>
      <c r="DM11" s="420"/>
      <c r="DN11" s="420"/>
      <c r="DO11" s="420"/>
      <c r="DP11" s="420"/>
      <c r="DQ11" s="420"/>
      <c r="DR11" s="420"/>
      <c r="DS11" s="420"/>
      <c r="DT11" s="420"/>
      <c r="DU11" s="420"/>
      <c r="DV11" s="420"/>
      <c r="DW11" s="420"/>
      <c r="DX11" s="420"/>
      <c r="DY11" s="420"/>
      <c r="DZ11" s="420"/>
      <c r="EA11" s="420"/>
      <c r="EB11" s="420"/>
      <c r="EC11" s="420"/>
      <c r="ED11" s="420"/>
      <c r="EE11" s="420"/>
      <c r="EF11" s="420"/>
      <c r="EG11" s="420"/>
      <c r="EH11" s="420"/>
      <c r="EI11" s="420"/>
      <c r="EJ11" s="420"/>
      <c r="EK11" s="420"/>
      <c r="EL11" s="420"/>
      <c r="EM11" s="420"/>
      <c r="EN11" s="420"/>
      <c r="EO11" s="420"/>
      <c r="EP11" s="420"/>
      <c r="EQ11" s="420"/>
      <c r="ER11" s="420"/>
      <c r="ES11" s="420"/>
      <c r="ET11" s="420"/>
      <c r="EU11" s="420"/>
      <c r="EV11" s="420"/>
      <c r="EW11" s="420"/>
      <c r="EX11" s="420"/>
      <c r="EY11" s="420"/>
      <c r="EZ11" s="420"/>
      <c r="FA11" s="420"/>
      <c r="FB11" s="420"/>
      <c r="FC11" s="420"/>
      <c r="FD11" s="420"/>
      <c r="FE11" s="420"/>
      <c r="FF11" s="420"/>
      <c r="FG11" s="420"/>
      <c r="FH11" s="420"/>
      <c r="FI11" s="420"/>
      <c r="FJ11" s="420"/>
      <c r="FK11" s="420"/>
      <c r="FL11" s="420"/>
      <c r="FM11" s="420"/>
      <c r="FN11" s="420"/>
      <c r="FO11" s="420"/>
      <c r="FP11" s="420"/>
      <c r="FQ11" s="420"/>
      <c r="FR11" s="420"/>
      <c r="FS11" s="420"/>
      <c r="FT11" s="420"/>
      <c r="FU11" s="420"/>
      <c r="FV11" s="420"/>
      <c r="FW11" s="420"/>
      <c r="FX11" s="420"/>
      <c r="FY11" s="420"/>
      <c r="FZ11" s="420"/>
      <c r="GA11" s="420"/>
      <c r="GB11" s="420"/>
      <c r="GC11" s="420"/>
      <c r="GD11" s="420"/>
      <c r="GE11" s="420"/>
      <c r="GF11" s="420"/>
      <c r="GG11" s="420"/>
      <c r="GH11" s="420"/>
      <c r="GI11" s="420"/>
      <c r="GJ11" s="420"/>
      <c r="GK11" s="420"/>
      <c r="GL11" s="420"/>
      <c r="GM11" s="420"/>
      <c r="GN11" s="420"/>
      <c r="GO11" s="420"/>
      <c r="GP11" s="420"/>
      <c r="GQ11" s="420"/>
    </row>
    <row r="12" spans="1:199" ht="18" customHeight="1" x14ac:dyDescent="0.25">
      <c r="A12" s="420" t="s">
        <v>640</v>
      </c>
      <c r="B12" s="476">
        <f>'Current System'!B10</f>
        <v>0</v>
      </c>
      <c r="C12" s="477"/>
      <c r="D12" s="476">
        <f>'Proposed System'!C15</f>
        <v>0</v>
      </c>
      <c r="E12" s="420"/>
      <c r="G12" s="75" t="s">
        <v>630</v>
      </c>
      <c r="J12" s="130">
        <f>IFERROR(ROUND((sensitivity!L32-sensitivity!L33)/'Current System'!B5,-1),0)</f>
        <v>0</v>
      </c>
      <c r="K12" s="130"/>
      <c r="L12" s="130">
        <f>IFERROR(ROUND((sensitivity!P32-sensitivity!P33)/'Current System'!B5,-1),0)</f>
        <v>0</v>
      </c>
      <c r="R12" s="277"/>
      <c r="S12" s="420"/>
      <c r="T12" s="420"/>
      <c r="U12" s="420"/>
      <c r="V12" s="420"/>
      <c r="W12" s="420"/>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c r="AT12" s="420"/>
      <c r="AU12" s="420"/>
      <c r="AV12" s="420"/>
      <c r="AW12" s="420"/>
      <c r="AX12" s="420"/>
      <c r="AY12" s="420"/>
      <c r="AZ12" s="420"/>
      <c r="BA12" s="420"/>
      <c r="BB12" s="420"/>
      <c r="BC12" s="420"/>
      <c r="BD12" s="420"/>
      <c r="BE12" s="420"/>
      <c r="BF12" s="420"/>
      <c r="BG12" s="420"/>
      <c r="BH12" s="420"/>
      <c r="BI12" s="420"/>
      <c r="BJ12" s="420"/>
      <c r="BK12" s="420"/>
      <c r="BL12" s="420"/>
      <c r="BM12" s="420"/>
      <c r="BN12" s="420"/>
      <c r="BO12" s="420"/>
      <c r="BP12" s="420"/>
      <c r="BQ12" s="420"/>
      <c r="BR12" s="420"/>
      <c r="BS12" s="420"/>
      <c r="BT12" s="420"/>
      <c r="BU12" s="420"/>
      <c r="BV12" s="420"/>
      <c r="BW12" s="420"/>
      <c r="BX12" s="420"/>
      <c r="BY12" s="420"/>
      <c r="BZ12" s="420"/>
      <c r="CA12" s="420"/>
      <c r="CB12" s="420"/>
      <c r="CC12" s="420"/>
      <c r="CD12" s="420"/>
      <c r="CE12" s="420"/>
      <c r="CF12" s="420"/>
      <c r="CG12" s="420"/>
      <c r="CH12" s="420"/>
      <c r="CI12" s="420"/>
      <c r="CJ12" s="420"/>
      <c r="CK12" s="420"/>
      <c r="CL12" s="420"/>
      <c r="CM12" s="420"/>
      <c r="CN12" s="420"/>
      <c r="CO12" s="420"/>
      <c r="CP12" s="420"/>
      <c r="CQ12" s="420"/>
      <c r="CR12" s="420"/>
      <c r="CS12" s="420"/>
      <c r="CT12" s="420"/>
      <c r="CU12" s="420"/>
      <c r="CV12" s="420"/>
      <c r="CW12" s="420"/>
      <c r="CX12" s="420"/>
      <c r="CY12" s="420"/>
      <c r="CZ12" s="420"/>
      <c r="DA12" s="420"/>
      <c r="DB12" s="420"/>
      <c r="DC12" s="420"/>
      <c r="DD12" s="420"/>
      <c r="DE12" s="420"/>
      <c r="DF12" s="420"/>
      <c r="DG12" s="420"/>
      <c r="DH12" s="420"/>
      <c r="DI12" s="420"/>
      <c r="DJ12" s="420"/>
      <c r="DK12" s="420"/>
      <c r="DL12" s="420"/>
      <c r="DM12" s="420"/>
      <c r="DN12" s="420"/>
      <c r="DO12" s="420"/>
      <c r="DP12" s="420"/>
      <c r="DQ12" s="420"/>
      <c r="DR12" s="420"/>
      <c r="DS12" s="420"/>
      <c r="DT12" s="420"/>
      <c r="DU12" s="420"/>
      <c r="DV12" s="420"/>
      <c r="DW12" s="420"/>
      <c r="DX12" s="420"/>
      <c r="DY12" s="420"/>
      <c r="DZ12" s="420"/>
      <c r="EA12" s="420"/>
      <c r="EB12" s="420"/>
      <c r="EC12" s="420"/>
      <c r="ED12" s="420"/>
      <c r="EE12" s="420"/>
      <c r="EF12" s="420"/>
      <c r="EG12" s="420"/>
      <c r="EH12" s="420"/>
      <c r="EI12" s="420"/>
      <c r="EJ12" s="420"/>
      <c r="EK12" s="420"/>
      <c r="EL12" s="420"/>
      <c r="EM12" s="420"/>
      <c r="EN12" s="420"/>
      <c r="EO12" s="420"/>
      <c r="EP12" s="420"/>
      <c r="EQ12" s="420"/>
      <c r="ER12" s="420"/>
      <c r="ES12" s="420"/>
      <c r="ET12" s="420"/>
      <c r="EU12" s="420"/>
      <c r="EV12" s="420"/>
      <c r="EW12" s="420"/>
      <c r="EX12" s="420"/>
      <c r="EY12" s="420"/>
      <c r="EZ12" s="420"/>
      <c r="FA12" s="420"/>
      <c r="FB12" s="420"/>
      <c r="FC12" s="420"/>
      <c r="FD12" s="420"/>
      <c r="FE12" s="420"/>
      <c r="FF12" s="420"/>
      <c r="FG12" s="420"/>
      <c r="FH12" s="420"/>
      <c r="FI12" s="420"/>
      <c r="FJ12" s="420"/>
      <c r="FK12" s="420"/>
      <c r="FL12" s="420"/>
      <c r="FM12" s="420"/>
      <c r="FN12" s="420"/>
      <c r="FO12" s="420"/>
      <c r="FP12" s="420"/>
      <c r="FQ12" s="420"/>
      <c r="FR12" s="420"/>
      <c r="FS12" s="420"/>
      <c r="FT12" s="420"/>
      <c r="FU12" s="420"/>
      <c r="FV12" s="420"/>
      <c r="FW12" s="420"/>
      <c r="FX12" s="420"/>
      <c r="FY12" s="420"/>
      <c r="FZ12" s="420"/>
      <c r="GA12" s="420"/>
      <c r="GB12" s="420"/>
      <c r="GC12" s="420"/>
      <c r="GD12" s="420"/>
      <c r="GE12" s="420"/>
      <c r="GF12" s="420"/>
      <c r="GG12" s="420"/>
      <c r="GH12" s="420"/>
      <c r="GI12" s="420"/>
      <c r="GJ12" s="420"/>
      <c r="GK12" s="420"/>
      <c r="GL12" s="420"/>
      <c r="GM12" s="420"/>
      <c r="GN12" s="420"/>
      <c r="GO12" s="420"/>
      <c r="GP12" s="420"/>
      <c r="GQ12" s="420"/>
    </row>
    <row r="13" spans="1:199" ht="18" customHeight="1" x14ac:dyDescent="0.25">
      <c r="A13" s="272" t="s">
        <v>342</v>
      </c>
      <c r="B13" s="476">
        <f>'Current System'!D8</f>
        <v>0</v>
      </c>
      <c r="C13" s="477"/>
      <c r="D13" s="476">
        <f>'Proposed System'!E13</f>
        <v>0</v>
      </c>
      <c r="E13" s="420"/>
      <c r="G13" s="75" t="s">
        <v>648</v>
      </c>
      <c r="J13" s="130">
        <f>IFERROR(ROUND(J12-(sensitivity!L35/'Current System'!B5),-1),0)</f>
        <v>0</v>
      </c>
      <c r="K13" s="130"/>
      <c r="L13" s="130">
        <f>IFERROR(ROUND(L12-(sensitivity!P35/'Current System'!B5),-1),0)</f>
        <v>0</v>
      </c>
      <c r="S13" s="420"/>
      <c r="T13" s="420"/>
      <c r="U13" s="420"/>
      <c r="V13" s="420"/>
      <c r="W13" s="420"/>
      <c r="X13" s="420"/>
      <c r="Y13" s="420"/>
      <c r="Z13" s="420"/>
      <c r="AA13" s="420"/>
      <c r="AB13" s="420"/>
      <c r="AC13" s="420"/>
      <c r="AD13" s="420"/>
      <c r="AE13" s="420"/>
      <c r="AF13" s="420"/>
      <c r="AG13" s="420"/>
      <c r="AH13" s="420"/>
      <c r="AI13" s="420"/>
      <c r="AJ13" s="420"/>
      <c r="AK13" s="420"/>
      <c r="AL13" s="420"/>
      <c r="AM13" s="420"/>
      <c r="AN13" s="420"/>
      <c r="AO13" s="420"/>
      <c r="AP13" s="420"/>
      <c r="AQ13" s="420"/>
      <c r="AR13" s="420"/>
      <c r="AS13" s="420"/>
      <c r="AT13" s="420"/>
      <c r="AU13" s="420"/>
      <c r="AV13" s="420"/>
      <c r="AW13" s="420"/>
      <c r="AX13" s="420"/>
      <c r="AY13" s="420"/>
      <c r="AZ13" s="420"/>
      <c r="BA13" s="420"/>
      <c r="BB13" s="420"/>
      <c r="BC13" s="420"/>
      <c r="BD13" s="420"/>
      <c r="BE13" s="420"/>
      <c r="BF13" s="420"/>
      <c r="BG13" s="420"/>
      <c r="BH13" s="420"/>
      <c r="BI13" s="420"/>
      <c r="BJ13" s="420"/>
      <c r="BK13" s="420"/>
      <c r="BL13" s="420"/>
      <c r="BM13" s="420"/>
      <c r="BN13" s="420"/>
      <c r="BO13" s="420"/>
      <c r="BP13" s="420"/>
      <c r="BQ13" s="420"/>
      <c r="BR13" s="420"/>
      <c r="BS13" s="420"/>
      <c r="BT13" s="420"/>
      <c r="BU13" s="420"/>
      <c r="BV13" s="420"/>
      <c r="BW13" s="420"/>
      <c r="BX13" s="420"/>
      <c r="BY13" s="420"/>
      <c r="BZ13" s="420"/>
      <c r="CA13" s="420"/>
      <c r="CB13" s="420"/>
      <c r="CC13" s="420"/>
      <c r="CD13" s="420"/>
      <c r="CE13" s="420"/>
      <c r="CF13" s="420"/>
      <c r="CG13" s="420"/>
      <c r="CH13" s="420"/>
      <c r="CI13" s="420"/>
      <c r="CJ13" s="420"/>
      <c r="CK13" s="420"/>
      <c r="CL13" s="420"/>
      <c r="CM13" s="420"/>
      <c r="CN13" s="420"/>
      <c r="CO13" s="420"/>
      <c r="CP13" s="420"/>
      <c r="CQ13" s="420"/>
      <c r="CR13" s="420"/>
      <c r="CS13" s="420"/>
      <c r="CT13" s="420"/>
      <c r="CU13" s="420"/>
      <c r="CV13" s="420"/>
      <c r="CW13" s="420"/>
      <c r="CX13" s="420"/>
      <c r="CY13" s="420"/>
      <c r="CZ13" s="420"/>
      <c r="DA13" s="420"/>
      <c r="DB13" s="420"/>
      <c r="DC13" s="420"/>
      <c r="DD13" s="420"/>
      <c r="DE13" s="420"/>
      <c r="DF13" s="420"/>
      <c r="DG13" s="420"/>
      <c r="DH13" s="420"/>
      <c r="DI13" s="420"/>
      <c r="DJ13" s="420"/>
      <c r="DK13" s="420"/>
      <c r="DL13" s="420"/>
      <c r="DM13" s="420"/>
      <c r="DN13" s="420"/>
      <c r="DO13" s="420"/>
      <c r="DP13" s="420"/>
      <c r="DQ13" s="420"/>
      <c r="DR13" s="420"/>
      <c r="DS13" s="420"/>
      <c r="DT13" s="420"/>
      <c r="DU13" s="420"/>
      <c r="DV13" s="420"/>
      <c r="DW13" s="420"/>
      <c r="DX13" s="420"/>
      <c r="DY13" s="420"/>
      <c r="DZ13" s="420"/>
      <c r="EA13" s="420"/>
      <c r="EB13" s="420"/>
      <c r="EC13" s="420"/>
      <c r="ED13" s="420"/>
      <c r="EE13" s="420"/>
      <c r="EF13" s="420"/>
      <c r="EG13" s="420"/>
      <c r="EH13" s="420"/>
      <c r="EI13" s="420"/>
      <c r="EJ13" s="420"/>
      <c r="EK13" s="420"/>
      <c r="EL13" s="420"/>
      <c r="EM13" s="420"/>
      <c r="EN13" s="420"/>
      <c r="EO13" s="420"/>
      <c r="EP13" s="420"/>
      <c r="EQ13" s="420"/>
      <c r="ER13" s="420"/>
      <c r="ES13" s="420"/>
      <c r="ET13" s="420"/>
      <c r="EU13" s="420"/>
      <c r="EV13" s="420"/>
      <c r="EW13" s="420"/>
      <c r="EX13" s="420"/>
      <c r="EY13" s="420"/>
      <c r="EZ13" s="420"/>
      <c r="FA13" s="420"/>
      <c r="FB13" s="420"/>
      <c r="FC13" s="420"/>
      <c r="FD13" s="420"/>
      <c r="FE13" s="420"/>
      <c r="FF13" s="420"/>
      <c r="FG13" s="420"/>
      <c r="FH13" s="420"/>
      <c r="FI13" s="420"/>
      <c r="FJ13" s="420"/>
      <c r="FK13" s="420"/>
      <c r="FL13" s="420"/>
      <c r="FM13" s="420"/>
      <c r="FN13" s="420"/>
      <c r="FO13" s="420"/>
      <c r="FP13" s="420"/>
      <c r="FQ13" s="420"/>
      <c r="FR13" s="420"/>
      <c r="FS13" s="420"/>
      <c r="FT13" s="420"/>
      <c r="FU13" s="420"/>
      <c r="FV13" s="420"/>
      <c r="FW13" s="420"/>
      <c r="FX13" s="420"/>
      <c r="FY13" s="420"/>
      <c r="FZ13" s="420"/>
      <c r="GA13" s="420"/>
      <c r="GB13" s="420"/>
      <c r="GC13" s="420"/>
      <c r="GD13" s="420"/>
      <c r="GE13" s="420"/>
      <c r="GF13" s="420"/>
      <c r="GG13" s="420"/>
      <c r="GH13" s="420"/>
      <c r="GI13" s="420"/>
      <c r="GJ13" s="420"/>
      <c r="GK13" s="420"/>
      <c r="GL13" s="420"/>
      <c r="GM13" s="420"/>
      <c r="GN13" s="420"/>
      <c r="GO13" s="420"/>
      <c r="GP13" s="420"/>
      <c r="GQ13" s="420"/>
    </row>
    <row r="14" spans="1:199" ht="18" customHeight="1" x14ac:dyDescent="0.3">
      <c r="A14" s="272" t="s">
        <v>343</v>
      </c>
      <c r="B14" s="278">
        <f>'Current System'!D9</f>
        <v>0</v>
      </c>
      <c r="C14" s="259"/>
      <c r="D14" s="278">
        <f>'Proposed System'!E14</f>
        <v>0</v>
      </c>
      <c r="E14" s="420"/>
      <c r="G14" s="276" t="s">
        <v>799</v>
      </c>
      <c r="M14" s="269"/>
      <c r="N14" s="269"/>
      <c r="O14" s="269"/>
      <c r="P14" s="269"/>
      <c r="Q14" s="269"/>
      <c r="S14" s="420"/>
      <c r="T14" s="420"/>
      <c r="U14" s="420"/>
      <c r="V14" s="420"/>
      <c r="W14" s="420"/>
      <c r="X14" s="420"/>
      <c r="Y14" s="420"/>
      <c r="Z14" s="420"/>
      <c r="AA14" s="420"/>
      <c r="AB14" s="420"/>
      <c r="AC14" s="420"/>
      <c r="AD14" s="420"/>
      <c r="AE14" s="420"/>
      <c r="AF14" s="420"/>
      <c r="AG14" s="420"/>
      <c r="AH14" s="420"/>
      <c r="AI14" s="420"/>
      <c r="AJ14" s="420"/>
      <c r="AK14" s="420"/>
      <c r="AL14" s="420"/>
      <c r="AM14" s="420"/>
      <c r="AN14" s="420"/>
      <c r="AO14" s="420"/>
      <c r="AP14" s="420"/>
      <c r="AQ14" s="420"/>
      <c r="AR14" s="420"/>
      <c r="AS14" s="420"/>
      <c r="AT14" s="420"/>
      <c r="AU14" s="420"/>
      <c r="AV14" s="420"/>
      <c r="AW14" s="420"/>
      <c r="AX14" s="420"/>
      <c r="AY14" s="420"/>
      <c r="AZ14" s="420"/>
      <c r="BA14" s="420"/>
      <c r="BB14" s="420"/>
      <c r="BC14" s="420"/>
      <c r="BD14" s="420"/>
      <c r="BE14" s="420"/>
      <c r="BF14" s="420"/>
      <c r="BG14" s="420"/>
      <c r="BH14" s="420"/>
      <c r="BI14" s="420"/>
      <c r="BJ14" s="420"/>
      <c r="BK14" s="420"/>
      <c r="BL14" s="420"/>
      <c r="BM14" s="420"/>
      <c r="BN14" s="420"/>
      <c r="BO14" s="420"/>
      <c r="BP14" s="420"/>
      <c r="BQ14" s="420"/>
      <c r="BR14" s="420"/>
      <c r="BS14" s="420"/>
      <c r="BT14" s="420"/>
      <c r="BU14" s="420"/>
      <c r="BV14" s="420"/>
      <c r="BW14" s="420"/>
      <c r="BX14" s="420"/>
      <c r="BY14" s="420"/>
      <c r="BZ14" s="420"/>
      <c r="CA14" s="420"/>
      <c r="CB14" s="420"/>
      <c r="CC14" s="420"/>
      <c r="CD14" s="420"/>
      <c r="CE14" s="420"/>
      <c r="CF14" s="420"/>
      <c r="CG14" s="420"/>
      <c r="CH14" s="420"/>
      <c r="CI14" s="420"/>
      <c r="CJ14" s="420"/>
      <c r="CK14" s="420"/>
      <c r="CL14" s="420"/>
      <c r="CM14" s="420"/>
      <c r="CN14" s="420"/>
      <c r="CO14" s="420"/>
      <c r="CP14" s="420"/>
      <c r="CQ14" s="420"/>
      <c r="CR14" s="420"/>
      <c r="CS14" s="420"/>
      <c r="CT14" s="420"/>
      <c r="CU14" s="420"/>
      <c r="CV14" s="420"/>
      <c r="CW14" s="420"/>
      <c r="CX14" s="420"/>
      <c r="CY14" s="420"/>
      <c r="CZ14" s="420"/>
      <c r="DA14" s="420"/>
      <c r="DB14" s="420"/>
      <c r="DC14" s="420"/>
      <c r="DD14" s="420"/>
      <c r="DE14" s="420"/>
      <c r="DF14" s="420"/>
      <c r="DG14" s="420"/>
      <c r="DH14" s="420"/>
      <c r="DI14" s="420"/>
      <c r="DJ14" s="420"/>
      <c r="DK14" s="420"/>
      <c r="DL14" s="420"/>
      <c r="DM14" s="420"/>
      <c r="DN14" s="420"/>
      <c r="DO14" s="420"/>
      <c r="DP14" s="420"/>
      <c r="DQ14" s="420"/>
      <c r="DR14" s="420"/>
      <c r="DS14" s="420"/>
      <c r="DT14" s="420"/>
      <c r="DU14" s="420"/>
      <c r="DV14" s="420"/>
      <c r="DW14" s="420"/>
      <c r="DX14" s="420"/>
      <c r="DY14" s="420"/>
      <c r="DZ14" s="420"/>
      <c r="EA14" s="420"/>
      <c r="EB14" s="420"/>
      <c r="EC14" s="420"/>
      <c r="ED14" s="420"/>
      <c r="EE14" s="420"/>
      <c r="EF14" s="420"/>
      <c r="EG14" s="420"/>
      <c r="EH14" s="420"/>
      <c r="EI14" s="420"/>
      <c r="EJ14" s="420"/>
      <c r="EK14" s="420"/>
      <c r="EL14" s="420"/>
      <c r="EM14" s="420"/>
      <c r="EN14" s="420"/>
      <c r="EO14" s="420"/>
      <c r="EP14" s="420"/>
      <c r="EQ14" s="420"/>
      <c r="ER14" s="420"/>
      <c r="ES14" s="420"/>
      <c r="ET14" s="420"/>
      <c r="EU14" s="420"/>
      <c r="EV14" s="420"/>
      <c r="EW14" s="420"/>
      <c r="EX14" s="420"/>
      <c r="EY14" s="420"/>
      <c r="EZ14" s="420"/>
      <c r="FA14" s="420"/>
      <c r="FB14" s="420"/>
      <c r="FC14" s="420"/>
      <c r="FD14" s="420"/>
      <c r="FE14" s="420"/>
      <c r="FF14" s="420"/>
      <c r="FG14" s="420"/>
      <c r="FH14" s="420"/>
      <c r="FI14" s="420"/>
      <c r="FJ14" s="420"/>
      <c r="FK14" s="420"/>
      <c r="FL14" s="420"/>
      <c r="FM14" s="420"/>
      <c r="FN14" s="420"/>
      <c r="FO14" s="420"/>
      <c r="FP14" s="420"/>
      <c r="FQ14" s="420"/>
      <c r="FR14" s="420"/>
      <c r="FS14" s="420"/>
      <c r="FT14" s="420"/>
      <c r="FU14" s="420"/>
      <c r="FV14" s="420"/>
      <c r="FW14" s="420"/>
      <c r="FX14" s="420"/>
      <c r="FY14" s="420"/>
      <c r="FZ14" s="420"/>
      <c r="GA14" s="420"/>
      <c r="GB14" s="420"/>
      <c r="GC14" s="420"/>
      <c r="GD14" s="420"/>
      <c r="GE14" s="420"/>
      <c r="GF14" s="420"/>
      <c r="GG14" s="420"/>
      <c r="GH14" s="420"/>
      <c r="GI14" s="420"/>
      <c r="GJ14" s="420"/>
      <c r="GK14" s="420"/>
      <c r="GL14" s="420"/>
      <c r="GM14" s="420"/>
      <c r="GN14" s="420"/>
      <c r="GO14" s="420"/>
      <c r="GP14" s="420"/>
      <c r="GQ14" s="420"/>
    </row>
    <row r="15" spans="1:199" ht="18" customHeight="1" x14ac:dyDescent="0.25">
      <c r="A15" s="272" t="s">
        <v>631</v>
      </c>
      <c r="B15" s="273">
        <f>'Current System'!D10</f>
        <v>0</v>
      </c>
      <c r="C15" s="273"/>
      <c r="D15" s="273">
        <f>'Proposed System'!E15</f>
        <v>0</v>
      </c>
      <c r="E15" s="420"/>
      <c r="G15" s="75" t="s">
        <v>630</v>
      </c>
      <c r="J15" s="130">
        <f>J12-J9</f>
        <v>0</v>
      </c>
      <c r="L15" s="130">
        <f>L12-L9</f>
        <v>0</v>
      </c>
      <c r="M15" s="130"/>
      <c r="N15" s="130"/>
      <c r="O15" s="130"/>
      <c r="P15" s="130"/>
      <c r="Q15" s="130"/>
      <c r="R15" s="269"/>
      <c r="S15" s="420"/>
      <c r="T15" s="420"/>
      <c r="U15" s="420"/>
      <c r="V15" s="420"/>
      <c r="W15" s="420"/>
      <c r="X15" s="420"/>
      <c r="Y15" s="420"/>
      <c r="Z15" s="420"/>
      <c r="AA15" s="420"/>
      <c r="AB15" s="420"/>
      <c r="AC15" s="420"/>
      <c r="AD15" s="420"/>
      <c r="AE15" s="420"/>
      <c r="AF15" s="420"/>
      <c r="AG15" s="420"/>
      <c r="AH15" s="420"/>
      <c r="AI15" s="420"/>
      <c r="AJ15" s="420"/>
      <c r="AK15" s="420"/>
      <c r="AL15" s="420"/>
      <c r="AM15" s="420"/>
      <c r="AN15" s="420"/>
      <c r="AO15" s="420"/>
      <c r="AP15" s="420"/>
      <c r="AQ15" s="420"/>
      <c r="AR15" s="420"/>
      <c r="AS15" s="420"/>
      <c r="AT15" s="420"/>
      <c r="AU15" s="420"/>
      <c r="AV15" s="420"/>
      <c r="AW15" s="420"/>
      <c r="AX15" s="420"/>
      <c r="AY15" s="420"/>
      <c r="AZ15" s="420"/>
      <c r="BA15" s="420"/>
      <c r="BB15" s="420"/>
      <c r="BC15" s="420"/>
      <c r="BD15" s="420"/>
      <c r="BE15" s="420"/>
      <c r="BF15" s="420"/>
      <c r="BG15" s="420"/>
      <c r="BH15" s="420"/>
      <c r="BI15" s="420"/>
      <c r="BJ15" s="420"/>
      <c r="BK15" s="420"/>
      <c r="BL15" s="420"/>
      <c r="BM15" s="420"/>
      <c r="BN15" s="420"/>
      <c r="BO15" s="420"/>
      <c r="BP15" s="420"/>
      <c r="BQ15" s="420"/>
      <c r="BR15" s="420"/>
      <c r="BS15" s="420"/>
      <c r="BT15" s="420"/>
      <c r="BU15" s="420"/>
      <c r="BV15" s="420"/>
      <c r="BW15" s="420"/>
      <c r="BX15" s="420"/>
      <c r="BY15" s="420"/>
      <c r="BZ15" s="420"/>
      <c r="CA15" s="420"/>
      <c r="CB15" s="420"/>
      <c r="CC15" s="420"/>
      <c r="CD15" s="420"/>
      <c r="CE15" s="420"/>
      <c r="CF15" s="420"/>
      <c r="CG15" s="420"/>
      <c r="CH15" s="420"/>
      <c r="CI15" s="420"/>
      <c r="CJ15" s="420"/>
      <c r="CK15" s="420"/>
      <c r="CL15" s="420"/>
      <c r="CM15" s="420"/>
      <c r="CN15" s="420"/>
      <c r="CO15" s="420"/>
      <c r="CP15" s="420"/>
      <c r="CQ15" s="420"/>
      <c r="CR15" s="420"/>
      <c r="CS15" s="420"/>
      <c r="CT15" s="420"/>
      <c r="CU15" s="420"/>
      <c r="CV15" s="420"/>
      <c r="CW15" s="420"/>
      <c r="CX15" s="420"/>
      <c r="CY15" s="420"/>
      <c r="CZ15" s="420"/>
      <c r="DA15" s="420"/>
      <c r="DB15" s="420"/>
      <c r="DC15" s="420"/>
      <c r="DD15" s="420"/>
      <c r="DE15" s="420"/>
      <c r="DF15" s="420"/>
      <c r="DG15" s="420"/>
      <c r="DH15" s="420"/>
      <c r="DI15" s="420"/>
      <c r="DJ15" s="420"/>
      <c r="DK15" s="420"/>
      <c r="DL15" s="420"/>
      <c r="DM15" s="420"/>
      <c r="DN15" s="420"/>
      <c r="DO15" s="420"/>
      <c r="DP15" s="420"/>
      <c r="DQ15" s="420"/>
      <c r="DR15" s="420"/>
      <c r="DS15" s="420"/>
      <c r="DT15" s="420"/>
      <c r="DU15" s="420"/>
      <c r="DV15" s="420"/>
      <c r="DW15" s="420"/>
      <c r="DX15" s="420"/>
      <c r="DY15" s="420"/>
      <c r="DZ15" s="420"/>
      <c r="EA15" s="420"/>
      <c r="EB15" s="420"/>
      <c r="EC15" s="420"/>
      <c r="ED15" s="420"/>
      <c r="EE15" s="420"/>
      <c r="EF15" s="420"/>
      <c r="EG15" s="420"/>
      <c r="EH15" s="420"/>
      <c r="EI15" s="420"/>
      <c r="EJ15" s="420"/>
      <c r="EK15" s="420"/>
      <c r="EL15" s="420"/>
      <c r="EM15" s="420"/>
      <c r="EN15" s="420"/>
      <c r="EO15" s="420"/>
      <c r="EP15" s="420"/>
      <c r="EQ15" s="420"/>
      <c r="ER15" s="420"/>
      <c r="ES15" s="420"/>
      <c r="ET15" s="420"/>
      <c r="EU15" s="420"/>
      <c r="EV15" s="420"/>
      <c r="EW15" s="420"/>
      <c r="EX15" s="420"/>
      <c r="EY15" s="420"/>
      <c r="EZ15" s="420"/>
      <c r="FA15" s="420"/>
      <c r="FB15" s="420"/>
      <c r="FC15" s="420"/>
      <c r="FD15" s="420"/>
      <c r="FE15" s="420"/>
      <c r="FF15" s="420"/>
      <c r="FG15" s="420"/>
      <c r="FH15" s="420"/>
      <c r="FI15" s="420"/>
      <c r="FJ15" s="420"/>
      <c r="FK15" s="420"/>
      <c r="FL15" s="420"/>
      <c r="FM15" s="420"/>
      <c r="FN15" s="420"/>
      <c r="FO15" s="420"/>
      <c r="FP15" s="420"/>
      <c r="FQ15" s="420"/>
      <c r="FR15" s="420"/>
      <c r="FS15" s="420"/>
      <c r="FT15" s="420"/>
      <c r="FU15" s="420"/>
      <c r="FV15" s="420"/>
      <c r="FW15" s="420"/>
      <c r="FX15" s="420"/>
      <c r="FY15" s="420"/>
      <c r="FZ15" s="420"/>
      <c r="GA15" s="420"/>
      <c r="GB15" s="420"/>
      <c r="GC15" s="420"/>
      <c r="GD15" s="420"/>
      <c r="GE15" s="420"/>
      <c r="GF15" s="420"/>
      <c r="GG15" s="420"/>
      <c r="GH15" s="420"/>
      <c r="GI15" s="420"/>
      <c r="GJ15" s="420"/>
      <c r="GK15" s="420"/>
      <c r="GL15" s="420"/>
      <c r="GM15" s="420"/>
      <c r="GN15" s="420"/>
      <c r="GO15" s="420"/>
      <c r="GP15" s="420"/>
      <c r="GQ15" s="420"/>
    </row>
    <row r="16" spans="1:199" ht="18" customHeight="1" x14ac:dyDescent="0.25">
      <c r="A16" s="75" t="s">
        <v>650</v>
      </c>
      <c r="B16" s="278">
        <f>'Current System'!C63</f>
        <v>0</v>
      </c>
      <c r="C16" s="280"/>
      <c r="D16" s="278">
        <f>'Proposed System'!C67</f>
        <v>0</v>
      </c>
      <c r="E16" s="130"/>
      <c r="F16" s="420"/>
      <c r="G16" s="75" t="s">
        <v>648</v>
      </c>
      <c r="J16" s="130">
        <f>J13-J10</f>
        <v>0</v>
      </c>
      <c r="L16" s="130">
        <f>L13-L10</f>
        <v>0</v>
      </c>
      <c r="M16" s="130"/>
      <c r="N16" s="130"/>
      <c r="O16" s="130"/>
      <c r="P16" s="130"/>
      <c r="Q16" s="130"/>
      <c r="R16" s="130"/>
    </row>
    <row r="17" spans="1:199" ht="18" customHeight="1" x14ac:dyDescent="0.25">
      <c r="A17" s="301" t="s">
        <v>243</v>
      </c>
      <c r="D17" s="727" t="s">
        <v>115</v>
      </c>
      <c r="E17" s="130"/>
      <c r="R17" s="130"/>
    </row>
    <row r="18" spans="1:199" ht="18" customHeight="1" thickBot="1" x14ac:dyDescent="0.35">
      <c r="B18" s="130"/>
      <c r="C18" s="130"/>
      <c r="D18" s="130"/>
      <c r="E18" s="130"/>
      <c r="G18" s="707" t="s">
        <v>644</v>
      </c>
      <c r="H18" s="237"/>
      <c r="I18" s="237"/>
      <c r="J18" s="708" t="s">
        <v>386</v>
      </c>
      <c r="K18" s="708"/>
      <c r="L18" s="708" t="s">
        <v>445</v>
      </c>
      <c r="M18" s="237"/>
      <c r="N18" s="237"/>
      <c r="O18" s="237"/>
      <c r="P18" s="237"/>
      <c r="Q18" s="237"/>
      <c r="R18" s="237"/>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18" customHeight="1" thickTop="1" thickBot="1" x14ac:dyDescent="0.3">
      <c r="A19" s="706" t="s">
        <v>283</v>
      </c>
      <c r="B19" s="708" t="s">
        <v>386</v>
      </c>
      <c r="C19" s="708"/>
      <c r="D19" s="708" t="s">
        <v>445</v>
      </c>
      <c r="E19" s="711"/>
      <c r="G19" s="75" t="s">
        <v>334</v>
      </c>
      <c r="H19" s="686" t="s">
        <v>800</v>
      </c>
      <c r="J19" s="123">
        <f>IFERROR(ROUND('Base Calcs'!B142,-2),0)</f>
        <v>0</v>
      </c>
      <c r="K19" s="123"/>
      <c r="L19" s="123">
        <f>IFERROR(ROUND('Your Value Calcs'!B135,-2),0)</f>
        <v>0</v>
      </c>
      <c r="M19" s="123"/>
      <c r="N19" s="123" t="str">
        <f>IF(L19&lt;0,IF(J19&lt;0,"This is the opportunity cost of investing in this structure","Your estimates show less benefit than expected - Check assumptions carefully"),IF(J19&gt;0,"A positive NPV indicates the project should proceed","Your estimates provide a greater benefit than expected - Check assumptions carefully"))</f>
        <v>Your estimates provide a greater benefit than expected - Check assumptions carefully</v>
      </c>
      <c r="O19" s="130"/>
      <c r="P19" s="130"/>
      <c r="Q19" s="130"/>
      <c r="S19" s="283"/>
      <c r="T19" s="283"/>
      <c r="U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c r="DK19" s="283"/>
      <c r="DL19" s="283"/>
      <c r="DM19" s="283"/>
      <c r="DN19" s="283"/>
      <c r="DO19" s="283"/>
      <c r="DP19" s="283"/>
      <c r="DQ19" s="283"/>
      <c r="DR19" s="283"/>
      <c r="DS19" s="283"/>
      <c r="DT19" s="283"/>
      <c r="DU19" s="283"/>
      <c r="DV19" s="283"/>
      <c r="DW19" s="283"/>
      <c r="DX19" s="283"/>
      <c r="DY19" s="283"/>
      <c r="DZ19" s="283"/>
      <c r="EA19" s="283"/>
      <c r="EB19" s="283"/>
      <c r="EC19" s="283"/>
      <c r="ED19" s="283"/>
      <c r="EE19" s="283"/>
      <c r="EF19" s="283"/>
      <c r="EG19" s="283"/>
      <c r="EH19" s="283"/>
      <c r="EI19" s="283"/>
      <c r="EJ19" s="283"/>
      <c r="EK19" s="283"/>
      <c r="EL19" s="283"/>
      <c r="EM19" s="283"/>
      <c r="EN19" s="283"/>
      <c r="EO19" s="283"/>
      <c r="EP19" s="283"/>
      <c r="EQ19" s="283"/>
      <c r="ER19" s="283"/>
      <c r="ES19" s="283"/>
      <c r="ET19" s="283"/>
      <c r="EU19" s="283"/>
      <c r="EV19" s="283"/>
      <c r="EW19" s="283"/>
      <c r="EX19" s="283"/>
      <c r="EY19" s="283"/>
      <c r="EZ19" s="283"/>
      <c r="FA19" s="283"/>
      <c r="FB19" s="283"/>
      <c r="FC19" s="283"/>
      <c r="FD19" s="283"/>
      <c r="FE19" s="283"/>
      <c r="FF19" s="283"/>
      <c r="FG19" s="283"/>
      <c r="FH19" s="283"/>
      <c r="FI19" s="283"/>
      <c r="FJ19" s="283"/>
      <c r="FK19" s="283"/>
      <c r="FL19" s="283"/>
      <c r="FM19" s="283"/>
      <c r="FN19" s="283"/>
      <c r="FO19" s="283"/>
      <c r="FP19" s="283"/>
      <c r="FQ19" s="283"/>
      <c r="FR19" s="283"/>
      <c r="FS19" s="283"/>
      <c r="FT19" s="283"/>
      <c r="FU19" s="283"/>
      <c r="FV19" s="283"/>
      <c r="FW19" s="283"/>
      <c r="FX19" s="283"/>
      <c r="FY19" s="283"/>
      <c r="FZ19" s="283"/>
      <c r="GA19" s="283"/>
      <c r="GB19" s="283"/>
      <c r="GC19" s="283"/>
      <c r="GD19" s="283"/>
      <c r="GE19" s="283"/>
      <c r="GF19" s="283"/>
      <c r="GG19" s="283"/>
      <c r="GH19" s="283"/>
      <c r="GI19" s="283"/>
      <c r="GJ19" s="283"/>
      <c r="GK19" s="283"/>
      <c r="GL19" s="283"/>
      <c r="GM19" s="283"/>
      <c r="GN19" s="283"/>
      <c r="GO19" s="283"/>
      <c r="GP19" s="283"/>
      <c r="GQ19" s="283"/>
    </row>
    <row r="20" spans="1:199" ht="18" customHeight="1" thickTop="1" thickBot="1" x14ac:dyDescent="0.3">
      <c r="A20" t="str">
        <f>'Base Calcs'!E34</f>
        <v>Select a Structure</v>
      </c>
      <c r="B20" s="130">
        <f>'Base Calcs'!C40</f>
        <v>0</v>
      </c>
      <c r="C20" s="130"/>
      <c r="D20" s="225">
        <f t="shared" ref="D20:D26" si="0">B20</f>
        <v>0</v>
      </c>
      <c r="G20" s="75" t="s">
        <v>141</v>
      </c>
      <c r="H20" s="686" t="s">
        <v>801</v>
      </c>
      <c r="J20" s="275">
        <f>IFERROR('Base Calcs'!B143,0)</f>
        <v>0</v>
      </c>
      <c r="K20" s="275"/>
      <c r="L20" s="270">
        <f>IFERROR('Your Value Calcs'!B136,0)</f>
        <v>0</v>
      </c>
      <c r="M20" s="270"/>
      <c r="N20" s="277" t="str">
        <f>IF(L20&lt;0,"Negative IRR due to operating profits decreasing.","IRR should exceed your cost of capital.")</f>
        <v>IRR should exceed your cost of capital.</v>
      </c>
      <c r="O20" s="130"/>
      <c r="P20" s="130"/>
      <c r="Q20" s="130"/>
      <c r="R20" s="130"/>
      <c r="S20" s="269"/>
      <c r="T20" s="269"/>
      <c r="U20" s="269"/>
      <c r="V20" s="283"/>
      <c r="W20" s="283"/>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c r="BY20" s="269"/>
      <c r="BZ20" s="269"/>
      <c r="CA20" s="269"/>
      <c r="CB20" s="269"/>
      <c r="CC20" s="269"/>
      <c r="CD20" s="269"/>
      <c r="CE20" s="269"/>
      <c r="CF20" s="269"/>
      <c r="CG20" s="269"/>
      <c r="CH20" s="269"/>
      <c r="CI20" s="269"/>
      <c r="CJ20" s="269"/>
      <c r="CK20" s="269"/>
      <c r="CL20" s="269"/>
      <c r="CM20" s="269"/>
      <c r="CN20" s="269"/>
      <c r="CO20" s="269"/>
      <c r="CP20" s="269"/>
      <c r="CQ20" s="269"/>
      <c r="CR20" s="269"/>
      <c r="CS20" s="269"/>
      <c r="CT20" s="269"/>
      <c r="CU20" s="269"/>
      <c r="CV20" s="269"/>
      <c r="CW20" s="269"/>
      <c r="CX20" s="269"/>
      <c r="CY20" s="269"/>
      <c r="CZ20" s="269"/>
      <c r="DA20" s="269"/>
      <c r="DB20" s="269"/>
      <c r="DC20" s="269"/>
      <c r="DD20" s="269"/>
      <c r="DE20" s="269"/>
      <c r="DF20" s="269"/>
      <c r="DG20" s="269"/>
      <c r="DH20" s="269"/>
      <c r="DI20" s="269"/>
      <c r="DJ20" s="269"/>
      <c r="DK20" s="269"/>
      <c r="DL20" s="269"/>
      <c r="DM20" s="269"/>
      <c r="DN20" s="269"/>
      <c r="DO20" s="269"/>
      <c r="DP20" s="269"/>
      <c r="DQ20" s="269"/>
      <c r="DR20" s="269"/>
      <c r="DS20" s="269"/>
      <c r="DT20" s="269"/>
      <c r="DU20" s="269"/>
      <c r="DV20" s="269"/>
      <c r="DW20" s="269"/>
      <c r="DX20" s="269"/>
      <c r="DY20" s="269"/>
      <c r="DZ20" s="269"/>
      <c r="EA20" s="269"/>
      <c r="EB20" s="269"/>
      <c r="EC20" s="269"/>
      <c r="ED20" s="269"/>
      <c r="EE20" s="269"/>
      <c r="EF20" s="269"/>
      <c r="EG20" s="269"/>
      <c r="EH20" s="269"/>
      <c r="EI20" s="269"/>
      <c r="EJ20" s="269"/>
      <c r="EK20" s="269"/>
      <c r="EL20" s="269"/>
      <c r="EM20" s="269"/>
      <c r="EN20" s="269"/>
      <c r="EO20" s="269"/>
      <c r="EP20" s="269"/>
      <c r="EQ20" s="269"/>
      <c r="ER20" s="269"/>
      <c r="ES20" s="269"/>
      <c r="ET20" s="269"/>
      <c r="EU20" s="269"/>
      <c r="EV20" s="269"/>
      <c r="EW20" s="269"/>
      <c r="EX20" s="269"/>
      <c r="EY20" s="269"/>
      <c r="EZ20" s="269"/>
      <c r="FA20" s="269"/>
      <c r="FB20" s="269"/>
      <c r="FC20" s="269"/>
      <c r="FD20" s="269"/>
      <c r="FE20" s="269"/>
      <c r="FF20" s="269"/>
      <c r="FG20" s="269"/>
      <c r="FH20" s="269"/>
      <c r="FI20" s="269"/>
      <c r="FJ20" s="269"/>
      <c r="FK20" s="269"/>
      <c r="FL20" s="269"/>
      <c r="FM20" s="269"/>
      <c r="FN20" s="269"/>
      <c r="FO20" s="269"/>
      <c r="FP20" s="269"/>
      <c r="FQ20" s="269"/>
      <c r="FR20" s="269"/>
      <c r="FS20" s="269"/>
      <c r="FT20" s="269"/>
      <c r="FU20" s="269"/>
      <c r="FV20" s="269"/>
      <c r="FW20" s="269"/>
      <c r="FX20" s="269"/>
      <c r="FY20" s="269"/>
      <c r="FZ20" s="269"/>
      <c r="GA20" s="269"/>
      <c r="GB20" s="269"/>
      <c r="GC20" s="269"/>
      <c r="GD20" s="269"/>
      <c r="GE20" s="269"/>
      <c r="GF20" s="269"/>
      <c r="GG20" s="269"/>
      <c r="GH20" s="269"/>
      <c r="GI20" s="269"/>
      <c r="GJ20" s="269"/>
      <c r="GK20" s="269"/>
      <c r="GL20" s="269"/>
      <c r="GM20" s="269"/>
      <c r="GN20" s="269"/>
      <c r="GO20" s="269"/>
      <c r="GP20" s="269"/>
      <c r="GQ20" s="269"/>
    </row>
    <row r="21" spans="1:199" ht="18" customHeight="1" thickTop="1" thickBot="1" x14ac:dyDescent="0.3">
      <c r="A21" t="s">
        <v>348</v>
      </c>
      <c r="B21" s="130">
        <f>'Base Calcs'!C41</f>
        <v>0</v>
      </c>
      <c r="C21" s="130"/>
      <c r="D21" s="225">
        <f t="shared" si="0"/>
        <v>0</v>
      </c>
      <c r="G21" s="75" t="s">
        <v>615</v>
      </c>
      <c r="H21" s="686" t="s">
        <v>802</v>
      </c>
      <c r="J21" s="275">
        <f>IFERROR((J12-J9)/('Base Calcs'!$C$50/'Current System'!B5),0)</f>
        <v>0</v>
      </c>
      <c r="K21" s="275"/>
      <c r="L21" s="275">
        <f>IFERROR((L12-L9)/('Your Value Calcs'!$E$40/'Current System'!B5),)</f>
        <v>0</v>
      </c>
      <c r="M21" s="275"/>
      <c r="N21" s="277" t="str">
        <f>IF(L21&lt;0,"Negative ROI due to operating profits decreasing.","")</f>
        <v/>
      </c>
      <c r="R21" s="130"/>
      <c r="S21" s="281"/>
      <c r="T21" s="281"/>
      <c r="U21" s="281"/>
      <c r="V21" s="269"/>
      <c r="W21" s="269"/>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1"/>
      <c r="DM21" s="281"/>
      <c r="DN21" s="281"/>
      <c r="DO21" s="281"/>
      <c r="DP21" s="281"/>
      <c r="DQ21" s="281"/>
      <c r="DR21" s="281"/>
      <c r="DS21" s="281"/>
      <c r="DT21" s="281"/>
      <c r="DU21" s="281"/>
      <c r="DV21" s="281"/>
      <c r="DW21" s="281"/>
      <c r="DX21" s="281"/>
      <c r="DY21" s="281"/>
      <c r="DZ21" s="281"/>
      <c r="EA21" s="281"/>
      <c r="EB21" s="281"/>
      <c r="EC21" s="281"/>
      <c r="ED21" s="281"/>
      <c r="EE21" s="281"/>
      <c r="EF21" s="281"/>
      <c r="EG21" s="281"/>
      <c r="EH21" s="281"/>
      <c r="EI21" s="281"/>
      <c r="EJ21" s="281"/>
      <c r="EK21" s="281"/>
      <c r="EL21" s="281"/>
      <c r="EM21" s="281"/>
      <c r="EN21" s="281"/>
      <c r="EO21" s="281"/>
      <c r="EP21" s="281"/>
      <c r="EQ21" s="281"/>
      <c r="ER21" s="281"/>
      <c r="ES21" s="281"/>
      <c r="ET21" s="281"/>
      <c r="EU21" s="281"/>
      <c r="EV21" s="281"/>
      <c r="EW21" s="281"/>
      <c r="EX21" s="281"/>
      <c r="EY21" s="281"/>
      <c r="EZ21" s="281"/>
      <c r="FA21" s="281"/>
      <c r="FB21" s="281"/>
      <c r="FC21" s="281"/>
      <c r="FD21" s="281"/>
      <c r="FE21" s="281"/>
      <c r="FF21" s="281"/>
      <c r="FG21" s="281"/>
      <c r="FH21" s="281"/>
      <c r="FI21" s="281"/>
      <c r="FJ21" s="281"/>
      <c r="FK21" s="281"/>
      <c r="FL21" s="281"/>
      <c r="FM21" s="281"/>
      <c r="FN21" s="281"/>
      <c r="FO21" s="281"/>
      <c r="FP21" s="281"/>
      <c r="FQ21" s="281"/>
      <c r="FR21" s="281"/>
      <c r="FS21" s="281"/>
      <c r="FT21" s="281"/>
      <c r="FU21" s="281"/>
      <c r="FV21" s="281"/>
      <c r="FW21" s="281"/>
      <c r="FX21" s="281"/>
      <c r="FY21" s="281"/>
      <c r="FZ21" s="281"/>
      <c r="GA21" s="281"/>
      <c r="GB21" s="281"/>
      <c r="GC21" s="281"/>
      <c r="GD21" s="281"/>
      <c r="GE21" s="281"/>
      <c r="GF21" s="281"/>
      <c r="GG21" s="281"/>
      <c r="GH21" s="281"/>
      <c r="GI21" s="281"/>
      <c r="GJ21" s="281"/>
      <c r="GK21" s="281"/>
      <c r="GL21" s="281"/>
      <c r="GM21" s="281"/>
      <c r="GN21" s="281"/>
      <c r="GO21" s="281"/>
      <c r="GP21" s="281"/>
      <c r="GQ21" s="281"/>
    </row>
    <row r="22" spans="1:199" ht="18" customHeight="1" thickTop="1" thickBot="1" x14ac:dyDescent="0.3">
      <c r="A22" t="s">
        <v>441</v>
      </c>
      <c r="B22" s="130">
        <f>'Base Calcs'!C42</f>
        <v>10000</v>
      </c>
      <c r="C22" s="130"/>
      <c r="D22" s="225">
        <f t="shared" si="0"/>
        <v>10000</v>
      </c>
      <c r="G22" s="75" t="s">
        <v>602</v>
      </c>
      <c r="H22" s="686" t="s">
        <v>803</v>
      </c>
      <c r="J22" s="277">
        <f>IFERROR(('Base Calcs'!$C$50/'Current System'!B5)/J15,0)</f>
        <v>0</v>
      </c>
      <c r="K22" s="277"/>
      <c r="L22" s="277">
        <f>IFERROR(('Your Value Calcs'!$E$40/'Current System'!B5)/L15,0)</f>
        <v>0</v>
      </c>
      <c r="M22" s="277"/>
      <c r="N22" s="277" t="str">
        <f>IF(L22&lt;0,"Negative Payback due to operating profits decreasing.","Compare payback to useful life of asset.")</f>
        <v>Compare payback to useful life of asset.</v>
      </c>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c r="DM22" s="281"/>
      <c r="DN22" s="281"/>
      <c r="DO22" s="281"/>
      <c r="DP22" s="281"/>
      <c r="DQ22" s="281"/>
      <c r="DR22" s="281"/>
      <c r="DS22" s="281"/>
      <c r="DT22" s="281"/>
      <c r="DU22" s="281"/>
      <c r="DV22" s="281"/>
      <c r="DW22" s="281"/>
      <c r="DX22" s="281"/>
      <c r="DY22" s="281"/>
      <c r="DZ22" s="281"/>
      <c r="EA22" s="281"/>
      <c r="EB22" s="281"/>
      <c r="EC22" s="281"/>
      <c r="ED22" s="281"/>
      <c r="EE22" s="281"/>
      <c r="EF22" s="281"/>
      <c r="EG22" s="281"/>
      <c r="EH22" s="281"/>
      <c r="EI22" s="281"/>
      <c r="EJ22" s="281"/>
      <c r="EK22" s="281"/>
      <c r="EL22" s="281"/>
      <c r="EM22" s="281"/>
      <c r="EN22" s="281"/>
      <c r="EO22" s="281"/>
      <c r="EP22" s="281"/>
      <c r="EQ22" s="281"/>
      <c r="ER22" s="281"/>
      <c r="ES22" s="281"/>
      <c r="ET22" s="281"/>
      <c r="EU22" s="281"/>
      <c r="EV22" s="281"/>
      <c r="EW22" s="281"/>
      <c r="EX22" s="281"/>
      <c r="EY22" s="281"/>
      <c r="EZ22" s="281"/>
      <c r="FA22" s="281"/>
      <c r="FB22" s="281"/>
      <c r="FC22" s="281"/>
      <c r="FD22" s="281"/>
      <c r="FE22" s="281"/>
      <c r="FF22" s="281"/>
      <c r="FG22" s="281"/>
      <c r="FH22" s="281"/>
      <c r="FI22" s="281"/>
      <c r="FJ22" s="281"/>
      <c r="FK22" s="281"/>
      <c r="FL22" s="281"/>
      <c r="FM22" s="281"/>
      <c r="FN22" s="281"/>
      <c r="FO22" s="281"/>
      <c r="FP22" s="281"/>
      <c r="FQ22" s="281"/>
      <c r="FR22" s="281"/>
      <c r="FS22" s="281"/>
      <c r="FT22" s="281"/>
      <c r="FU22" s="281"/>
      <c r="FV22" s="281"/>
      <c r="FW22" s="281"/>
      <c r="FX22" s="281"/>
      <c r="FY22" s="281"/>
      <c r="FZ22" s="281"/>
      <c r="GA22" s="281"/>
      <c r="GB22" s="281"/>
      <c r="GC22" s="281"/>
      <c r="GD22" s="281"/>
      <c r="GE22" s="281"/>
      <c r="GF22" s="281"/>
      <c r="GG22" s="281"/>
      <c r="GH22" s="281"/>
      <c r="GI22" s="281"/>
      <c r="GJ22" s="281"/>
      <c r="GK22" s="281"/>
      <c r="GL22" s="281"/>
      <c r="GM22" s="281"/>
      <c r="GN22" s="281"/>
      <c r="GO22" s="281"/>
      <c r="GP22" s="281"/>
      <c r="GQ22" s="281"/>
    </row>
    <row r="23" spans="1:199" ht="18" customHeight="1" thickTop="1" thickBot="1" x14ac:dyDescent="0.3">
      <c r="A23" t="s">
        <v>108</v>
      </c>
      <c r="B23" s="130">
        <f>'Base Calcs'!C44</f>
        <v>0</v>
      </c>
      <c r="C23" s="130"/>
      <c r="D23" s="225">
        <f t="shared" si="0"/>
        <v>0</v>
      </c>
      <c r="S23" s="201"/>
      <c r="T23" s="201"/>
      <c r="U23" s="201"/>
      <c r="V23" s="281"/>
      <c r="W23" s="28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Z23" s="201"/>
      <c r="CA23" s="201"/>
      <c r="CB23" s="201"/>
      <c r="CC23" s="201"/>
      <c r="CD23" s="201"/>
      <c r="CE23" s="201"/>
      <c r="CF23" s="201"/>
      <c r="CG23" s="201"/>
      <c r="CH23" s="201"/>
      <c r="CI23" s="201"/>
      <c r="CJ23" s="201"/>
      <c r="CK23" s="201"/>
      <c r="CL23" s="201"/>
      <c r="CM23" s="201"/>
      <c r="CN23" s="201"/>
      <c r="CO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row>
    <row r="24" spans="1:199" ht="18" customHeight="1" thickTop="1" thickBot="1" x14ac:dyDescent="0.35">
      <c r="A24" t="s">
        <v>588</v>
      </c>
      <c r="B24" s="130">
        <f>'Base Calcs'!C46</f>
        <v>0</v>
      </c>
      <c r="D24" s="225">
        <f t="shared" si="0"/>
        <v>0</v>
      </c>
      <c r="G24" s="707" t="s">
        <v>336</v>
      </c>
      <c r="H24" s="237"/>
      <c r="I24" s="237"/>
      <c r="J24" s="237"/>
      <c r="K24" s="237"/>
      <c r="L24" s="237"/>
      <c r="M24" s="237"/>
      <c r="N24" s="237"/>
      <c r="O24" s="237"/>
      <c r="P24" s="237"/>
      <c r="Q24" s="237"/>
      <c r="R24" s="237"/>
      <c r="V24" s="201"/>
      <c r="W24" s="201"/>
      <c r="BY24" s="687" t="s">
        <v>804</v>
      </c>
      <c r="CP24" s="687" t="s">
        <v>804</v>
      </c>
    </row>
    <row r="25" spans="1:199" ht="18" customHeight="1" thickTop="1" x14ac:dyDescent="0.25">
      <c r="A25" t="s">
        <v>349</v>
      </c>
      <c r="B25" s="130">
        <f>'Base Calcs'!C45</f>
        <v>0</v>
      </c>
      <c r="C25" s="130"/>
      <c r="D25" s="225">
        <f t="shared" si="0"/>
        <v>0</v>
      </c>
      <c r="G25" s="770" t="s">
        <v>843</v>
      </c>
      <c r="H25" s="770"/>
      <c r="I25" s="770"/>
      <c r="J25" s="770"/>
      <c r="K25" s="770"/>
      <c r="L25" s="770"/>
      <c r="M25" s="770"/>
      <c r="N25" s="770"/>
      <c r="O25" s="770"/>
      <c r="P25" s="770"/>
      <c r="Q25" s="770"/>
      <c r="R25" s="770"/>
      <c r="S25" s="202"/>
      <c r="T25" s="202"/>
      <c r="U25" s="202"/>
    </row>
    <row r="26" spans="1:199" ht="18" customHeight="1" x14ac:dyDescent="0.25">
      <c r="A26" t="s">
        <v>350</v>
      </c>
      <c r="B26" s="130">
        <f>SUM('Base Calcs'!C129:L129)</f>
        <v>0</v>
      </c>
      <c r="D26" s="225">
        <f t="shared" si="0"/>
        <v>0</v>
      </c>
      <c r="G26" s="770"/>
      <c r="H26" s="770"/>
      <c r="I26" s="770"/>
      <c r="J26" s="770"/>
      <c r="K26" s="770"/>
      <c r="L26" s="770"/>
      <c r="M26" s="770"/>
      <c r="N26" s="770"/>
      <c r="O26" s="770"/>
      <c r="P26" s="770"/>
      <c r="Q26" s="770"/>
      <c r="R26" s="770"/>
      <c r="S26" s="202"/>
      <c r="T26" s="202"/>
      <c r="U26" s="202"/>
    </row>
    <row r="27" spans="1:199" ht="18" customHeight="1" x14ac:dyDescent="0.25">
      <c r="G27" s="770"/>
      <c r="H27" s="770"/>
      <c r="I27" s="770"/>
      <c r="J27" s="770"/>
      <c r="K27" s="770"/>
      <c r="L27" s="770"/>
      <c r="M27" s="770"/>
      <c r="N27" s="770"/>
      <c r="O27" s="770"/>
      <c r="P27" s="770"/>
      <c r="Q27" s="770"/>
      <c r="R27" s="770"/>
      <c r="S27" s="202"/>
      <c r="T27" s="202"/>
      <c r="U27" s="202"/>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c r="DM27" s="281"/>
      <c r="DN27" s="281"/>
      <c r="DO27" s="281"/>
      <c r="DP27" s="281"/>
      <c r="DQ27" s="281"/>
      <c r="DR27" s="281"/>
      <c r="DS27" s="281"/>
      <c r="DT27" s="281"/>
      <c r="DU27" s="281"/>
      <c r="DV27" s="281"/>
      <c r="DW27" s="281"/>
      <c r="DX27" s="281"/>
      <c r="DY27" s="281"/>
      <c r="DZ27" s="281"/>
      <c r="EA27" s="281"/>
      <c r="EB27" s="281"/>
      <c r="EC27" s="281"/>
      <c r="ED27" s="281"/>
      <c r="EE27" s="281"/>
      <c r="EF27" s="281"/>
      <c r="EG27" s="281"/>
      <c r="EH27" s="281"/>
      <c r="EI27" s="281"/>
      <c r="EJ27" s="281"/>
      <c r="EK27" s="281"/>
      <c r="EL27" s="281"/>
      <c r="EM27" s="281"/>
      <c r="EN27" s="281"/>
      <c r="EO27" s="281"/>
      <c r="EP27" s="281"/>
      <c r="EQ27" s="281"/>
      <c r="ER27" s="281"/>
      <c r="ES27" s="281"/>
      <c r="ET27" s="281"/>
      <c r="EU27" s="281"/>
      <c r="EV27" s="281"/>
      <c r="EW27" s="281"/>
      <c r="EX27" s="281"/>
      <c r="EY27" s="281"/>
      <c r="EZ27" s="281"/>
      <c r="FA27" s="281"/>
      <c r="FB27" s="281"/>
      <c r="FC27" s="281"/>
      <c r="FD27" s="281"/>
      <c r="FE27" s="281"/>
      <c r="FF27" s="281"/>
      <c r="FG27" s="281"/>
      <c r="FH27" s="281"/>
      <c r="FI27" s="281"/>
      <c r="FJ27" s="281"/>
      <c r="FK27" s="281"/>
      <c r="FL27" s="281"/>
      <c r="FM27" s="281"/>
      <c r="FN27" s="281"/>
      <c r="FO27" s="281"/>
      <c r="FP27" s="281"/>
      <c r="FQ27" s="281"/>
      <c r="FR27" s="281"/>
      <c r="FS27" s="281"/>
      <c r="FT27" s="281"/>
      <c r="FU27" s="281"/>
      <c r="FV27" s="281"/>
      <c r="FW27" s="281"/>
      <c r="FX27" s="281"/>
      <c r="FY27" s="281"/>
      <c r="FZ27" s="281"/>
      <c r="GA27" s="281"/>
      <c r="GB27" s="281"/>
      <c r="GC27" s="281"/>
      <c r="GD27" s="281"/>
      <c r="GE27" s="281"/>
      <c r="GF27" s="281"/>
      <c r="GG27" s="281"/>
      <c r="GH27" s="281"/>
      <c r="GI27" s="281"/>
      <c r="GJ27" s="281"/>
      <c r="GK27" s="281"/>
      <c r="GL27" s="281"/>
      <c r="GM27" s="281"/>
      <c r="GN27" s="281"/>
      <c r="GO27" s="281"/>
      <c r="GP27" s="281"/>
      <c r="GQ27" s="281"/>
    </row>
    <row r="28" spans="1:199" ht="18" customHeight="1" thickBot="1" x14ac:dyDescent="0.3">
      <c r="A28" s="315" t="s">
        <v>436</v>
      </c>
      <c r="B28" s="316">
        <f>SUM(B20:B26)</f>
        <v>10000</v>
      </c>
      <c r="C28" s="316"/>
      <c r="D28" s="316">
        <f>SUM(D20:D26)</f>
        <v>10000</v>
      </c>
      <c r="J28" s="4" t="s">
        <v>386</v>
      </c>
      <c r="K28" s="4"/>
      <c r="L28" s="282" t="s">
        <v>445</v>
      </c>
      <c r="R28" s="202"/>
      <c r="S28" s="202"/>
      <c r="T28" s="202"/>
      <c r="U28" s="202"/>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c r="DM28" s="281"/>
      <c r="DN28" s="281"/>
      <c r="DO28" s="281"/>
      <c r="DP28" s="281"/>
      <c r="DQ28" s="281"/>
      <c r="DR28" s="281"/>
      <c r="DS28" s="281"/>
      <c r="DT28" s="281"/>
      <c r="DU28" s="281"/>
      <c r="DV28" s="281"/>
      <c r="DW28" s="281"/>
      <c r="DX28" s="281"/>
      <c r="DY28" s="281"/>
      <c r="DZ28" s="281"/>
      <c r="EA28" s="281"/>
      <c r="EB28" s="281"/>
      <c r="EC28" s="281"/>
      <c r="ED28" s="281"/>
      <c r="EE28" s="281"/>
      <c r="EF28" s="281"/>
      <c r="EG28" s="281"/>
      <c r="EH28" s="281"/>
      <c r="EI28" s="281"/>
      <c r="EJ28" s="281"/>
      <c r="EK28" s="281"/>
      <c r="EL28" s="281"/>
      <c r="EM28" s="281"/>
      <c r="EN28" s="281"/>
      <c r="EO28" s="281"/>
      <c r="EP28" s="281"/>
      <c r="EQ28" s="281"/>
      <c r="ER28" s="281"/>
      <c r="ES28" s="281"/>
      <c r="ET28" s="281"/>
      <c r="EU28" s="281"/>
      <c r="EV28" s="281"/>
      <c r="EW28" s="281"/>
      <c r="EX28" s="281"/>
      <c r="EY28" s="281"/>
      <c r="EZ28" s="281"/>
      <c r="FA28" s="281"/>
      <c r="FB28" s="281"/>
      <c r="FC28" s="281"/>
      <c r="FD28" s="281"/>
      <c r="FE28" s="281"/>
      <c r="FF28" s="281"/>
      <c r="FG28" s="281"/>
      <c r="FH28" s="281"/>
      <c r="FI28" s="281"/>
      <c r="FJ28" s="281"/>
      <c r="FK28" s="281"/>
      <c r="FL28" s="281"/>
      <c r="FM28" s="281"/>
      <c r="FN28" s="281"/>
      <c r="FO28" s="281"/>
      <c r="FP28" s="281"/>
      <c r="FQ28" s="281"/>
      <c r="FR28" s="281"/>
      <c r="FS28" s="281"/>
      <c r="FT28" s="281"/>
      <c r="FU28" s="281"/>
      <c r="FV28" s="281"/>
      <c r="FW28" s="281"/>
      <c r="FX28" s="281"/>
      <c r="FY28" s="281"/>
      <c r="FZ28" s="281"/>
      <c r="GA28" s="281"/>
      <c r="GB28" s="281"/>
      <c r="GC28" s="281"/>
      <c r="GD28" s="281"/>
      <c r="GE28" s="281"/>
      <c r="GF28" s="281"/>
      <c r="GG28" s="281"/>
      <c r="GH28" s="281"/>
      <c r="GI28" s="281"/>
      <c r="GJ28" s="281"/>
      <c r="GK28" s="281"/>
      <c r="GL28" s="281"/>
      <c r="GM28" s="281"/>
      <c r="GN28" s="281"/>
      <c r="GO28" s="281"/>
      <c r="GP28" s="281"/>
      <c r="GQ28" s="281"/>
    </row>
    <row r="29" spans="1:199" ht="18" customHeight="1" thickTop="1" thickBot="1" x14ac:dyDescent="0.3">
      <c r="A29" s="317" t="s">
        <v>425</v>
      </c>
      <c r="B29" s="130">
        <f>IFERROR(B28/D10,0)</f>
        <v>0</v>
      </c>
      <c r="D29" s="130">
        <f>IFERROR(D28/D10,0)</f>
        <v>0</v>
      </c>
      <c r="G29" s="148" t="s">
        <v>608</v>
      </c>
      <c r="J29" s="17">
        <f ca="1">IFERROR(1-'Base Calcs'!H238,0)</f>
        <v>0</v>
      </c>
      <c r="L29" s="17">
        <f ca="1">IFERROR(1-'Your Value Calcs'!H233,0)</f>
        <v>0</v>
      </c>
      <c r="M29" s="202"/>
      <c r="N29" s="686" t="s">
        <v>837</v>
      </c>
      <c r="O29" s="202"/>
      <c r="P29" s="202"/>
      <c r="Q29" s="202"/>
      <c r="R29" s="202"/>
      <c r="S29" s="202"/>
      <c r="T29" s="202"/>
      <c r="U29" s="202"/>
      <c r="V29" s="281"/>
      <c r="W29" s="281"/>
      <c r="X29" s="286"/>
      <c r="Y29" s="129"/>
      <c r="Z29" s="129"/>
      <c r="AA29" s="129"/>
      <c r="AB29" s="129"/>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row>
    <row r="30" spans="1:199" ht="18" customHeight="1" thickTop="1" thickBot="1" x14ac:dyDescent="0.3">
      <c r="A30" s="318" t="s">
        <v>433</v>
      </c>
      <c r="B30" s="319">
        <f>IFERROR(B28/B6,0)</f>
        <v>0</v>
      </c>
      <c r="C30" s="320"/>
      <c r="D30" s="319">
        <f>IFERROR(D28/B6,0)</f>
        <v>0</v>
      </c>
      <c r="N30" s="202"/>
      <c r="O30" s="202"/>
      <c r="P30" s="202"/>
      <c r="Q30" s="202"/>
      <c r="R30" s="202"/>
      <c r="S30" s="202"/>
      <c r="T30" s="202"/>
      <c r="U30" s="202"/>
      <c r="V30" s="201"/>
      <c r="W30" s="201"/>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row>
    <row r="31" spans="1:199" ht="18" customHeight="1" thickTop="1" thickBot="1" x14ac:dyDescent="0.3">
      <c r="G31" s="148" t="s">
        <v>609</v>
      </c>
      <c r="J31" s="17">
        <f ca="1">IFERROR(1-'Base Calcs'!B238,0)</f>
        <v>0</v>
      </c>
      <c r="L31" s="17">
        <f ca="1">IFERROR(1-'Your Value Calcs'!B233,0)</f>
        <v>0</v>
      </c>
      <c r="N31" s="686" t="s">
        <v>837</v>
      </c>
      <c r="O31" s="202"/>
      <c r="P31" s="202"/>
      <c r="Q31" s="202"/>
      <c r="R31" s="202"/>
      <c r="S31" s="202"/>
      <c r="T31" s="202"/>
      <c r="U31" s="202"/>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7"/>
      <c r="FD31" s="277"/>
      <c r="FE31" s="277"/>
      <c r="FF31" s="277"/>
      <c r="FG31" s="277"/>
      <c r="FH31" s="277"/>
      <c r="FI31" s="277"/>
      <c r="FJ31" s="277"/>
      <c r="FK31" s="277"/>
      <c r="FL31" s="277"/>
      <c r="FM31" s="277"/>
      <c r="FN31" s="277"/>
      <c r="FO31" s="277"/>
      <c r="FP31" s="277"/>
      <c r="FQ31" s="277"/>
      <c r="FR31" s="277"/>
      <c r="FS31" s="277"/>
      <c r="FT31" s="277"/>
      <c r="FU31" s="277"/>
      <c r="FV31" s="277"/>
      <c r="FW31" s="277"/>
      <c r="FX31" s="277"/>
      <c r="FY31" s="277"/>
      <c r="FZ31" s="277"/>
      <c r="GA31" s="277"/>
      <c r="GB31" s="277"/>
      <c r="GC31" s="277"/>
      <c r="GD31" s="277"/>
      <c r="GE31" s="277"/>
      <c r="GF31" s="277"/>
      <c r="GG31" s="277"/>
      <c r="GH31" s="277"/>
      <c r="GI31" s="277"/>
      <c r="GJ31" s="277"/>
      <c r="GK31" s="277"/>
      <c r="GL31" s="277"/>
      <c r="GM31" s="277"/>
      <c r="GN31" s="277"/>
      <c r="GO31" s="277"/>
      <c r="GP31" s="277"/>
      <c r="GQ31" s="277"/>
    </row>
    <row r="32" spans="1:199" ht="18" customHeight="1" thickTop="1" x14ac:dyDescent="0.25">
      <c r="A32" s="706" t="s">
        <v>355</v>
      </c>
      <c r="B32" s="708" t="s">
        <v>386</v>
      </c>
      <c r="C32" s="709" t="s">
        <v>586</v>
      </c>
      <c r="D32" s="708" t="s">
        <v>445</v>
      </c>
      <c r="E32" s="710" t="s">
        <v>586</v>
      </c>
      <c r="F32" s="6"/>
      <c r="N32" s="202"/>
      <c r="O32" s="202"/>
      <c r="P32" s="202"/>
      <c r="Q32" s="202"/>
      <c r="R32" s="321"/>
      <c r="S32" s="321"/>
      <c r="T32" s="321"/>
      <c r="U32" s="321"/>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row>
    <row r="33" spans="1:199" ht="18" customHeight="1" x14ac:dyDescent="0.25">
      <c r="A33" s="148" t="s">
        <v>415</v>
      </c>
      <c r="C33" s="6"/>
      <c r="D33" s="6"/>
      <c r="E33" s="6"/>
      <c r="F33" s="6"/>
      <c r="G33" s="46" t="s">
        <v>832</v>
      </c>
      <c r="L33" s="321"/>
      <c r="M33" s="321"/>
      <c r="N33" s="321"/>
      <c r="O33" s="321"/>
      <c r="P33" s="321"/>
      <c r="Q33" s="321"/>
      <c r="R33" s="321"/>
      <c r="S33" s="321"/>
      <c r="T33" s="321"/>
      <c r="U33" s="321"/>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row>
    <row r="34" spans="1:199" ht="18" customHeight="1" x14ac:dyDescent="0.25">
      <c r="A34" s="75" t="s">
        <v>585</v>
      </c>
      <c r="B34" s="130">
        <f>'Base Calcs'!E16</f>
        <v>0</v>
      </c>
      <c r="C34" s="288">
        <f>IFERROR(B34/'Current System'!C58,0)</f>
        <v>0</v>
      </c>
      <c r="D34" s="225">
        <f>B34</f>
        <v>0</v>
      </c>
      <c r="E34" s="288">
        <f>IFERROR(D34/'Current System'!C58,0)</f>
        <v>0</v>
      </c>
      <c r="F34" s="269" t="str">
        <f>IF(E34-C34&gt;0.005,"Warning","")</f>
        <v/>
      </c>
      <c r="G34" s="301" t="s">
        <v>838</v>
      </c>
      <c r="H34" s="301"/>
      <c r="I34" s="301"/>
      <c r="J34" s="301"/>
      <c r="K34" s="301"/>
      <c r="L34" s="301"/>
      <c r="M34" s="301"/>
      <c r="N34" s="301"/>
      <c r="O34" s="301"/>
      <c r="P34" s="301"/>
      <c r="Q34" s="321"/>
      <c r="R34" s="321"/>
      <c r="S34" s="321"/>
      <c r="T34" s="321"/>
      <c r="U34" s="32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row>
    <row r="35" spans="1:199" ht="18" customHeight="1" x14ac:dyDescent="0.25">
      <c r="A35" s="75" t="s">
        <v>385</v>
      </c>
      <c r="B35" s="130">
        <f>'Base Calcs'!G15*'Proposed System'!C58</f>
        <v>0</v>
      </c>
      <c r="C35" s="288">
        <f>'Base Calcs'!G15</f>
        <v>0</v>
      </c>
      <c r="D35" s="225">
        <f>B35</f>
        <v>0</v>
      </c>
      <c r="E35" s="288">
        <f>'Base Calcs'!G15</f>
        <v>0</v>
      </c>
      <c r="F35" s="269" t="str">
        <f>IF(E35-C35&gt;0.005,"Warning","")</f>
        <v/>
      </c>
      <c r="G35" s="179" t="s">
        <v>429</v>
      </c>
      <c r="H35" s="699">
        <f>'Your Value Calcs'!B142</f>
        <v>-0.25</v>
      </c>
      <c r="I35" s="484"/>
      <c r="J35" s="699">
        <f>'Your Value Calcs'!C142</f>
        <v>-0.1</v>
      </c>
      <c r="K35" s="484"/>
      <c r="L35" s="699">
        <f>'Your Value Calcs'!E142</f>
        <v>0</v>
      </c>
      <c r="M35" s="484"/>
      <c r="N35" s="699">
        <f>'Your Value Calcs'!G142</f>
        <v>0.1</v>
      </c>
      <c r="O35" s="484"/>
      <c r="P35" s="699">
        <f>'Your Value Calcs'!H142</f>
        <v>0.25</v>
      </c>
      <c r="Q35" s="321"/>
      <c r="R35" s="201"/>
      <c r="S35" s="201"/>
      <c r="T35" s="201"/>
      <c r="U35" s="301"/>
      <c r="V35" s="201"/>
      <c r="W35" s="201"/>
    </row>
    <row r="36" spans="1:199" ht="18" customHeight="1" x14ac:dyDescent="0.25">
      <c r="A36" s="75" t="s">
        <v>486</v>
      </c>
      <c r="B36" s="130">
        <f>'Base Calcs'!E17</f>
        <v>0</v>
      </c>
      <c r="C36" s="288">
        <f>IFERROR(B36/'Proposed System'!C66,0)</f>
        <v>0</v>
      </c>
      <c r="D36" s="225">
        <f>B36</f>
        <v>0</v>
      </c>
      <c r="E36" s="288">
        <f>IFERROR(D36/'Proposed System'!C66,0)</f>
        <v>0</v>
      </c>
      <c r="F36" s="269" t="str">
        <f>IF(E36-C36&gt;0.005,"Warning","")</f>
        <v/>
      </c>
      <c r="G36" s="179" t="s">
        <v>485</v>
      </c>
      <c r="H36" s="700">
        <f>IFERROR('Your Value Calcs'!B141,0)</f>
        <v>0</v>
      </c>
      <c r="I36" s="484"/>
      <c r="J36" s="700">
        <f>IFERROR('Your Value Calcs'!C141,0)</f>
        <v>0</v>
      </c>
      <c r="K36" s="484"/>
      <c r="L36" s="700">
        <f>IFERROR('Your Value Calcs'!E141,0)</f>
        <v>0</v>
      </c>
      <c r="M36" s="484"/>
      <c r="N36" s="700">
        <f>IFERROR('Your Value Calcs'!G141,0)</f>
        <v>0</v>
      </c>
      <c r="O36" s="484"/>
      <c r="P36" s="700">
        <f>IFERROR('Your Value Calcs'!H141,0)</f>
        <v>0</v>
      </c>
      <c r="Q36" s="201"/>
      <c r="R36" s="301"/>
      <c r="S36" s="301"/>
      <c r="T36" s="301"/>
      <c r="U36" s="129"/>
    </row>
    <row r="37" spans="1:199" ht="18" customHeight="1" x14ac:dyDescent="0.25">
      <c r="A37" s="75" t="s">
        <v>487</v>
      </c>
      <c r="B37" s="130">
        <f>'Base Calcs'!E18</f>
        <v>0</v>
      </c>
      <c r="C37" s="288">
        <f>IFERROR(B37/'Proposed System'!C66,0)</f>
        <v>0</v>
      </c>
      <c r="D37" s="225">
        <f>B37</f>
        <v>0</v>
      </c>
      <c r="E37" s="288">
        <f>IFERROR(D37/'Proposed System'!C66,0)</f>
        <v>0</v>
      </c>
      <c r="F37" s="269" t="str">
        <f>IF(E37-C37&gt;0.005,"Warning","")</f>
        <v/>
      </c>
      <c r="G37" s="179" t="s">
        <v>140</v>
      </c>
      <c r="H37" s="700">
        <f>IFERROR('Your Value Calcs'!B143,0)</f>
        <v>0</v>
      </c>
      <c r="I37" s="484"/>
      <c r="J37" s="700">
        <f>IFERROR('Your Value Calcs'!C143,0)</f>
        <v>0</v>
      </c>
      <c r="K37" s="484"/>
      <c r="L37" s="700">
        <f>IFERROR('Your Value Calcs'!E143,0)</f>
        <v>0</v>
      </c>
      <c r="M37" s="484"/>
      <c r="N37" s="700">
        <f>IFERROR('Your Value Calcs'!G143,0)</f>
        <v>0</v>
      </c>
      <c r="O37" s="484"/>
      <c r="P37" s="700">
        <f>IFERROR('Your Value Calcs'!H143,0)</f>
        <v>0</v>
      </c>
      <c r="Q37" s="301"/>
      <c r="T37" s="129"/>
      <c r="U37" s="123"/>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1"/>
      <c r="GL37" s="281"/>
      <c r="GM37" s="281"/>
      <c r="GN37" s="281"/>
      <c r="GO37" s="281"/>
      <c r="GP37" s="281"/>
      <c r="GQ37" s="281"/>
    </row>
    <row r="38" spans="1:199" ht="18" customHeight="1" x14ac:dyDescent="0.25">
      <c r="A38" s="290" t="s">
        <v>601</v>
      </c>
      <c r="B38" s="291">
        <f>SUM(B34:B37)</f>
        <v>0</v>
      </c>
      <c r="C38" s="292">
        <f>IFERROR(B38/'Proposed System'!C66,0)</f>
        <v>0</v>
      </c>
      <c r="D38" s="293">
        <f>SUM(D34:D37)</f>
        <v>0</v>
      </c>
      <c r="E38" s="292">
        <f>IFERROR(D38/'Proposed System'!C66,0)</f>
        <v>0</v>
      </c>
      <c r="F38" s="289"/>
      <c r="G38" s="179" t="s">
        <v>141</v>
      </c>
      <c r="H38" s="713">
        <f>IFERROR('Your Value Calcs'!B144,0)</f>
        <v>0</v>
      </c>
      <c r="I38" s="714"/>
      <c r="J38" s="713">
        <f>IFERROR('Your Value Calcs'!C144,0)</f>
        <v>0</v>
      </c>
      <c r="K38" s="714"/>
      <c r="L38" s="713">
        <f>IFERROR('Your Value Calcs'!E144,0)</f>
        <v>0</v>
      </c>
      <c r="M38" s="714"/>
      <c r="N38" s="713">
        <f>IFERROR('Your Value Calcs'!G144,0)</f>
        <v>0</v>
      </c>
      <c r="O38" s="714"/>
      <c r="P38" s="713">
        <f>IFERROR('Your Value Calcs'!H144,0)</f>
        <v>0</v>
      </c>
      <c r="T38" s="123"/>
      <c r="U38" s="20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1"/>
      <c r="GL38" s="281"/>
      <c r="GM38" s="281"/>
      <c r="GN38" s="281"/>
      <c r="GO38" s="281"/>
      <c r="GP38" s="281"/>
      <c r="GQ38" s="281"/>
    </row>
    <row r="39" spans="1:199" ht="17.25" customHeight="1" x14ac:dyDescent="0.25">
      <c r="A39" s="295" t="s">
        <v>444</v>
      </c>
      <c r="B39" s="296">
        <f>IFERROR((B38*1000)/'Current System'!B5,0)</f>
        <v>0</v>
      </c>
      <c r="C39" s="297"/>
      <c r="D39" s="296">
        <f>IFERROR((D38*1000)/'Current System'!B5,0)</f>
        <v>0</v>
      </c>
      <c r="E39" s="297"/>
      <c r="F39" s="289"/>
      <c r="T39" s="201"/>
      <c r="V39" s="281"/>
      <c r="W39" s="28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1"/>
      <c r="GC39" s="201"/>
      <c r="GD39" s="201"/>
      <c r="GE39" s="201"/>
      <c r="GF39" s="201"/>
      <c r="GG39" s="201"/>
      <c r="GH39" s="201"/>
      <c r="GI39" s="201"/>
      <c r="GJ39" s="201"/>
      <c r="GK39" s="201"/>
      <c r="GL39" s="201"/>
      <c r="GM39" s="201"/>
      <c r="GN39" s="201"/>
      <c r="GO39" s="201"/>
      <c r="GP39" s="201"/>
      <c r="GQ39" s="201"/>
    </row>
    <row r="40" spans="1:199" ht="17.25" customHeight="1" x14ac:dyDescent="0.25">
      <c r="A40" s="789" t="s">
        <v>842</v>
      </c>
      <c r="B40" s="789"/>
      <c r="C40" s="789"/>
      <c r="D40" s="789"/>
      <c r="E40" s="789"/>
      <c r="F40" s="289"/>
      <c r="G40" s="46" t="s">
        <v>841</v>
      </c>
      <c r="H40" s="202"/>
      <c r="I40" s="202"/>
      <c r="J40" s="202"/>
      <c r="K40" s="202"/>
      <c r="L40" s="202"/>
      <c r="M40" s="202"/>
      <c r="N40" s="202"/>
      <c r="O40" s="202"/>
      <c r="P40" s="202"/>
      <c r="Q40" s="202"/>
      <c r="R40" s="202"/>
      <c r="U40" s="201"/>
      <c r="V40" s="201"/>
      <c r="W40" s="201"/>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c r="CQ40" s="270"/>
      <c r="CR40" s="270"/>
      <c r="CS40" s="270"/>
      <c r="CT40" s="270"/>
      <c r="CU40" s="270"/>
      <c r="CV40" s="270"/>
      <c r="CW40" s="270"/>
      <c r="CX40" s="270"/>
      <c r="CY40" s="270"/>
      <c r="CZ40" s="270"/>
      <c r="DA40" s="270"/>
      <c r="DB40" s="270"/>
      <c r="DC40" s="270"/>
      <c r="DD40" s="270"/>
      <c r="DE40" s="270"/>
      <c r="DF40" s="270"/>
      <c r="DG40" s="270"/>
      <c r="DH40" s="270"/>
      <c r="DI40" s="270"/>
      <c r="DJ40" s="270"/>
      <c r="DK40" s="270"/>
      <c r="DL40" s="270"/>
      <c r="DM40" s="270"/>
      <c r="DN40" s="270"/>
      <c r="DO40" s="270"/>
      <c r="DP40" s="270"/>
      <c r="DQ40" s="270"/>
      <c r="DR40" s="270"/>
      <c r="DS40" s="270"/>
      <c r="DT40" s="270"/>
      <c r="DU40" s="270"/>
      <c r="DV40" s="270"/>
      <c r="DW40" s="270"/>
      <c r="DX40" s="270"/>
      <c r="DY40" s="270"/>
      <c r="DZ40" s="270"/>
      <c r="EA40" s="270"/>
      <c r="EB40" s="270"/>
      <c r="EC40" s="270"/>
      <c r="ED40" s="270"/>
      <c r="EE40" s="270"/>
      <c r="EF40" s="270"/>
      <c r="EG40" s="270"/>
      <c r="EH40" s="270"/>
      <c r="EI40" s="270"/>
      <c r="EJ40" s="270"/>
      <c r="EK40" s="270"/>
      <c r="EL40" s="270"/>
      <c r="EM40" s="270"/>
      <c r="EN40" s="270"/>
      <c r="EO40" s="270"/>
      <c r="EP40" s="270"/>
      <c r="EQ40" s="270"/>
      <c r="ER40" s="270"/>
      <c r="ES40" s="270"/>
      <c r="ET40" s="270"/>
      <c r="EU40" s="270"/>
      <c r="EV40" s="270"/>
      <c r="EW40" s="270"/>
      <c r="EX40" s="270"/>
      <c r="EY40" s="270"/>
      <c r="EZ40" s="270"/>
      <c r="FA40" s="270"/>
      <c r="FB40" s="270"/>
      <c r="FC40" s="270"/>
      <c r="FD40" s="270"/>
      <c r="FE40" s="270"/>
      <c r="FF40" s="270"/>
      <c r="FG40" s="270"/>
      <c r="FH40" s="270"/>
      <c r="FI40" s="270"/>
      <c r="FJ40" s="270"/>
      <c r="FK40" s="270"/>
      <c r="FL40" s="270"/>
      <c r="FM40" s="270"/>
      <c r="FN40" s="270"/>
      <c r="FO40" s="270"/>
      <c r="FP40" s="270"/>
      <c r="FQ40" s="270"/>
      <c r="FR40" s="270"/>
      <c r="FS40" s="270"/>
      <c r="FT40" s="270"/>
      <c r="FU40" s="270"/>
      <c r="FV40" s="270"/>
      <c r="FW40" s="270"/>
      <c r="FX40" s="270"/>
      <c r="FY40" s="270"/>
      <c r="FZ40" s="270"/>
      <c r="GA40" s="270"/>
      <c r="GB40" s="270"/>
      <c r="GC40" s="270"/>
      <c r="GD40" s="270"/>
      <c r="GE40" s="270"/>
      <c r="GF40" s="270"/>
      <c r="GG40" s="270"/>
      <c r="GH40" s="270"/>
      <c r="GI40" s="270"/>
      <c r="GJ40" s="270"/>
      <c r="GK40" s="270"/>
      <c r="GL40" s="270"/>
      <c r="GM40" s="270"/>
      <c r="GN40" s="270"/>
      <c r="GO40" s="270"/>
      <c r="GP40" s="270"/>
      <c r="GQ40" s="270"/>
    </row>
    <row r="41" spans="1:199" ht="17.25" customHeight="1" x14ac:dyDescent="0.25">
      <c r="A41" s="790"/>
      <c r="B41" s="790"/>
      <c r="C41" s="790"/>
      <c r="D41" s="790"/>
      <c r="E41" s="790"/>
      <c r="F41" s="300"/>
      <c r="G41" s="770" t="s">
        <v>844</v>
      </c>
      <c r="H41" s="770"/>
      <c r="I41" s="770"/>
      <c r="J41" s="770"/>
      <c r="K41" s="770"/>
      <c r="L41" s="770"/>
      <c r="M41" s="770"/>
      <c r="N41" s="770"/>
      <c r="O41" s="770"/>
      <c r="P41" s="770"/>
      <c r="Q41" s="770"/>
      <c r="R41" s="770"/>
      <c r="S41" s="202"/>
      <c r="T41" s="202"/>
      <c r="U41" s="202"/>
      <c r="V41" s="270"/>
      <c r="W41" s="270"/>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277"/>
      <c r="CC41" s="277"/>
      <c r="CD41" s="277"/>
      <c r="CE41" s="277"/>
      <c r="CF41" s="277"/>
      <c r="CG41" s="277"/>
      <c r="CH41" s="277"/>
      <c r="CI41" s="277"/>
      <c r="CJ41" s="277"/>
      <c r="CK41" s="277"/>
      <c r="CL41" s="277"/>
      <c r="CM41" s="277"/>
      <c r="CN41" s="277"/>
      <c r="CO41" s="277"/>
      <c r="CP41" s="277"/>
      <c r="CQ41" s="277"/>
      <c r="CR41" s="277"/>
      <c r="CS41" s="277"/>
      <c r="CT41" s="277"/>
      <c r="CU41" s="277"/>
      <c r="CV41" s="277"/>
      <c r="CW41" s="277"/>
      <c r="CX41" s="277"/>
      <c r="CY41" s="277"/>
      <c r="CZ41" s="277"/>
      <c r="DA41" s="277"/>
      <c r="DB41" s="277"/>
      <c r="DC41" s="277"/>
      <c r="DD41" s="277"/>
      <c r="DE41" s="277"/>
      <c r="DF41" s="277"/>
      <c r="DG41" s="277"/>
      <c r="DH41" s="277"/>
      <c r="DI41" s="277"/>
      <c r="DJ41" s="277"/>
      <c r="DK41" s="277"/>
      <c r="DL41" s="277"/>
      <c r="DM41" s="277"/>
      <c r="DN41" s="277"/>
      <c r="DO41" s="277"/>
      <c r="DP41" s="277"/>
      <c r="DQ41" s="277"/>
      <c r="DR41" s="277"/>
      <c r="DS41" s="277"/>
      <c r="DT41" s="277"/>
      <c r="DU41" s="277"/>
      <c r="DV41" s="277"/>
      <c r="DW41" s="277"/>
      <c r="DX41" s="277"/>
      <c r="DY41" s="277"/>
      <c r="DZ41" s="277"/>
      <c r="EA41" s="277"/>
      <c r="EB41" s="277"/>
      <c r="EC41" s="277"/>
      <c r="ED41" s="277"/>
      <c r="EE41" s="277"/>
      <c r="EF41" s="277"/>
      <c r="EG41" s="277"/>
      <c r="EH41" s="277"/>
      <c r="EI41" s="277"/>
      <c r="EJ41" s="277"/>
      <c r="EK41" s="277"/>
      <c r="EL41" s="277"/>
      <c r="EM41" s="277"/>
      <c r="EN41" s="277"/>
      <c r="EO41" s="277"/>
      <c r="EP41" s="277"/>
      <c r="EQ41" s="277"/>
      <c r="ER41" s="277"/>
      <c r="ES41" s="277"/>
      <c r="ET41" s="277"/>
      <c r="EU41" s="277"/>
      <c r="EV41" s="277"/>
      <c r="EW41" s="277"/>
      <c r="EX41" s="277"/>
      <c r="EY41" s="277"/>
      <c r="EZ41" s="277"/>
      <c r="FA41" s="277"/>
      <c r="FB41" s="277"/>
      <c r="FC41" s="277"/>
      <c r="FD41" s="277"/>
      <c r="FE41" s="277"/>
      <c r="FF41" s="277"/>
      <c r="FG41" s="277"/>
      <c r="FH41" s="277"/>
      <c r="FI41" s="277"/>
      <c r="FJ41" s="277"/>
      <c r="FK41" s="277"/>
      <c r="FL41" s="277"/>
      <c r="FM41" s="277"/>
      <c r="FN41" s="277"/>
      <c r="FO41" s="277"/>
      <c r="FP41" s="277"/>
      <c r="FQ41" s="277"/>
      <c r="FR41" s="277"/>
      <c r="FS41" s="277"/>
      <c r="FT41" s="277"/>
      <c r="FU41" s="277"/>
      <c r="FV41" s="277"/>
      <c r="FW41" s="277"/>
      <c r="FX41" s="277"/>
      <c r="FY41" s="277"/>
      <c r="FZ41" s="277"/>
      <c r="GA41" s="277"/>
      <c r="GB41" s="277"/>
      <c r="GC41" s="277"/>
      <c r="GD41" s="277"/>
      <c r="GE41" s="277"/>
      <c r="GF41" s="277"/>
      <c r="GG41" s="277"/>
      <c r="GH41" s="277"/>
      <c r="GI41" s="277"/>
      <c r="GJ41" s="277"/>
      <c r="GK41" s="277"/>
      <c r="GL41" s="277"/>
      <c r="GM41" s="277"/>
      <c r="GN41" s="277"/>
      <c r="GO41" s="277"/>
      <c r="GP41" s="277"/>
      <c r="GQ41" s="277"/>
    </row>
    <row r="42" spans="1:199" ht="18" customHeight="1" x14ac:dyDescent="0.25">
      <c r="G42" s="770"/>
      <c r="H42" s="770"/>
      <c r="I42" s="770"/>
      <c r="J42" s="770"/>
      <c r="K42" s="770"/>
      <c r="L42" s="770"/>
      <c r="M42" s="770"/>
      <c r="N42" s="770"/>
      <c r="O42" s="770"/>
      <c r="P42" s="770"/>
      <c r="Q42" s="770"/>
      <c r="R42" s="770"/>
      <c r="S42" s="202"/>
      <c r="T42" s="202"/>
      <c r="U42" s="202"/>
      <c r="V42" s="277"/>
      <c r="W42" s="277"/>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c r="CJ42" s="270"/>
      <c r="CK42" s="270"/>
      <c r="CL42" s="270"/>
      <c r="CM42" s="270"/>
      <c r="CN42" s="270"/>
      <c r="CO42" s="270"/>
      <c r="CP42" s="270"/>
      <c r="CQ42" s="270"/>
      <c r="CR42" s="270"/>
      <c r="CS42" s="270"/>
      <c r="CT42" s="270"/>
      <c r="CU42" s="270"/>
      <c r="CV42" s="270"/>
      <c r="CW42" s="270"/>
      <c r="CX42" s="270"/>
      <c r="CY42" s="270"/>
      <c r="CZ42" s="270"/>
      <c r="DA42" s="270"/>
      <c r="DB42" s="270"/>
      <c r="DC42" s="270"/>
      <c r="DD42" s="270"/>
      <c r="DE42" s="270"/>
      <c r="DF42" s="270"/>
      <c r="DG42" s="270"/>
      <c r="DH42" s="270"/>
      <c r="DI42" s="270"/>
      <c r="DJ42" s="270"/>
      <c r="DK42" s="270"/>
      <c r="DL42" s="270"/>
      <c r="DM42" s="270"/>
      <c r="DN42" s="270"/>
      <c r="DO42" s="270"/>
      <c r="DP42" s="270"/>
      <c r="DQ42" s="270"/>
      <c r="DR42" s="270"/>
      <c r="DS42" s="270"/>
      <c r="DT42" s="270"/>
      <c r="DU42" s="270"/>
      <c r="DV42" s="270"/>
      <c r="DW42" s="270"/>
      <c r="DX42" s="270"/>
      <c r="DY42" s="270"/>
      <c r="DZ42" s="270"/>
      <c r="EA42" s="270"/>
      <c r="EB42" s="270"/>
      <c r="EC42" s="270"/>
      <c r="ED42" s="270"/>
      <c r="EE42" s="270"/>
      <c r="EF42" s="270"/>
      <c r="EG42" s="270"/>
      <c r="EH42" s="270"/>
      <c r="EI42" s="270"/>
      <c r="EJ42" s="270"/>
      <c r="EK42" s="270"/>
      <c r="EL42" s="270"/>
      <c r="EM42" s="270"/>
      <c r="EN42" s="270"/>
      <c r="EO42" s="270"/>
      <c r="EP42" s="270"/>
      <c r="EQ42" s="270"/>
      <c r="ER42" s="270"/>
      <c r="ES42" s="270"/>
      <c r="ET42" s="270"/>
      <c r="EU42" s="270"/>
      <c r="EV42" s="270"/>
      <c r="EW42" s="270"/>
      <c r="EX42" s="270"/>
      <c r="EY42" s="270"/>
      <c r="EZ42" s="270"/>
      <c r="FA42" s="270"/>
      <c r="FB42" s="270"/>
      <c r="FC42" s="270"/>
      <c r="FD42" s="270"/>
      <c r="FE42" s="270"/>
      <c r="FF42" s="270"/>
      <c r="FG42" s="270"/>
      <c r="FH42" s="270"/>
      <c r="FI42" s="270"/>
      <c r="FJ42" s="270"/>
      <c r="FK42" s="270"/>
      <c r="FL42" s="270"/>
      <c r="FM42" s="270"/>
      <c r="FN42" s="270"/>
      <c r="FO42" s="270"/>
      <c r="FP42" s="270"/>
      <c r="FQ42" s="270"/>
      <c r="FR42" s="270"/>
      <c r="FS42" s="270"/>
      <c r="FT42" s="270"/>
      <c r="FU42" s="270"/>
      <c r="FV42" s="270"/>
      <c r="FW42" s="270"/>
      <c r="FX42" s="270"/>
      <c r="FY42" s="270"/>
      <c r="FZ42" s="270"/>
      <c r="GA42" s="270"/>
      <c r="GB42" s="270"/>
      <c r="GC42" s="270"/>
      <c r="GD42" s="270"/>
      <c r="GE42" s="270"/>
      <c r="GF42" s="270"/>
      <c r="GG42" s="270"/>
      <c r="GH42" s="270"/>
      <c r="GI42" s="270"/>
      <c r="GJ42" s="270"/>
      <c r="GK42" s="270"/>
      <c r="GL42" s="270"/>
      <c r="GM42" s="270"/>
      <c r="GN42" s="270"/>
      <c r="GO42" s="270"/>
      <c r="GP42" s="270"/>
      <c r="GQ42" s="270"/>
    </row>
    <row r="43" spans="1:199" ht="18" customHeight="1" x14ac:dyDescent="0.25">
      <c r="A43" s="706" t="s">
        <v>642</v>
      </c>
      <c r="B43" s="237"/>
      <c r="C43" s="237"/>
      <c r="D43" s="237"/>
      <c r="E43" s="237"/>
      <c r="H43" s="202"/>
      <c r="I43" s="202"/>
      <c r="J43" s="202"/>
      <c r="K43" s="202"/>
      <c r="L43" s="202"/>
      <c r="M43" s="202"/>
      <c r="N43" s="202"/>
      <c r="O43" s="202"/>
      <c r="P43" s="202"/>
      <c r="Q43" s="202"/>
      <c r="R43" s="202"/>
      <c r="S43" s="202"/>
      <c r="T43" s="202"/>
      <c r="U43" s="202"/>
      <c r="V43" s="270"/>
      <c r="W43" s="270"/>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row>
    <row r="44" spans="1:199" ht="18" customHeight="1" x14ac:dyDescent="0.25">
      <c r="A44" s="779" t="s">
        <v>643</v>
      </c>
      <c r="B44" s="779"/>
      <c r="C44" s="779"/>
      <c r="D44" s="779"/>
      <c r="E44" s="779"/>
      <c r="G44" s="202"/>
      <c r="H44" s="202"/>
      <c r="I44" s="202"/>
      <c r="J44" s="202"/>
      <c r="K44" s="202"/>
      <c r="L44" s="202"/>
      <c r="M44" s="202"/>
      <c r="N44" s="202"/>
      <c r="O44" s="202"/>
      <c r="P44" s="202"/>
      <c r="Q44" s="202"/>
      <c r="R44" s="202"/>
      <c r="S44" s="202"/>
      <c r="T44" s="202"/>
      <c r="U44" s="202"/>
      <c r="V44" s="123"/>
      <c r="W44" s="123"/>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row>
    <row r="45" spans="1:199" ht="18" customHeight="1" x14ac:dyDescent="0.25">
      <c r="A45" s="779"/>
      <c r="B45" s="779"/>
      <c r="C45" s="779"/>
      <c r="D45" s="779"/>
      <c r="E45" s="779"/>
      <c r="G45" s="202"/>
      <c r="H45" s="202"/>
      <c r="I45" s="202"/>
      <c r="J45" s="202"/>
      <c r="K45" s="202"/>
      <c r="L45" s="202"/>
      <c r="M45" s="202"/>
      <c r="N45" s="202"/>
      <c r="O45" s="202"/>
      <c r="P45" s="202"/>
      <c r="Q45" s="202"/>
      <c r="R45" s="202"/>
      <c r="S45" s="202"/>
      <c r="T45" s="202"/>
      <c r="U45" s="202"/>
      <c r="V45" s="201"/>
      <c r="W45" s="201"/>
    </row>
    <row r="46" spans="1:199" ht="18" customHeight="1" x14ac:dyDescent="0.25">
      <c r="A46" s="148"/>
      <c r="B46" s="282" t="s">
        <v>386</v>
      </c>
      <c r="C46" s="7"/>
      <c r="D46" s="282" t="s">
        <v>445</v>
      </c>
      <c r="G46" s="202"/>
      <c r="H46" s="202"/>
      <c r="I46" s="202"/>
      <c r="J46" s="202"/>
      <c r="K46" s="202"/>
      <c r="L46" s="202"/>
      <c r="M46" s="202"/>
      <c r="N46" s="202"/>
      <c r="O46" s="202"/>
      <c r="P46" s="202"/>
      <c r="Q46" s="202"/>
      <c r="R46" s="202"/>
      <c r="S46" s="202"/>
      <c r="T46" s="202"/>
      <c r="U46" s="202"/>
    </row>
    <row r="47" spans="1:199" ht="18" customHeight="1" x14ac:dyDescent="0.25">
      <c r="A47" s="148" t="s">
        <v>847</v>
      </c>
      <c r="B47" s="304">
        <f>IFERROR('Base Calcs'!B60,0)</f>
        <v>0</v>
      </c>
      <c r="D47" s="747">
        <f>B47</f>
        <v>0</v>
      </c>
      <c r="G47" s="202"/>
      <c r="H47" s="202"/>
      <c r="I47" s="202"/>
      <c r="J47" s="202"/>
      <c r="K47" s="202"/>
      <c r="M47" s="202"/>
      <c r="N47" s="202"/>
      <c r="O47" s="202"/>
      <c r="P47" s="202"/>
      <c r="Q47" s="202"/>
      <c r="R47" s="202"/>
      <c r="S47" s="202"/>
      <c r="T47" s="202"/>
      <c r="U47" s="202"/>
    </row>
    <row r="48" spans="1:199" ht="18" customHeight="1" x14ac:dyDescent="0.25">
      <c r="A48" s="148" t="s">
        <v>848</v>
      </c>
      <c r="B48" s="304">
        <f>IFERROR('Base Calcs'!B61,0)</f>
        <v>0</v>
      </c>
      <c r="D48" s="747">
        <f>B48</f>
        <v>0</v>
      </c>
      <c r="G48" s="202"/>
      <c r="H48" s="202"/>
      <c r="I48" s="202"/>
      <c r="J48" s="202"/>
      <c r="K48" s="202"/>
      <c r="M48" s="202"/>
      <c r="N48" s="202"/>
      <c r="O48" s="202"/>
      <c r="P48" s="202"/>
      <c r="Q48" s="202"/>
      <c r="R48" s="202"/>
      <c r="S48" s="202"/>
      <c r="T48" s="202"/>
    </row>
    <row r="49" spans="1:20" ht="18" customHeight="1" x14ac:dyDescent="0.25">
      <c r="A49" s="148"/>
      <c r="B49" s="304"/>
      <c r="D49" s="304"/>
      <c r="M49" s="202"/>
      <c r="N49" s="202"/>
      <c r="O49" s="202"/>
      <c r="P49" s="202"/>
      <c r="Q49" s="202"/>
      <c r="R49" s="202"/>
      <c r="S49" s="202"/>
      <c r="T49" s="202"/>
    </row>
    <row r="50" spans="1:20" ht="18" customHeight="1" x14ac:dyDescent="0.25">
      <c r="A50" s="148" t="s">
        <v>597</v>
      </c>
      <c r="B50" s="130">
        <f>IFERROR('Base Calcs'!H160,0)</f>
        <v>0</v>
      </c>
      <c r="C50" s="130"/>
      <c r="D50" s="130">
        <f>'Base Calcs'!G9*('Your Results'!D47+'Your Results'!D48)</f>
        <v>0</v>
      </c>
      <c r="G50" s="701"/>
      <c r="M50" s="701"/>
      <c r="Q50" s="270"/>
      <c r="R50" s="270"/>
      <c r="S50" s="270"/>
    </row>
    <row r="51" spans="1:20" ht="18" customHeight="1" x14ac:dyDescent="0.25">
      <c r="A51" s="148" t="s">
        <v>598</v>
      </c>
      <c r="B51" s="130">
        <f>IFERROR('Base Calcs'!H161,0)</f>
        <v>0</v>
      </c>
      <c r="D51" s="225">
        <f>B51</f>
        <v>0</v>
      </c>
      <c r="Q51" s="123"/>
      <c r="R51" s="123"/>
      <c r="S51" s="123"/>
    </row>
    <row r="52" spans="1:20" ht="18" customHeight="1" x14ac:dyDescent="0.25">
      <c r="A52" s="148" t="s">
        <v>464</v>
      </c>
      <c r="B52" s="130">
        <v>0</v>
      </c>
      <c r="D52" s="225">
        <f>B52</f>
        <v>0</v>
      </c>
      <c r="Q52" s="201"/>
      <c r="R52" s="201"/>
      <c r="S52" s="201"/>
    </row>
    <row r="53" spans="1:20" ht="18" customHeight="1" x14ac:dyDescent="0.25">
      <c r="A53" s="305" t="s">
        <v>248</v>
      </c>
      <c r="B53" s="306">
        <f>SUM(B50:B52)</f>
        <v>0</v>
      </c>
      <c r="C53" s="307"/>
      <c r="D53" s="306">
        <f>SUM(D50:D52)</f>
        <v>0</v>
      </c>
    </row>
    <row r="54" spans="1:20" ht="18" customHeight="1" x14ac:dyDescent="0.25">
      <c r="G54" s="46" t="s">
        <v>835</v>
      </c>
    </row>
    <row r="55" spans="1:20" ht="18" customHeight="1" x14ac:dyDescent="0.25">
      <c r="A55" s="308" t="s">
        <v>460</v>
      </c>
      <c r="B55" s="304"/>
      <c r="D55" s="304"/>
      <c r="G55" s="770" t="s">
        <v>840</v>
      </c>
      <c r="H55" s="770"/>
      <c r="I55" s="770"/>
      <c r="J55" s="770"/>
      <c r="K55" s="770"/>
      <c r="L55" s="770"/>
      <c r="M55" s="770"/>
      <c r="N55" s="770"/>
      <c r="O55" s="770"/>
      <c r="P55" s="770"/>
      <c r="Q55" s="770"/>
      <c r="R55" s="770"/>
    </row>
    <row r="56" spans="1:20" ht="18" customHeight="1" x14ac:dyDescent="0.25">
      <c r="A56" s="75" t="s">
        <v>147</v>
      </c>
      <c r="B56" s="130">
        <f>IFERROR(ROUND('Base Calcs'!H174,-1),0)</f>
        <v>0</v>
      </c>
      <c r="D56" s="225">
        <f>B56</f>
        <v>0</v>
      </c>
      <c r="G56" s="770"/>
      <c r="H56" s="770"/>
      <c r="I56" s="770"/>
      <c r="J56" s="770"/>
      <c r="K56" s="770"/>
      <c r="L56" s="770"/>
      <c r="M56" s="770"/>
      <c r="N56" s="770"/>
      <c r="O56" s="770"/>
      <c r="P56" s="770"/>
      <c r="Q56" s="770"/>
      <c r="R56" s="770"/>
    </row>
    <row r="57" spans="1:20" ht="18" customHeight="1" x14ac:dyDescent="0.25">
      <c r="A57" s="75" t="s">
        <v>222</v>
      </c>
      <c r="B57" s="130">
        <f>IFERROR(ROUND('Base Calcs'!H178,-1),0)</f>
        <v>0</v>
      </c>
      <c r="D57" s="225">
        <f>B57</f>
        <v>0</v>
      </c>
    </row>
    <row r="58" spans="1:20" ht="18" customHeight="1" x14ac:dyDescent="0.25">
      <c r="A58" s="75" t="s">
        <v>819</v>
      </c>
      <c r="B58" s="281">
        <f>IFERROR(ROUND('Base Calcs'!H185-'Base Calcs'!H183,-2),0)</f>
        <v>0</v>
      </c>
      <c r="D58" s="309">
        <f>IFERROR(ROUND('Your Value Calcs'!H179-'Your Value Calcs'!H177,-2),0)</f>
        <v>0</v>
      </c>
      <c r="H58" s="303"/>
    </row>
    <row r="59" spans="1:20" ht="18" customHeight="1" x14ac:dyDescent="0.25">
      <c r="A59" s="75" t="s">
        <v>820</v>
      </c>
      <c r="B59" s="130">
        <f>IFERROR(ROUND('Base Calcs'!H183,-1),0)</f>
        <v>0</v>
      </c>
      <c r="D59" s="225">
        <f t="shared" ref="D59:D65" si="1">B59</f>
        <v>0</v>
      </c>
    </row>
    <row r="60" spans="1:20" ht="18" customHeight="1" x14ac:dyDescent="0.25">
      <c r="A60" s="75" t="s">
        <v>437</v>
      </c>
      <c r="B60" s="130">
        <f>IFERROR(ROUND('Base Calcs'!H190,-1),0)</f>
        <v>0</v>
      </c>
      <c r="D60" s="225">
        <f t="shared" si="1"/>
        <v>0</v>
      </c>
      <c r="E60" s="130"/>
    </row>
    <row r="61" spans="1:20" ht="18" customHeight="1" x14ac:dyDescent="0.25">
      <c r="A61" s="75" t="s">
        <v>384</v>
      </c>
      <c r="B61" s="130">
        <f>IFERROR(ROUND('Base Calcs'!H191,-1),0)</f>
        <v>0</v>
      </c>
      <c r="D61" s="225">
        <f t="shared" si="1"/>
        <v>0</v>
      </c>
      <c r="E61" s="130"/>
    </row>
    <row r="62" spans="1:20" ht="18" customHeight="1" x14ac:dyDescent="0.25">
      <c r="A62" s="75" t="s">
        <v>341</v>
      </c>
      <c r="B62" s="130">
        <f>IFERROR(ROUND('Base Calcs'!H192,-1),0)</f>
        <v>0</v>
      </c>
      <c r="D62" s="225">
        <f t="shared" si="1"/>
        <v>0</v>
      </c>
    </row>
    <row r="63" spans="1:20" ht="18" customHeight="1" x14ac:dyDescent="0.25">
      <c r="A63" s="75" t="s">
        <v>275</v>
      </c>
      <c r="B63" s="130">
        <f>IFERROR(ROUND('Base Calcs'!H188,-1),0)</f>
        <v>0</v>
      </c>
      <c r="D63" s="225">
        <f t="shared" si="1"/>
        <v>0</v>
      </c>
    </row>
    <row r="64" spans="1:20" ht="18" customHeight="1" x14ac:dyDescent="0.25">
      <c r="A64" s="75" t="s">
        <v>185</v>
      </c>
      <c r="B64" s="130">
        <f>IFERROR(ROUND('Base Calcs'!H194,-1),0)</f>
        <v>0</v>
      </c>
      <c r="D64" s="225">
        <f t="shared" si="1"/>
        <v>0</v>
      </c>
    </row>
    <row r="65" spans="1:21" ht="18" customHeight="1" x14ac:dyDescent="0.25">
      <c r="A65" s="75" t="s">
        <v>821</v>
      </c>
      <c r="B65" s="130">
        <v>0</v>
      </c>
      <c r="D65" s="225">
        <f t="shared" si="1"/>
        <v>0</v>
      </c>
      <c r="H65" s="1"/>
      <c r="I65" s="1"/>
      <c r="J65" s="1"/>
      <c r="K65" s="1"/>
    </row>
    <row r="66" spans="1:21" ht="18" customHeight="1" x14ac:dyDescent="0.25">
      <c r="A66" s="1" t="s">
        <v>461</v>
      </c>
      <c r="B66" s="130"/>
      <c r="D66" s="130"/>
      <c r="M66" s="701"/>
    </row>
    <row r="67" spans="1:21" ht="18" customHeight="1" x14ac:dyDescent="0.25">
      <c r="A67" s="75" t="s">
        <v>439</v>
      </c>
      <c r="B67" s="130">
        <f>IFERROR(ROUND(-'Base Calcs'!H189,-1),0)</f>
        <v>0</v>
      </c>
      <c r="D67" s="225">
        <f>B67</f>
        <v>0</v>
      </c>
    </row>
    <row r="68" spans="1:21" ht="18" customHeight="1" x14ac:dyDescent="0.25">
      <c r="A68" s="75" t="s">
        <v>418</v>
      </c>
      <c r="B68" s="130">
        <f>IFERROR(ROUND(-'Base Calcs'!H193,-1),0)</f>
        <v>0</v>
      </c>
      <c r="D68" s="225">
        <f>B68</f>
        <v>0</v>
      </c>
      <c r="E68" s="130"/>
      <c r="G68" s="46" t="s">
        <v>836</v>
      </c>
      <c r="H68" s="202"/>
      <c r="I68" s="202"/>
      <c r="J68" s="202"/>
      <c r="K68" s="202"/>
      <c r="L68" s="202"/>
      <c r="M68" s="202"/>
      <c r="N68" s="202"/>
      <c r="O68" s="202"/>
      <c r="P68" s="202"/>
      <c r="Q68" s="202"/>
      <c r="R68" s="202"/>
      <c r="S68" s="202"/>
      <c r="T68" s="202"/>
      <c r="U68" s="202"/>
    </row>
    <row r="69" spans="1:21" ht="18" customHeight="1" x14ac:dyDescent="0.25">
      <c r="A69" s="75" t="s">
        <v>463</v>
      </c>
      <c r="B69" s="130">
        <v>0</v>
      </c>
      <c r="D69" s="225">
        <f>B69</f>
        <v>0</v>
      </c>
      <c r="G69" s="770" t="s">
        <v>839</v>
      </c>
      <c r="H69" s="770"/>
      <c r="I69" s="770"/>
      <c r="J69" s="770"/>
      <c r="K69" s="770"/>
      <c r="L69" s="770"/>
      <c r="M69" s="770"/>
      <c r="N69" s="770"/>
      <c r="O69" s="770"/>
      <c r="P69" s="770"/>
      <c r="Q69" s="770"/>
      <c r="R69" s="770"/>
      <c r="S69" s="202"/>
      <c r="T69" s="202"/>
      <c r="U69" s="202"/>
    </row>
    <row r="70" spans="1:21" ht="18" customHeight="1" x14ac:dyDescent="0.25">
      <c r="A70" s="311" t="s">
        <v>438</v>
      </c>
      <c r="B70" s="306">
        <f>SUM(B56,B57,B58,B59,B60,B61,B62,B63,B64,B65)-SUM(B67:B69)</f>
        <v>0</v>
      </c>
      <c r="C70" s="306"/>
      <c r="D70" s="306">
        <f>SUM(D56,D57,D58,D59,D60,D61,D62,D63,D64,D65)-SUM(D67:D69)</f>
        <v>0</v>
      </c>
      <c r="G70" s="770"/>
      <c r="H70" s="770"/>
      <c r="I70" s="770"/>
      <c r="J70" s="770"/>
      <c r="K70" s="770"/>
      <c r="L70" s="770"/>
      <c r="M70" s="770"/>
      <c r="N70" s="770"/>
      <c r="O70" s="770"/>
      <c r="P70" s="770"/>
      <c r="Q70" s="770"/>
      <c r="R70" s="770"/>
      <c r="S70" s="202"/>
      <c r="T70" s="202"/>
      <c r="U70" s="202"/>
    </row>
    <row r="71" spans="1:21" ht="18" customHeight="1" thickBot="1" x14ac:dyDescent="0.3">
      <c r="A71" s="312" t="s">
        <v>599</v>
      </c>
      <c r="B71" s="313">
        <f>B53-B70</f>
        <v>0</v>
      </c>
      <c r="C71" s="314"/>
      <c r="D71" s="313">
        <f>D53-D70</f>
        <v>0</v>
      </c>
      <c r="G71" s="770"/>
      <c r="H71" s="770"/>
      <c r="I71" s="770"/>
      <c r="J71" s="770"/>
      <c r="K71" s="770"/>
      <c r="L71" s="770"/>
      <c r="M71" s="770"/>
      <c r="N71" s="770"/>
      <c r="O71" s="770"/>
      <c r="P71" s="770"/>
      <c r="Q71" s="770"/>
      <c r="R71" s="770"/>
    </row>
    <row r="72" spans="1:21" ht="18" customHeight="1" thickTop="1" x14ac:dyDescent="0.25"/>
    <row r="73" spans="1:21" ht="18" customHeight="1" x14ac:dyDescent="0.25">
      <c r="A73" s="706" t="s">
        <v>806</v>
      </c>
      <c r="B73" s="237"/>
      <c r="C73" s="237"/>
      <c r="D73" s="237"/>
      <c r="E73" s="237"/>
    </row>
    <row r="74" spans="1:21" ht="18" customHeight="1" x14ac:dyDescent="0.25">
      <c r="A74" t="s">
        <v>807</v>
      </c>
    </row>
    <row r="75" spans="1:21" ht="18" customHeight="1" x14ac:dyDescent="0.25">
      <c r="B75" s="282" t="s">
        <v>386</v>
      </c>
      <c r="C75" s="7"/>
      <c r="D75" s="282" t="s">
        <v>445</v>
      </c>
    </row>
    <row r="76" spans="1:21" ht="18" customHeight="1" x14ac:dyDescent="0.25">
      <c r="A76" t="s">
        <v>866</v>
      </c>
      <c r="B76" s="270">
        <f>'Base Calcs'!B140</f>
        <v>0.08</v>
      </c>
      <c r="D76" s="745">
        <f>B76</f>
        <v>0.08</v>
      </c>
      <c r="E76" s="393" t="str">
        <f>IF(D76&lt;0.06,"WARNING: Too Low","")</f>
        <v/>
      </c>
    </row>
    <row r="77" spans="1:21" ht="18" customHeight="1" x14ac:dyDescent="0.25">
      <c r="A77" t="s">
        <v>818</v>
      </c>
      <c r="B77" s="130">
        <f>ROUND('Base Calcs'!L132+'Base Calcs'!L133,-3)</f>
        <v>0</v>
      </c>
      <c r="D77" s="225">
        <f>B77</f>
        <v>0</v>
      </c>
    </row>
    <row r="78" spans="1:21" ht="18" customHeight="1" x14ac:dyDescent="0.25">
      <c r="A78" s="688" t="s">
        <v>808</v>
      </c>
      <c r="B78" s="659">
        <f>IFERROR(B77/(B20+B21),0)</f>
        <v>0</v>
      </c>
      <c r="D78" s="659">
        <f>IFERROR(D77/(D20+D21),0)</f>
        <v>0</v>
      </c>
    </row>
    <row r="79" spans="1:21" ht="18" customHeight="1" thickBot="1" x14ac:dyDescent="0.3">
      <c r="A79" s="320"/>
      <c r="B79" s="320"/>
      <c r="C79" s="320"/>
      <c r="D79" s="320"/>
      <c r="E79" s="320"/>
    </row>
    <row r="80" spans="1:21" ht="18" customHeight="1" thickTop="1" x14ac:dyDescent="0.25"/>
    <row r="81" spans="1:2" ht="19.5" customHeight="1" x14ac:dyDescent="0.25">
      <c r="A81" s="415" t="s">
        <v>793</v>
      </c>
      <c r="B81" s="512" t="s">
        <v>792</v>
      </c>
    </row>
    <row r="82" spans="1:2" ht="19.5" customHeight="1" x14ac:dyDescent="0.25">
      <c r="A82" s="258" t="s">
        <v>794</v>
      </c>
      <c r="B82" s="2"/>
    </row>
  </sheetData>
  <sheetProtection password="D89C" sheet="1" objects="1" scenarios="1"/>
  <mergeCells count="8">
    <mergeCell ref="G55:R56"/>
    <mergeCell ref="G69:R71"/>
    <mergeCell ref="G41:R42"/>
    <mergeCell ref="G25:R27"/>
    <mergeCell ref="A2:R3"/>
    <mergeCell ref="B7:D7"/>
    <mergeCell ref="A40:E41"/>
    <mergeCell ref="A44:E45"/>
  </mergeCells>
  <conditionalFormatting sqref="J29 L29 J31 L31">
    <cfRule type="cellIs" dxfId="11" priority="25" operator="greaterThan">
      <formula>0.74</formula>
    </cfRule>
  </conditionalFormatting>
  <conditionalFormatting sqref="J31 L31 J29 L29">
    <cfRule type="cellIs" dxfId="10" priority="24" operator="lessThan">
      <formula>0.74</formula>
    </cfRule>
  </conditionalFormatting>
  <conditionalFormatting sqref="J31">
    <cfRule type="cellIs" dxfId="9" priority="3" operator="greaterThan">
      <formula>0.49</formula>
    </cfRule>
    <cfRule type="cellIs" dxfId="8" priority="4" operator="lessThan">
      <formula>0.49</formula>
    </cfRule>
  </conditionalFormatting>
  <conditionalFormatting sqref="J19:M19">
    <cfRule type="cellIs" dxfId="7" priority="6" operator="lessThan">
      <formula>0</formula>
    </cfRule>
    <cfRule type="cellIs" dxfId="6" priority="7" operator="greaterThan">
      <formula>0</formula>
    </cfRule>
  </conditionalFormatting>
  <conditionalFormatting sqref="L31">
    <cfRule type="cellIs" dxfId="5" priority="1" operator="greaterThan">
      <formula>0.59</formula>
    </cfRule>
    <cfRule type="cellIs" dxfId="4" priority="2" operator="lessThan">
      <formula>0.59</formula>
    </cfRule>
  </conditionalFormatting>
  <hyperlinks>
    <hyperlink ref="B81" r:id="rId1" xr:uid="{00000000-0004-0000-0300-000000000000}"/>
    <hyperlink ref="H19" location="'Your Results'!CP1" display="What is NPV?" xr:uid="{00000000-0004-0000-0300-000001000000}"/>
    <hyperlink ref="H20" location="'Your Results'!DF1" display="What is IRR?" xr:uid="{00000000-0004-0000-0300-000002000000}"/>
    <hyperlink ref="H21" location="'Your Results'!CP30" display="What is ROI?" xr:uid="{00000000-0004-0000-0300-000003000000}"/>
    <hyperlink ref="H22" location="'Your Results'!DF30" display="What is PP?" xr:uid="{00000000-0004-0000-0300-000004000000}"/>
    <hyperlink ref="BY24" location="'Your Results'!H22" display="RETURN" xr:uid="{00000000-0004-0000-0300-000005000000}"/>
    <hyperlink ref="CP24" location="'Your Results'!H23" display="RETURN" xr:uid="{00000000-0004-0000-0300-000006000000}"/>
    <hyperlink ref="CP2" location="'Your Results'!H21" display="RETURN" xr:uid="{00000000-0004-0000-0300-000007000000}"/>
    <hyperlink ref="BY2" location="'Your Results'!H20" display="RETURN" xr:uid="{00000000-0004-0000-0300-000008000000}"/>
  </hyperlinks>
  <pageMargins left="0.25" right="0.25"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'Reference Sheet'!$BB$4:$BB$9</xm:f>
          </x14:formula1>
          <xm:sqref>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235"/>
  <sheetViews>
    <sheetView zoomScaleNormal="100" workbookViewId="0"/>
  </sheetViews>
  <sheetFormatPr defaultRowHeight="15" x14ac:dyDescent="0.25"/>
  <cols>
    <col min="1" max="1" width="51.28515625" customWidth="1"/>
    <col min="2" max="11" width="14.85546875" customWidth="1"/>
    <col min="12" max="12" width="3.140625" customWidth="1"/>
    <col min="13" max="14" width="14.85546875" customWidth="1"/>
    <col min="19" max="19" width="9.140625" customWidth="1"/>
  </cols>
  <sheetData>
    <row r="1" spans="1:12" ht="21" x14ac:dyDescent="0.35">
      <c r="A1" s="743" t="s">
        <v>398</v>
      </c>
      <c r="B1" s="237"/>
      <c r="C1" s="237"/>
      <c r="D1" s="237"/>
      <c r="E1" s="237"/>
      <c r="F1" s="237"/>
      <c r="G1" s="237"/>
      <c r="H1" s="237"/>
      <c r="I1" s="237"/>
      <c r="J1" s="237"/>
      <c r="K1" s="237"/>
      <c r="L1" s="237"/>
    </row>
    <row r="2" spans="1:12" x14ac:dyDescent="0.25">
      <c r="L2" s="237"/>
    </row>
    <row r="3" spans="1:12" ht="50.25" customHeight="1" x14ac:dyDescent="0.25">
      <c r="A3" s="779" t="s">
        <v>869</v>
      </c>
      <c r="B3" s="779"/>
      <c r="C3" s="779"/>
      <c r="D3" s="779"/>
      <c r="E3" s="779"/>
      <c r="F3" s="779"/>
      <c r="G3" s="779"/>
      <c r="H3" s="779"/>
      <c r="I3" s="779"/>
      <c r="J3" s="779"/>
      <c r="K3" s="779"/>
      <c r="L3" s="689"/>
    </row>
    <row r="4" spans="1:12" x14ac:dyDescent="0.25">
      <c r="L4" s="237"/>
    </row>
    <row r="5" spans="1:12" ht="18.75" x14ac:dyDescent="0.3">
      <c r="A5" s="697" t="s">
        <v>199</v>
      </c>
      <c r="B5" s="237"/>
      <c r="C5" s="237"/>
      <c r="D5" s="237"/>
      <c r="E5" s="237"/>
      <c r="F5" s="237"/>
      <c r="G5" s="237"/>
      <c r="H5" s="237"/>
      <c r="I5" s="237"/>
      <c r="J5" s="237"/>
      <c r="K5" s="237"/>
      <c r="L5" s="237"/>
    </row>
    <row r="6" spans="1:12" x14ac:dyDescent="0.25">
      <c r="A6" s="1" t="s">
        <v>432</v>
      </c>
      <c r="L6" s="237"/>
    </row>
    <row r="7" spans="1:12" x14ac:dyDescent="0.25">
      <c r="B7" s="204" t="s">
        <v>91</v>
      </c>
      <c r="C7" s="6"/>
      <c r="D7" s="193" t="s">
        <v>93</v>
      </c>
      <c r="L7" s="237"/>
    </row>
    <row r="8" spans="1:12" x14ac:dyDescent="0.25">
      <c r="A8" s="75" t="s">
        <v>284</v>
      </c>
      <c r="B8" s="130">
        <f>'Current System'!B5</f>
        <v>0</v>
      </c>
      <c r="C8" s="130"/>
      <c r="D8" s="130">
        <f>B8</f>
        <v>0</v>
      </c>
      <c r="L8" s="237"/>
    </row>
    <row r="9" spans="1:12" ht="30" customHeight="1" x14ac:dyDescent="0.25">
      <c r="A9" s="45" t="s">
        <v>276</v>
      </c>
      <c r="B9" s="696" t="str">
        <f>'Current System'!B6</f>
        <v>Select Drainage Characteristics</v>
      </c>
      <c r="C9" s="130"/>
      <c r="D9" s="696" t="str">
        <f>B9</f>
        <v>Select Drainage Characteristics</v>
      </c>
      <c r="L9" s="237"/>
    </row>
    <row r="10" spans="1:12" x14ac:dyDescent="0.25">
      <c r="A10" s="75" t="s">
        <v>282</v>
      </c>
      <c r="B10" s="130">
        <f>'Current System'!B9</f>
        <v>0</v>
      </c>
      <c r="C10" s="130"/>
      <c r="D10" s="130">
        <f>'Proposed System'!C14</f>
        <v>0</v>
      </c>
      <c r="L10" s="237"/>
    </row>
    <row r="11" spans="1:12" x14ac:dyDescent="0.25">
      <c r="A11" s="75" t="s">
        <v>286</v>
      </c>
      <c r="B11" s="130">
        <f>'Current System'!C54</f>
        <v>0</v>
      </c>
      <c r="C11" s="130"/>
      <c r="D11" s="130">
        <f>'Proposed System'!C58</f>
        <v>0</v>
      </c>
      <c r="L11" s="237"/>
    </row>
    <row r="12" spans="1:12" x14ac:dyDescent="0.25">
      <c r="A12" s="75" t="s">
        <v>285</v>
      </c>
      <c r="B12" s="130">
        <f>'Current System'!B10</f>
        <v>0</v>
      </c>
      <c r="C12" s="130"/>
      <c r="D12" s="130">
        <f>'Proposed System'!C15</f>
        <v>0</v>
      </c>
      <c r="L12" s="237"/>
    </row>
    <row r="13" spans="1:12" x14ac:dyDescent="0.25">
      <c r="A13" s="133" t="s">
        <v>342</v>
      </c>
      <c r="B13" s="130">
        <f>IFERROR(ROUND(B12/B8,-1),0)</f>
        <v>0</v>
      </c>
      <c r="C13" s="130"/>
      <c r="D13" s="130">
        <f>IFERROR(ROUND(D12/D8,-1),0)</f>
        <v>0</v>
      </c>
      <c r="L13" s="237"/>
    </row>
    <row r="14" spans="1:12" x14ac:dyDescent="0.25">
      <c r="A14" s="133" t="s">
        <v>343</v>
      </c>
      <c r="B14" s="130">
        <f>IFERROR(ROUND(B12/B10,-1),0)</f>
        <v>0</v>
      </c>
      <c r="C14" s="130"/>
      <c r="D14" s="130">
        <f>IFERROR(ROUND(D12/D10,-1),0)</f>
        <v>0</v>
      </c>
      <c r="L14" s="237"/>
    </row>
    <row r="15" spans="1:12" x14ac:dyDescent="0.25">
      <c r="B15" s="130"/>
      <c r="D15" s="11"/>
      <c r="J15" s="130"/>
      <c r="L15" s="690"/>
    </row>
    <row r="16" spans="1:12" x14ac:dyDescent="0.25">
      <c r="A16" s="1" t="s">
        <v>469</v>
      </c>
      <c r="L16" s="237"/>
    </row>
    <row r="17" spans="1:12" x14ac:dyDescent="0.25">
      <c r="A17" t="s">
        <v>354</v>
      </c>
      <c r="B17" t="str">
        <f>'Base Calcs'!E34</f>
        <v>Select a Structure</v>
      </c>
      <c r="F17" s="770" t="str">
        <f>IF(B17="Plastic covered feed pad / stand-off (concrete slats)","NOTE:  Our Estimates are based on typical stock densities of 3.5 m2/cow for this type of structure. This means it is only suited to short term stand-off. Prolonged 24/7 stand-off requires a greater floor area of up to 8 m2/cow.","")</f>
        <v/>
      </c>
      <c r="G17" s="770"/>
      <c r="H17" s="770"/>
      <c r="I17" s="770"/>
      <c r="J17" s="770"/>
      <c r="K17" s="770"/>
      <c r="L17" s="237"/>
    </row>
    <row r="18" spans="1:12" x14ac:dyDescent="0.25">
      <c r="A18" t="s">
        <v>352</v>
      </c>
      <c r="B18">
        <f>'Proposed System'!C5</f>
        <v>0</v>
      </c>
      <c r="F18" s="770"/>
      <c r="G18" s="770"/>
      <c r="H18" s="770"/>
      <c r="I18" s="770"/>
      <c r="J18" s="770"/>
      <c r="K18" s="770"/>
      <c r="L18" s="237"/>
    </row>
    <row r="19" spans="1:12" ht="17.25" x14ac:dyDescent="0.25">
      <c r="A19" t="s">
        <v>353</v>
      </c>
      <c r="B19" s="130">
        <f>'Proposed System'!C7</f>
        <v>0</v>
      </c>
      <c r="D19" s="11">
        <f>IFERROR(B19/B18,0)</f>
        <v>0</v>
      </c>
      <c r="E19" s="357" t="s">
        <v>827</v>
      </c>
      <c r="F19" s="770"/>
      <c r="G19" s="770"/>
      <c r="H19" s="770"/>
      <c r="I19" s="770"/>
      <c r="J19" s="770"/>
      <c r="K19" s="770"/>
      <c r="L19" s="237"/>
    </row>
    <row r="20" spans="1:12" x14ac:dyDescent="0.25">
      <c r="A20" s="148" t="s">
        <v>828</v>
      </c>
      <c r="B20" s="130">
        <f>IFERROR(D23/D10,0)</f>
        <v>0</v>
      </c>
      <c r="C20" s="148" t="s">
        <v>425</v>
      </c>
      <c r="D20" s="130">
        <f>IFERROR(D23/B19,0)</f>
        <v>0</v>
      </c>
      <c r="E20" s="357" t="s">
        <v>194</v>
      </c>
      <c r="L20" s="237"/>
    </row>
    <row r="21" spans="1:12" x14ac:dyDescent="0.25">
      <c r="D21" s="11"/>
      <c r="L21" s="237"/>
    </row>
    <row r="22" spans="1:12" x14ac:dyDescent="0.25">
      <c r="A22" s="1" t="s">
        <v>283</v>
      </c>
      <c r="D22" s="212" t="s">
        <v>386</v>
      </c>
      <c r="F22" s="716" t="s">
        <v>445</v>
      </c>
      <c r="L22" s="237"/>
    </row>
    <row r="23" spans="1:12" x14ac:dyDescent="0.25">
      <c r="A23" s="75" t="s">
        <v>347</v>
      </c>
      <c r="D23" s="130">
        <f>'Base Calcs'!C40</f>
        <v>0</v>
      </c>
      <c r="F23" s="130">
        <f>'Your Results'!D20</f>
        <v>0</v>
      </c>
      <c r="L23" s="237"/>
    </row>
    <row r="24" spans="1:12" x14ac:dyDescent="0.25">
      <c r="A24" s="75" t="s">
        <v>348</v>
      </c>
      <c r="D24" s="130">
        <f>'Base Calcs'!C41</f>
        <v>0</v>
      </c>
      <c r="F24" s="130">
        <f>'Your Results'!D21</f>
        <v>0</v>
      </c>
      <c r="L24" s="237"/>
    </row>
    <row r="25" spans="1:12" x14ac:dyDescent="0.25">
      <c r="A25" s="75" t="s">
        <v>441</v>
      </c>
      <c r="D25" s="130">
        <f>'Base Calcs'!C42</f>
        <v>10000</v>
      </c>
      <c r="F25" s="130">
        <f>'Your Results'!D22</f>
        <v>10000</v>
      </c>
      <c r="L25" s="237"/>
    </row>
    <row r="26" spans="1:12" x14ac:dyDescent="0.25">
      <c r="A26" s="75" t="s">
        <v>108</v>
      </c>
      <c r="D26" s="130">
        <f>'Base Calcs'!C44</f>
        <v>0</v>
      </c>
      <c r="F26" s="130">
        <f>'Your Results'!D23</f>
        <v>0</v>
      </c>
      <c r="L26" s="237"/>
    </row>
    <row r="27" spans="1:12" x14ac:dyDescent="0.25">
      <c r="A27" s="75" t="s">
        <v>349</v>
      </c>
      <c r="D27" s="130">
        <f>'Base Calcs'!C45</f>
        <v>0</v>
      </c>
      <c r="F27" s="130">
        <f>'Your Results'!D25</f>
        <v>0</v>
      </c>
      <c r="L27" s="237"/>
    </row>
    <row r="28" spans="1:12" x14ac:dyDescent="0.25">
      <c r="A28" s="75" t="s">
        <v>582</v>
      </c>
      <c r="D28" s="130">
        <f>'Base Calcs'!C46</f>
        <v>0</v>
      </c>
      <c r="F28" s="130">
        <f>'Your Results'!D24</f>
        <v>0</v>
      </c>
      <c r="L28" s="237"/>
    </row>
    <row r="29" spans="1:12" x14ac:dyDescent="0.25">
      <c r="A29" s="75" t="s">
        <v>350</v>
      </c>
      <c r="D29" s="130">
        <f>SUM('Base Calcs'!C129:L129)</f>
        <v>0</v>
      </c>
      <c r="F29" s="130">
        <f>D29</f>
        <v>0</v>
      </c>
      <c r="L29" s="237"/>
    </row>
    <row r="30" spans="1:12" ht="15.75" thickBot="1" x14ac:dyDescent="0.3">
      <c r="A30" s="180" t="s">
        <v>86</v>
      </c>
      <c r="B30" s="180"/>
      <c r="C30" s="180"/>
      <c r="D30" s="161">
        <f>SUM(D23:D29)</f>
        <v>10000</v>
      </c>
      <c r="E30" s="161"/>
      <c r="F30" s="161">
        <f>SUM(F23:F29)</f>
        <v>10000</v>
      </c>
      <c r="L30" s="237"/>
    </row>
    <row r="31" spans="1:12" ht="15.75" thickTop="1" x14ac:dyDescent="0.25">
      <c r="A31" s="133" t="s">
        <v>433</v>
      </c>
      <c r="D31" s="130">
        <f>IFERROR(D30/D8,0)</f>
        <v>0</v>
      </c>
      <c r="F31" s="130">
        <f>IFERROR(F30/F8,0)</f>
        <v>0</v>
      </c>
      <c r="L31" s="237"/>
    </row>
    <row r="32" spans="1:12" x14ac:dyDescent="0.25">
      <c r="A32" s="133" t="s">
        <v>425</v>
      </c>
      <c r="D32" s="130">
        <f>IFERROR(D30/D10,0)</f>
        <v>0</v>
      </c>
      <c r="F32" s="130">
        <f>IFERROR(F30/F10,0)</f>
        <v>0</v>
      </c>
      <c r="L32" s="237"/>
    </row>
    <row r="33" spans="1:12" x14ac:dyDescent="0.25">
      <c r="L33" s="237"/>
    </row>
    <row r="34" spans="1:12" ht="18.75" x14ac:dyDescent="0.25">
      <c r="A34" s="698" t="s">
        <v>355</v>
      </c>
      <c r="B34" s="237"/>
      <c r="C34" s="237"/>
      <c r="D34" s="237"/>
      <c r="E34" s="237"/>
      <c r="F34" s="237"/>
      <c r="G34" s="237"/>
      <c r="H34" s="237"/>
      <c r="I34" s="237"/>
      <c r="J34" s="237"/>
      <c r="K34" s="237"/>
      <c r="L34" s="237"/>
    </row>
    <row r="35" spans="1:12" x14ac:dyDescent="0.25">
      <c r="B35" s="204" t="s">
        <v>91</v>
      </c>
      <c r="C35" s="6"/>
      <c r="D35" s="212" t="s">
        <v>386</v>
      </c>
      <c r="F35" s="716" t="s">
        <v>445</v>
      </c>
      <c r="L35" s="237"/>
    </row>
    <row r="36" spans="1:12" x14ac:dyDescent="0.25">
      <c r="A36" s="148" t="s">
        <v>415</v>
      </c>
      <c r="B36" s="6"/>
      <c r="C36" s="6"/>
      <c r="D36" s="6"/>
      <c r="E36" s="6"/>
      <c r="F36" s="6"/>
      <c r="L36" s="237"/>
    </row>
    <row r="37" spans="1:12" x14ac:dyDescent="0.25">
      <c r="A37" s="75" t="s">
        <v>412</v>
      </c>
      <c r="B37" s="6"/>
      <c r="C37" s="6"/>
      <c r="D37" s="658">
        <f>'Base Calcs'!E16</f>
        <v>0</v>
      </c>
      <c r="E37" s="6"/>
      <c r="F37" s="658">
        <f>'Your Results'!D34</f>
        <v>0</v>
      </c>
      <c r="L37" s="237"/>
    </row>
    <row r="38" spans="1:12" x14ac:dyDescent="0.25">
      <c r="A38" s="75" t="s">
        <v>385</v>
      </c>
      <c r="B38" s="201">
        <f>'Current System'!F54</f>
        <v>0</v>
      </c>
      <c r="C38" s="6"/>
      <c r="D38" s="659">
        <f>'Proposed System'!F58</f>
        <v>0</v>
      </c>
      <c r="E38" s="6"/>
      <c r="F38" s="659">
        <f>D38</f>
        <v>0</v>
      </c>
      <c r="L38" s="237"/>
    </row>
    <row r="39" spans="1:12" x14ac:dyDescent="0.25">
      <c r="A39" s="75" t="s">
        <v>413</v>
      </c>
      <c r="B39" s="130"/>
      <c r="C39" s="130"/>
      <c r="D39" s="660">
        <f>'Base Calcs'!E17</f>
        <v>0</v>
      </c>
      <c r="F39" s="660">
        <f>'Your Results'!D36</f>
        <v>0</v>
      </c>
      <c r="L39" s="237"/>
    </row>
    <row r="40" spans="1:12" x14ac:dyDescent="0.25">
      <c r="A40" s="75" t="s">
        <v>414</v>
      </c>
      <c r="B40" s="130"/>
      <c r="C40" s="130"/>
      <c r="D40" s="660">
        <f>'Base Calcs'!E18</f>
        <v>0</v>
      </c>
      <c r="F40" s="660">
        <f>'Your Results'!D37</f>
        <v>0</v>
      </c>
      <c r="L40" s="237"/>
    </row>
    <row r="41" spans="1:12" ht="15.75" thickBot="1" x14ac:dyDescent="0.3">
      <c r="A41" s="160" t="s">
        <v>408</v>
      </c>
      <c r="B41" s="161">
        <f>'Current System'!C62</f>
        <v>0</v>
      </c>
      <c r="C41" s="161"/>
      <c r="D41" s="161">
        <f>'Proposed System'!C66</f>
        <v>0</v>
      </c>
      <c r="E41" s="661"/>
      <c r="F41" s="161">
        <f>'Proposed System'!C66</f>
        <v>0</v>
      </c>
      <c r="L41" s="237"/>
    </row>
    <row r="42" spans="1:12" ht="15.75" thickTop="1" x14ac:dyDescent="0.25">
      <c r="A42" s="75" t="s">
        <v>416</v>
      </c>
      <c r="B42" s="11">
        <f>'Current System'!D62</f>
        <v>0</v>
      </c>
      <c r="D42" s="11">
        <f>'Proposed System'!D66</f>
        <v>0</v>
      </c>
      <c r="E42" s="659"/>
      <c r="F42" s="11">
        <f>'Proposed System'!D66</f>
        <v>0</v>
      </c>
      <c r="G42" s="659"/>
      <c r="L42" s="237"/>
    </row>
    <row r="43" spans="1:12" x14ac:dyDescent="0.25">
      <c r="A43" s="75" t="s">
        <v>417</v>
      </c>
      <c r="B43" s="11">
        <f>'Current System'!E62</f>
        <v>0</v>
      </c>
      <c r="D43" s="11">
        <f>'Proposed System'!E66</f>
        <v>0</v>
      </c>
      <c r="E43" s="659"/>
      <c r="F43" s="11">
        <f>'Proposed System'!E66</f>
        <v>0</v>
      </c>
      <c r="G43" s="659"/>
      <c r="L43" s="237"/>
    </row>
    <row r="44" spans="1:12" x14ac:dyDescent="0.25">
      <c r="A44" s="205" t="s">
        <v>826</v>
      </c>
      <c r="B44" s="662">
        <f>IFERROR(((('Current System'!C54*'Current System'!F54)+(('Current System'!C40*'Current System'!E40)/1000))/'Current System'!B5)/B42,0)</f>
        <v>0</v>
      </c>
      <c r="C44" s="662"/>
      <c r="D44" s="662">
        <f>IFERROR(((('Proposed System'!C58*'Proposed System'!F58)+(('Proposed System'!C44*'Proposed System'!E44)/1000))/'Current System'!B5)/D42,0)</f>
        <v>0</v>
      </c>
      <c r="E44" s="662"/>
      <c r="F44" s="662">
        <f>IFERROR(((('Proposed System'!C58*'Proposed System'!F58)+(('Proposed System'!C44*'Proposed System'!E44)/1000)-'Your Results'!D38)/'Current System'!B5)/F42,0)</f>
        <v>0</v>
      </c>
      <c r="G44" s="659"/>
      <c r="L44" s="237"/>
    </row>
    <row r="45" spans="1:12" x14ac:dyDescent="0.25">
      <c r="A45" s="75"/>
      <c r="B45" s="11"/>
      <c r="C45" s="130"/>
      <c r="D45" s="147"/>
      <c r="E45" s="659"/>
      <c r="F45" s="147"/>
      <c r="G45" s="659"/>
      <c r="L45" s="237"/>
    </row>
    <row r="46" spans="1:12" ht="18.75" x14ac:dyDescent="0.3">
      <c r="A46" s="697" t="s">
        <v>305</v>
      </c>
      <c r="B46" s="237"/>
      <c r="C46" s="237"/>
      <c r="D46" s="237"/>
      <c r="E46" s="237"/>
      <c r="F46" s="237"/>
      <c r="G46" s="237"/>
      <c r="H46" s="237"/>
      <c r="I46" s="237"/>
      <c r="J46" s="237"/>
      <c r="K46" s="237"/>
      <c r="L46" s="237"/>
    </row>
    <row r="47" spans="1:12" x14ac:dyDescent="0.25">
      <c r="A47" s="1"/>
      <c r="L47" s="237"/>
    </row>
    <row r="48" spans="1:12" x14ac:dyDescent="0.25">
      <c r="A48" s="1" t="s">
        <v>448</v>
      </c>
      <c r="L48" s="237"/>
    </row>
    <row r="49" spans="1:19" ht="39" customHeight="1" x14ac:dyDescent="0.25">
      <c r="A49" s="779" t="s">
        <v>860</v>
      </c>
      <c r="B49" s="779"/>
      <c r="C49" s="779"/>
      <c r="D49" s="779"/>
      <c r="E49" s="779"/>
      <c r="F49" s="779"/>
      <c r="G49" s="779"/>
      <c r="H49" s="779"/>
      <c r="I49" s="779"/>
      <c r="J49" s="779"/>
      <c r="K49" s="779"/>
      <c r="L49" s="689"/>
      <c r="O49" s="202"/>
      <c r="P49" s="202"/>
      <c r="Q49" s="202"/>
      <c r="R49" s="202"/>
      <c r="S49" s="202"/>
    </row>
    <row r="50" spans="1:19" ht="15" customHeight="1" x14ac:dyDescent="0.25">
      <c r="A50" s="210"/>
      <c r="B50" s="210"/>
      <c r="C50" s="210"/>
      <c r="D50" s="210"/>
      <c r="E50" s="210"/>
      <c r="F50" s="210"/>
      <c r="G50" s="210"/>
      <c r="H50" s="210"/>
      <c r="I50" s="210"/>
      <c r="J50" s="210"/>
      <c r="K50" s="210"/>
      <c r="L50" s="691"/>
      <c r="O50" s="210"/>
      <c r="P50" s="210"/>
      <c r="Q50" s="210"/>
      <c r="R50" s="210"/>
      <c r="S50" s="210"/>
    </row>
    <row r="51" spans="1:19" ht="15" customHeight="1" x14ac:dyDescent="0.25">
      <c r="A51" s="210"/>
      <c r="B51" s="793" t="s">
        <v>91</v>
      </c>
      <c r="C51" s="793"/>
      <c r="D51" s="212"/>
      <c r="E51" s="793" t="s">
        <v>386</v>
      </c>
      <c r="F51" s="793"/>
      <c r="H51" s="793" t="s">
        <v>445</v>
      </c>
      <c r="I51" s="793"/>
      <c r="J51" s="210"/>
      <c r="K51" s="210"/>
      <c r="L51" s="691"/>
      <c r="O51" s="210"/>
      <c r="P51" s="210"/>
      <c r="Q51" s="210"/>
      <c r="R51" s="210"/>
      <c r="S51" s="210"/>
    </row>
    <row r="52" spans="1:19" ht="15" customHeight="1" x14ac:dyDescent="0.25">
      <c r="A52" s="210" t="s">
        <v>473</v>
      </c>
      <c r="B52" s="663">
        <f>sensitivity!I28</f>
        <v>0</v>
      </c>
      <c r="C52" s="663">
        <f>sensitivity!J28</f>
        <v>0</v>
      </c>
      <c r="D52" s="663"/>
      <c r="E52" s="663">
        <f>sensitivity!L28</f>
        <v>0</v>
      </c>
      <c r="F52" s="663">
        <f>sensitivity!M28</f>
        <v>0</v>
      </c>
      <c r="G52" s="663"/>
      <c r="H52" s="663">
        <f>sensitivity!O28</f>
        <v>0</v>
      </c>
      <c r="I52" s="663">
        <f>sensitivity!P28</f>
        <v>0</v>
      </c>
      <c r="J52" s="210"/>
      <c r="K52" s="210"/>
      <c r="L52" s="691"/>
      <c r="O52" s="210"/>
      <c r="P52" s="210"/>
      <c r="Q52" s="210"/>
      <c r="R52" s="210"/>
      <c r="S52" s="210"/>
    </row>
    <row r="53" spans="1:19" ht="15" customHeight="1" x14ac:dyDescent="0.25">
      <c r="A53" s="210"/>
      <c r="B53" s="210"/>
      <c r="C53" s="210"/>
      <c r="D53" s="210"/>
      <c r="E53" s="210"/>
      <c r="F53" s="210"/>
      <c r="G53" s="210"/>
      <c r="H53" s="210"/>
      <c r="I53" s="210"/>
      <c r="J53" s="210"/>
      <c r="K53" s="210"/>
      <c r="L53" s="691"/>
      <c r="O53" s="210"/>
      <c r="P53" s="210"/>
      <c r="Q53" s="210"/>
      <c r="R53" s="210"/>
      <c r="S53" s="210"/>
    </row>
    <row r="54" spans="1:19" ht="15" customHeight="1" x14ac:dyDescent="0.25">
      <c r="A54" t="s">
        <v>250</v>
      </c>
      <c r="B54" s="130">
        <f>IFERROR(sensitivity!I30,0)</f>
        <v>0</v>
      </c>
      <c r="C54" s="130">
        <f>IFERROR(sensitivity!J30,0)</f>
        <v>0</v>
      </c>
      <c r="D54" s="130"/>
      <c r="E54" s="130">
        <f>IFERROR(sensitivity!L30,0)</f>
        <v>0</v>
      </c>
      <c r="F54" s="130">
        <f>IFERROR(sensitivity!M30,0)</f>
        <v>0</v>
      </c>
      <c r="G54" s="130"/>
      <c r="H54" s="130">
        <f>IFERROR(sensitivity!O30,0)</f>
        <v>0</v>
      </c>
      <c r="I54" s="130">
        <f>IFERROR(sensitivity!P30,0)</f>
        <v>0</v>
      </c>
      <c r="J54" s="210"/>
      <c r="K54" s="210"/>
      <c r="L54" s="691"/>
      <c r="O54" s="210"/>
      <c r="P54" s="210"/>
      <c r="Q54" s="210"/>
      <c r="R54" s="210"/>
      <c r="S54" s="210"/>
    </row>
    <row r="55" spans="1:19" ht="15" customHeight="1" x14ac:dyDescent="0.25">
      <c r="A55" t="s">
        <v>251</v>
      </c>
      <c r="B55" s="130">
        <f>IFERROR(sensitivity!I31,0)</f>
        <v>0</v>
      </c>
      <c r="C55" s="130">
        <f>IFERROR(sensitivity!J31,0)</f>
        <v>0</v>
      </c>
      <c r="D55" s="130"/>
      <c r="E55" s="130">
        <f>IFERROR(sensitivity!L31,0)</f>
        <v>0</v>
      </c>
      <c r="F55" s="130">
        <f>IFERROR(sensitivity!M31,0)</f>
        <v>0</v>
      </c>
      <c r="G55" s="130"/>
      <c r="H55" s="130">
        <f>IFERROR(sensitivity!O31,0)</f>
        <v>0</v>
      </c>
      <c r="I55" s="130">
        <f>IFERROR(sensitivity!P31,0)</f>
        <v>0</v>
      </c>
      <c r="J55" s="210"/>
      <c r="K55" s="210"/>
      <c r="L55" s="691"/>
      <c r="O55" s="210"/>
      <c r="P55" s="210"/>
      <c r="Q55" s="210"/>
      <c r="R55" s="210"/>
      <c r="S55" s="210"/>
    </row>
    <row r="56" spans="1:19" ht="15" customHeight="1" x14ac:dyDescent="0.25">
      <c r="A56" s="178" t="s">
        <v>337</v>
      </c>
      <c r="B56" s="177">
        <f>IFERROR(sensitivity!I32,0)</f>
        <v>0</v>
      </c>
      <c r="C56" s="177">
        <f>IFERROR(sensitivity!J32,0)</f>
        <v>0</v>
      </c>
      <c r="D56" s="177"/>
      <c r="E56" s="177">
        <f>IFERROR(sensitivity!L32,0)</f>
        <v>0</v>
      </c>
      <c r="F56" s="177">
        <f>IFERROR(sensitivity!M32,0)</f>
        <v>0</v>
      </c>
      <c r="G56" s="177"/>
      <c r="H56" s="177">
        <f>IFERROR(sensitivity!O32,0)</f>
        <v>0</v>
      </c>
      <c r="I56" s="177">
        <f>IFERROR(sensitivity!P32,0)</f>
        <v>0</v>
      </c>
      <c r="J56" s="210"/>
      <c r="K56" s="210"/>
      <c r="L56" s="691"/>
      <c r="O56" s="210"/>
      <c r="P56" s="210"/>
      <c r="Q56" s="210"/>
      <c r="R56" s="210"/>
      <c r="S56" s="210"/>
    </row>
    <row r="57" spans="1:19" ht="15" customHeight="1" x14ac:dyDescent="0.25">
      <c r="A57" s="131" t="s">
        <v>338</v>
      </c>
      <c r="B57" s="132">
        <f>IFERROR(sensitivity!I33,0)</f>
        <v>0</v>
      </c>
      <c r="C57" s="132">
        <f>IFERROR(sensitivity!J33,0)</f>
        <v>0</v>
      </c>
      <c r="D57" s="132"/>
      <c r="E57" s="132">
        <f>IFERROR(sensitivity!L33,0)</f>
        <v>0</v>
      </c>
      <c r="F57" s="132">
        <f>IFERROR(sensitivity!M33,0)</f>
        <v>0</v>
      </c>
      <c r="G57" s="132"/>
      <c r="H57" s="132">
        <f>IFERROR(sensitivity!O33,0)</f>
        <v>0</v>
      </c>
      <c r="I57" s="132">
        <f>IFERROR(sensitivity!P33,0)</f>
        <v>0</v>
      </c>
      <c r="J57" s="210"/>
      <c r="K57" s="210"/>
      <c r="L57" s="691"/>
      <c r="O57" s="210"/>
      <c r="P57" s="210"/>
      <c r="Q57" s="210"/>
      <c r="R57" s="210"/>
      <c r="S57" s="210"/>
    </row>
    <row r="58" spans="1:19" ht="15" customHeight="1" x14ac:dyDescent="0.25">
      <c r="A58" s="178" t="s">
        <v>316</v>
      </c>
      <c r="B58" s="177">
        <f>B56-B57</f>
        <v>0</v>
      </c>
      <c r="C58" s="177">
        <f t="shared" ref="C58:H58" si="0">C56-C57</f>
        <v>0</v>
      </c>
      <c r="D58" s="177"/>
      <c r="E58" s="177">
        <f>E56-E57</f>
        <v>0</v>
      </c>
      <c r="F58" s="177">
        <f t="shared" si="0"/>
        <v>0</v>
      </c>
      <c r="G58" s="177"/>
      <c r="H58" s="177">
        <f t="shared" si="0"/>
        <v>0</v>
      </c>
      <c r="I58" s="177">
        <f>I56-I57</f>
        <v>0</v>
      </c>
      <c r="J58" s="210"/>
      <c r="K58" s="210"/>
      <c r="L58" s="691"/>
      <c r="O58" s="210"/>
      <c r="P58" s="210"/>
      <c r="Q58" s="210"/>
      <c r="R58" s="210"/>
      <c r="S58" s="210"/>
    </row>
    <row r="59" spans="1:19" ht="15" customHeight="1" x14ac:dyDescent="0.25">
      <c r="A59" s="131" t="s">
        <v>339</v>
      </c>
      <c r="B59" s="132">
        <f>IFERROR(sensitivity!I35,0)</f>
        <v>0</v>
      </c>
      <c r="C59" s="132">
        <f>IFERROR(sensitivity!J35,0)</f>
        <v>0</v>
      </c>
      <c r="D59" s="132"/>
      <c r="E59" s="132">
        <f>IFERROR(sensitivity!L35,0)</f>
        <v>0</v>
      </c>
      <c r="F59" s="132">
        <f>IFERROR(sensitivity!M35,0)</f>
        <v>0</v>
      </c>
      <c r="G59" s="132"/>
      <c r="H59" s="132">
        <f>IFERROR(sensitivity!O35,0)</f>
        <v>0</v>
      </c>
      <c r="I59" s="132">
        <f>IFERROR(sensitivity!P35,0)</f>
        <v>0</v>
      </c>
      <c r="J59" s="210"/>
      <c r="K59" s="210"/>
      <c r="L59" s="691"/>
      <c r="O59" s="210"/>
      <c r="P59" s="210"/>
      <c r="Q59" s="210"/>
      <c r="R59" s="210"/>
      <c r="S59" s="210"/>
    </row>
    <row r="60" spans="1:19" ht="15" customHeight="1" thickBot="1" x14ac:dyDescent="0.3">
      <c r="A60" s="162" t="s">
        <v>852</v>
      </c>
      <c r="B60" s="161">
        <f>B58-B59</f>
        <v>0</v>
      </c>
      <c r="C60" s="161">
        <f t="shared" ref="C60:H60" si="1">C58-C59</f>
        <v>0</v>
      </c>
      <c r="D60" s="161"/>
      <c r="E60" s="161">
        <f>E58-E59</f>
        <v>0</v>
      </c>
      <c r="F60" s="161">
        <f t="shared" si="1"/>
        <v>0</v>
      </c>
      <c r="G60" s="161"/>
      <c r="H60" s="161">
        <f t="shared" si="1"/>
        <v>0</v>
      </c>
      <c r="I60" s="161">
        <f>I58-I59</f>
        <v>0</v>
      </c>
      <c r="J60" s="210"/>
      <c r="K60" s="210"/>
      <c r="L60" s="691"/>
      <c r="O60" s="210"/>
      <c r="P60" s="210"/>
      <c r="Q60" s="210"/>
      <c r="R60" s="210"/>
      <c r="S60" s="210"/>
    </row>
    <row r="61" spans="1:19" ht="15" customHeight="1" thickTop="1" x14ac:dyDescent="0.25">
      <c r="A61" s="210"/>
      <c r="B61" s="210"/>
      <c r="C61" s="210"/>
      <c r="D61" s="210"/>
      <c r="E61" s="210"/>
      <c r="F61" s="210"/>
      <c r="G61" s="210"/>
      <c r="H61" s="210"/>
      <c r="I61" s="210"/>
      <c r="J61" s="210"/>
      <c r="K61" s="210"/>
      <c r="L61" s="691"/>
      <c r="O61" s="210"/>
      <c r="P61" s="210"/>
      <c r="Q61" s="210"/>
      <c r="R61" s="210"/>
      <c r="S61" s="210"/>
    </row>
    <row r="62" spans="1:19" ht="15" customHeight="1" x14ac:dyDescent="0.25">
      <c r="J62" s="210"/>
      <c r="K62" s="210"/>
      <c r="L62" s="691"/>
      <c r="O62" s="210"/>
      <c r="P62" s="210"/>
      <c r="Q62" s="210"/>
      <c r="R62" s="210"/>
      <c r="S62" s="210"/>
    </row>
    <row r="63" spans="1:19" ht="15" customHeight="1" x14ac:dyDescent="0.25">
      <c r="A63" s="1" t="s">
        <v>380</v>
      </c>
      <c r="B63" s="212"/>
      <c r="C63" s="212"/>
      <c r="E63" s="212"/>
      <c r="G63" s="210"/>
      <c r="H63" s="210"/>
      <c r="I63" s="212"/>
      <c r="J63" s="210"/>
      <c r="K63" s="210"/>
      <c r="L63" s="691"/>
      <c r="O63" s="210"/>
      <c r="P63" s="210"/>
      <c r="Q63" s="210"/>
      <c r="R63" s="210"/>
      <c r="S63" s="210"/>
    </row>
    <row r="64" spans="1:19" ht="15" customHeight="1" x14ac:dyDescent="0.25">
      <c r="A64" s="12" t="s">
        <v>376</v>
      </c>
      <c r="B64" s="664">
        <f>IFERROR('Base Calcs'!B225,0)</f>
        <v>0</v>
      </c>
      <c r="C64" s="664">
        <f>IFERROR(C56/C59,0)</f>
        <v>0</v>
      </c>
      <c r="E64" s="664">
        <f>IFERROR('Base Calcs'!D225,0)</f>
        <v>0</v>
      </c>
      <c r="F64" s="11">
        <f>IFERROR(F56/F59,0)</f>
        <v>0</v>
      </c>
      <c r="G64" s="210"/>
      <c r="H64" s="665">
        <f>IFERROR(H56/H59,0)</f>
        <v>0</v>
      </c>
      <c r="I64" s="666">
        <f>IFERROR('Your Value Calcs'!D220,0)</f>
        <v>0</v>
      </c>
      <c r="J64" s="210"/>
      <c r="K64" s="210"/>
      <c r="L64" s="691"/>
      <c r="O64" s="210"/>
      <c r="P64" s="210"/>
      <c r="Q64" s="210"/>
      <c r="R64" s="210"/>
      <c r="S64" s="210"/>
    </row>
    <row r="65" spans="1:19" ht="15" customHeight="1" x14ac:dyDescent="0.25">
      <c r="A65" s="12" t="s">
        <v>378</v>
      </c>
      <c r="B65" s="667">
        <f>IFERROR('Base Calcs'!B226,0)</f>
        <v>0</v>
      </c>
      <c r="C65" s="667">
        <f>IFERROR(C56/C54,0)</f>
        <v>0</v>
      </c>
      <c r="E65" s="667">
        <f>IFERROR('Base Calcs'!D226,0)</f>
        <v>0</v>
      </c>
      <c r="F65" s="659">
        <f>IFERROR(F56/F54,0)</f>
        <v>0</v>
      </c>
      <c r="G65" s="210"/>
      <c r="H65" s="668">
        <f>IFERROR(H56/H54,0)</f>
        <v>0</v>
      </c>
      <c r="I65" s="659">
        <f>IFERROR('Your Value Calcs'!D221,0)</f>
        <v>0</v>
      </c>
      <c r="J65" s="210"/>
      <c r="K65" s="210"/>
      <c r="L65" s="691"/>
      <c r="O65" s="210"/>
      <c r="P65" s="210"/>
      <c r="Q65" s="210"/>
      <c r="R65" s="210"/>
      <c r="S65" s="210"/>
    </row>
    <row r="66" spans="1:19" ht="15" customHeight="1" x14ac:dyDescent="0.25">
      <c r="L66" s="237"/>
      <c r="S66" s="210"/>
    </row>
    <row r="67" spans="1:19" ht="15" customHeight="1" x14ac:dyDescent="0.25">
      <c r="A67" s="669" t="s">
        <v>474</v>
      </c>
      <c r="B67" s="210"/>
      <c r="C67" s="210"/>
      <c r="D67" s="210"/>
      <c r="E67" s="210"/>
      <c r="F67" s="210"/>
      <c r="G67" s="210"/>
      <c r="H67" s="210"/>
      <c r="I67" s="210"/>
      <c r="J67" s="210"/>
      <c r="K67" s="210"/>
      <c r="L67" s="691"/>
      <c r="O67" s="210"/>
      <c r="P67" s="210"/>
      <c r="Q67" s="210"/>
      <c r="R67" s="210"/>
      <c r="S67" s="210"/>
    </row>
    <row r="68" spans="1:19" ht="15" customHeight="1" x14ac:dyDescent="0.25">
      <c r="A68" s="770" t="s">
        <v>476</v>
      </c>
      <c r="B68" s="770"/>
      <c r="C68" s="770"/>
      <c r="D68" s="770"/>
      <c r="E68" s="770"/>
      <c r="F68" s="770"/>
      <c r="G68" s="770"/>
      <c r="H68" s="770"/>
      <c r="I68" s="770"/>
      <c r="J68" s="770"/>
      <c r="K68" s="770"/>
      <c r="L68" s="692"/>
      <c r="O68" s="210"/>
      <c r="P68" s="210"/>
      <c r="Q68" s="210"/>
      <c r="R68" s="210"/>
      <c r="S68" s="210"/>
    </row>
    <row r="69" spans="1:19" ht="15" customHeight="1" x14ac:dyDescent="0.25">
      <c r="L69" s="237"/>
    </row>
    <row r="70" spans="1:19" x14ac:dyDescent="0.25">
      <c r="B70" s="204" t="s">
        <v>91</v>
      </c>
      <c r="C70" s="212"/>
      <c r="D70" s="212" t="s">
        <v>386</v>
      </c>
      <c r="F70" s="716" t="s">
        <v>445</v>
      </c>
      <c r="G70" s="716"/>
      <c r="L70" s="237"/>
    </row>
    <row r="71" spans="1:19" x14ac:dyDescent="0.25">
      <c r="A71" t="s">
        <v>475</v>
      </c>
      <c r="B71" s="670"/>
      <c r="C71" s="671"/>
      <c r="D71" s="670"/>
      <c r="F71" s="130">
        <f>'Your Results'!D52</f>
        <v>0</v>
      </c>
      <c r="L71" s="237"/>
    </row>
    <row r="72" spans="1:19" x14ac:dyDescent="0.25">
      <c r="B72" s="130"/>
      <c r="C72" s="130"/>
      <c r="D72" s="130"/>
      <c r="F72" s="130"/>
      <c r="L72" s="237"/>
    </row>
    <row r="73" spans="1:19" x14ac:dyDescent="0.25">
      <c r="A73" s="1" t="s">
        <v>251</v>
      </c>
      <c r="B73" s="130"/>
      <c r="C73" s="130"/>
      <c r="D73" s="130"/>
      <c r="L73" s="237"/>
    </row>
    <row r="74" spans="1:19" x14ac:dyDescent="0.25">
      <c r="A74" s="75" t="s">
        <v>428</v>
      </c>
      <c r="B74" s="130">
        <f>IFERROR('Base Calcs'!C201-'Base Calcs'!C199,0)</f>
        <v>0</v>
      </c>
      <c r="C74" s="130"/>
      <c r="D74" s="130">
        <f>B74</f>
        <v>0</v>
      </c>
      <c r="F74" s="130">
        <f>B74</f>
        <v>0</v>
      </c>
      <c r="L74" s="237"/>
    </row>
    <row r="75" spans="1:19" x14ac:dyDescent="0.25">
      <c r="A75" s="317" t="s">
        <v>477</v>
      </c>
      <c r="B75" s="130"/>
      <c r="C75" s="130"/>
      <c r="D75" s="130"/>
      <c r="H75" s="308"/>
      <c r="L75" s="237"/>
    </row>
    <row r="76" spans="1:19" x14ac:dyDescent="0.25">
      <c r="A76" s="133" t="s">
        <v>147</v>
      </c>
      <c r="B76" s="130"/>
      <c r="C76" s="130"/>
      <c r="D76" s="130">
        <f>IFERROR('Base Calcs'!H174,0)</f>
        <v>0</v>
      </c>
      <c r="F76" s="130">
        <f>'Your Results'!D56</f>
        <v>0</v>
      </c>
      <c r="H76" s="75"/>
      <c r="I76" s="75"/>
      <c r="L76" s="237"/>
    </row>
    <row r="77" spans="1:19" x14ac:dyDescent="0.25">
      <c r="A77" s="133" t="s">
        <v>107</v>
      </c>
      <c r="B77" s="130"/>
      <c r="C77" s="130"/>
      <c r="D77" s="130">
        <f>IFERROR('Base Calcs'!H178,0)</f>
        <v>0</v>
      </c>
      <c r="F77" s="130">
        <f>'Your Results'!D57</f>
        <v>0</v>
      </c>
      <c r="H77" s="75"/>
      <c r="I77" s="75"/>
      <c r="L77" s="237"/>
    </row>
    <row r="78" spans="1:19" x14ac:dyDescent="0.25">
      <c r="A78" s="133" t="s">
        <v>155</v>
      </c>
      <c r="B78" s="130"/>
      <c r="C78" s="130"/>
      <c r="D78" s="130">
        <f>IFERROR('Base Calcs'!H185,0)</f>
        <v>0</v>
      </c>
      <c r="F78" s="130">
        <f>'Your Results'!D58</f>
        <v>0</v>
      </c>
      <c r="H78" s="75"/>
      <c r="I78" s="75"/>
      <c r="L78" s="237"/>
    </row>
    <row r="79" spans="1:19" x14ac:dyDescent="0.25">
      <c r="A79" s="133" t="s">
        <v>614</v>
      </c>
      <c r="B79" s="130"/>
      <c r="C79" s="130"/>
      <c r="D79" s="130">
        <f>'Base Calcs'!H186</f>
        <v>0</v>
      </c>
      <c r="F79" s="130">
        <f>'Your Results'!D59</f>
        <v>0</v>
      </c>
      <c r="H79" s="75"/>
      <c r="L79" s="237"/>
    </row>
    <row r="80" spans="1:19" x14ac:dyDescent="0.25">
      <c r="A80" s="294" t="s">
        <v>290</v>
      </c>
      <c r="B80" s="130"/>
      <c r="C80" s="130"/>
      <c r="D80" s="130">
        <f>'Base Calcs'!H190</f>
        <v>0</v>
      </c>
      <c r="F80" s="130">
        <f>'Your Results'!D60</f>
        <v>0</v>
      </c>
      <c r="H80" s="672"/>
      <c r="I80" s="75"/>
      <c r="L80" s="237"/>
    </row>
    <row r="81" spans="1:19" x14ac:dyDescent="0.25">
      <c r="A81" s="298" t="s">
        <v>384</v>
      </c>
      <c r="B81" s="130"/>
      <c r="C81" s="130"/>
      <c r="D81" s="130">
        <f>IFERROR('Base Calcs'!H191,0)</f>
        <v>0</v>
      </c>
      <c r="F81" s="130">
        <f>'Your Results'!D61</f>
        <v>0</v>
      </c>
      <c r="H81" s="75"/>
      <c r="I81" s="75"/>
      <c r="L81" s="237"/>
    </row>
    <row r="82" spans="1:19" x14ac:dyDescent="0.25">
      <c r="A82" s="294" t="s">
        <v>381</v>
      </c>
      <c r="B82" s="130"/>
      <c r="C82" s="130"/>
      <c r="D82" s="130">
        <f>IFERROR('Base Calcs'!H192,0)</f>
        <v>0</v>
      </c>
      <c r="F82" s="130">
        <f>'Your Results'!D62</f>
        <v>0</v>
      </c>
      <c r="H82" s="75"/>
      <c r="I82" s="75"/>
      <c r="L82" s="237"/>
    </row>
    <row r="83" spans="1:19" x14ac:dyDescent="0.25">
      <c r="A83" s="298" t="s">
        <v>275</v>
      </c>
      <c r="B83" s="130"/>
      <c r="C83" s="130"/>
      <c r="D83" s="130">
        <f>IFERROR('Base Calcs'!H188,0)</f>
        <v>0</v>
      </c>
      <c r="F83" s="130">
        <f>'Your Results'!D63</f>
        <v>0</v>
      </c>
      <c r="H83" s="75"/>
      <c r="I83" s="75"/>
      <c r="L83" s="237"/>
    </row>
    <row r="84" spans="1:19" x14ac:dyDescent="0.25">
      <c r="A84" s="298" t="s">
        <v>291</v>
      </c>
      <c r="B84" s="130"/>
      <c r="C84" s="130"/>
      <c r="D84" s="130">
        <f>IFERROR('Base Calcs'!H194,0)</f>
        <v>0</v>
      </c>
      <c r="F84" s="130">
        <f>'Your Results'!D64</f>
        <v>0</v>
      </c>
      <c r="H84" s="75"/>
      <c r="I84" s="75"/>
      <c r="L84" s="237"/>
    </row>
    <row r="85" spans="1:19" x14ac:dyDescent="0.25">
      <c r="A85" s="133" t="s">
        <v>462</v>
      </c>
      <c r="B85" s="130"/>
      <c r="C85" s="130"/>
      <c r="D85" s="130"/>
      <c r="F85" s="130">
        <f>'Your Results'!D65</f>
        <v>0</v>
      </c>
      <c r="H85" s="75"/>
      <c r="L85" s="237"/>
    </row>
    <row r="86" spans="1:19" x14ac:dyDescent="0.25">
      <c r="A86" s="317" t="s">
        <v>470</v>
      </c>
      <c r="H86" s="75"/>
      <c r="I86" s="75"/>
      <c r="L86" s="237"/>
    </row>
    <row r="87" spans="1:19" x14ac:dyDescent="0.25">
      <c r="A87" s="298" t="s">
        <v>226</v>
      </c>
      <c r="B87" s="130"/>
      <c r="C87" s="130"/>
      <c r="D87" s="130">
        <f>IFERROR('Base Calcs'!H189*-1,0)</f>
        <v>0</v>
      </c>
      <c r="F87" s="130">
        <f>'Your Results'!D67</f>
        <v>0</v>
      </c>
      <c r="H87" s="75"/>
      <c r="I87" s="1"/>
      <c r="L87" s="237"/>
    </row>
    <row r="88" spans="1:19" x14ac:dyDescent="0.25">
      <c r="A88" s="298" t="s">
        <v>418</v>
      </c>
      <c r="B88" s="130"/>
      <c r="C88" s="130"/>
      <c r="D88" s="130">
        <f>IFERROR('Base Calcs'!H193*-1,0)</f>
        <v>0</v>
      </c>
      <c r="F88" s="130">
        <f>'Your Results'!D68</f>
        <v>0</v>
      </c>
      <c r="H88" s="75"/>
      <c r="I88" s="75"/>
      <c r="L88" s="237"/>
    </row>
    <row r="89" spans="1:19" x14ac:dyDescent="0.25">
      <c r="A89" s="298" t="s">
        <v>471</v>
      </c>
      <c r="F89" s="130">
        <f>-'Your Results'!D69</f>
        <v>0</v>
      </c>
      <c r="H89" s="75"/>
      <c r="I89" s="75"/>
      <c r="L89" s="237"/>
    </row>
    <row r="90" spans="1:19" x14ac:dyDescent="0.25">
      <c r="A90" s="298"/>
      <c r="B90" s="130"/>
      <c r="C90" s="130"/>
      <c r="D90" s="130"/>
      <c r="F90" s="130"/>
      <c r="H90" s="75"/>
      <c r="I90" s="75"/>
      <c r="L90" s="237"/>
    </row>
    <row r="91" spans="1:19" x14ac:dyDescent="0.25">
      <c r="A91" s="305" t="s">
        <v>251</v>
      </c>
      <c r="B91" s="306">
        <f>B74</f>
        <v>0</v>
      </c>
      <c r="C91" s="306"/>
      <c r="D91" s="306">
        <f>SUM(D74:D85)-SUM(D87:D89)</f>
        <v>0</v>
      </c>
      <c r="E91" s="306"/>
      <c r="F91" s="306">
        <f>SUM(F74:F85)-SUM(F87:F89)</f>
        <v>0</v>
      </c>
      <c r="H91" s="1"/>
      <c r="L91" s="237"/>
    </row>
    <row r="92" spans="1:19" x14ac:dyDescent="0.25">
      <c r="H92" s="75"/>
      <c r="L92" s="237"/>
    </row>
    <row r="93" spans="1:19" x14ac:dyDescent="0.25">
      <c r="L93" s="237"/>
    </row>
    <row r="94" spans="1:19" ht="18.75" x14ac:dyDescent="0.3">
      <c r="A94" s="697" t="s">
        <v>446</v>
      </c>
      <c r="B94" s="237"/>
      <c r="C94" s="237"/>
      <c r="D94" s="237"/>
      <c r="E94" s="237"/>
      <c r="F94" s="237"/>
      <c r="G94" s="237"/>
      <c r="H94" s="237"/>
      <c r="I94" s="237"/>
      <c r="J94" s="237"/>
      <c r="K94" s="237"/>
      <c r="L94" s="237"/>
    </row>
    <row r="95" spans="1:19" ht="50.25" customHeight="1" x14ac:dyDescent="0.25">
      <c r="A95" s="770" t="s">
        <v>357</v>
      </c>
      <c r="B95" s="770"/>
      <c r="C95" s="770"/>
      <c r="D95" s="770"/>
      <c r="E95" s="770"/>
      <c r="F95" s="770"/>
      <c r="G95" s="770"/>
      <c r="H95" s="770"/>
      <c r="I95" s="770"/>
      <c r="J95" s="770"/>
      <c r="K95" s="770"/>
      <c r="L95" s="692"/>
      <c r="O95" s="202"/>
      <c r="P95" s="202"/>
      <c r="Q95" s="202"/>
      <c r="R95" s="202"/>
      <c r="S95" s="202"/>
    </row>
    <row r="96" spans="1:19" x14ac:dyDescent="0.25">
      <c r="L96" s="237"/>
    </row>
    <row r="97" spans="1:19" ht="15" customHeight="1" x14ac:dyDescent="0.25">
      <c r="A97" s="210"/>
      <c r="B97" s="204" t="s">
        <v>386</v>
      </c>
      <c r="C97" s="204"/>
      <c r="D97" s="204" t="s">
        <v>445</v>
      </c>
      <c r="J97" s="210"/>
      <c r="K97" s="210"/>
      <c r="L97" s="691"/>
      <c r="O97" s="210"/>
      <c r="P97" s="210"/>
      <c r="Q97" s="210"/>
      <c r="R97" s="210"/>
      <c r="S97" s="210"/>
    </row>
    <row r="98" spans="1:19" ht="15" customHeight="1" x14ac:dyDescent="0.25">
      <c r="A98" s="210" t="s">
        <v>473</v>
      </c>
      <c r="B98" s="673">
        <f>B52</f>
        <v>0</v>
      </c>
      <c r="C98" s="673"/>
      <c r="D98" s="673">
        <f>F52</f>
        <v>0</v>
      </c>
      <c r="E98" s="673"/>
      <c r="J98" s="210"/>
      <c r="K98" s="210"/>
      <c r="L98" s="691"/>
      <c r="O98" s="210"/>
      <c r="P98" s="210"/>
      <c r="Q98" s="210"/>
      <c r="R98" s="210"/>
      <c r="S98" s="210"/>
    </row>
    <row r="99" spans="1:19" ht="96" customHeight="1" x14ac:dyDescent="0.25">
      <c r="A99" s="2" t="s">
        <v>358</v>
      </c>
      <c r="B99" s="207">
        <f>IFERROR('Base Calcs'!B142,0)</f>
        <v>0</v>
      </c>
      <c r="C99" s="207"/>
      <c r="D99" s="674">
        <f>'Your Results'!L19</f>
        <v>0</v>
      </c>
      <c r="E99" s="674"/>
      <c r="F99" s="770" t="s">
        <v>823</v>
      </c>
      <c r="G99" s="770"/>
      <c r="H99" s="770"/>
      <c r="I99" s="770"/>
      <c r="J99" s="770"/>
      <c r="K99" s="770"/>
      <c r="L99" s="692"/>
      <c r="O99" s="202"/>
      <c r="P99" s="202"/>
      <c r="Q99" s="202"/>
      <c r="R99" s="202"/>
      <c r="S99" s="202"/>
    </row>
    <row r="100" spans="1:19" ht="81.75" customHeight="1" x14ac:dyDescent="0.25">
      <c r="A100" s="2" t="s">
        <v>359</v>
      </c>
      <c r="B100" s="675">
        <f>IFERROR('Base Calcs'!B143,0)</f>
        <v>0</v>
      </c>
      <c r="C100" s="675"/>
      <c r="D100" s="676">
        <f>'Your Results'!L20</f>
        <v>0</v>
      </c>
      <c r="E100" s="676"/>
      <c r="F100" s="792" t="s">
        <v>824</v>
      </c>
      <c r="G100" s="792"/>
      <c r="H100" s="792"/>
      <c r="I100" s="792"/>
      <c r="J100" s="792"/>
      <c r="K100" s="792"/>
      <c r="L100" s="693"/>
      <c r="O100" s="677"/>
      <c r="P100" s="678"/>
      <c r="Q100" s="678"/>
      <c r="R100" s="678"/>
      <c r="S100" s="678"/>
    </row>
    <row r="101" spans="1:19" ht="15" customHeight="1" x14ac:dyDescent="0.25">
      <c r="A101" s="2" t="s">
        <v>615</v>
      </c>
      <c r="B101" s="675">
        <f>'Your Results'!J21</f>
        <v>0</v>
      </c>
      <c r="C101" s="675"/>
      <c r="D101" s="675">
        <f>'Your Results'!L21</f>
        <v>0</v>
      </c>
      <c r="E101" s="676"/>
      <c r="F101" s="724"/>
      <c r="G101" s="724"/>
      <c r="H101" s="724"/>
      <c r="I101" s="724"/>
      <c r="J101" s="724"/>
      <c r="K101" s="724"/>
      <c r="L101" s="693"/>
      <c r="O101" s="677"/>
      <c r="P101" s="678"/>
      <c r="Q101" s="678"/>
      <c r="R101" s="678"/>
      <c r="S101" s="678"/>
    </row>
    <row r="102" spans="1:19" ht="15" customHeight="1" x14ac:dyDescent="0.25">
      <c r="A102" s="2" t="s">
        <v>853</v>
      </c>
      <c r="B102" s="720">
        <f>'Your Results'!J22</f>
        <v>0</v>
      </c>
      <c r="C102" s="720"/>
      <c r="D102" s="720">
        <f>'Your Results'!L22</f>
        <v>0</v>
      </c>
      <c r="E102" s="676"/>
      <c r="F102" s="277" t="s">
        <v>857</v>
      </c>
      <c r="G102" s="724"/>
      <c r="H102" s="724"/>
      <c r="I102" s="724"/>
      <c r="J102" s="724"/>
      <c r="K102" s="724"/>
      <c r="L102" s="693"/>
      <c r="O102" s="677"/>
      <c r="P102" s="678"/>
      <c r="Q102" s="678"/>
      <c r="R102" s="678"/>
      <c r="S102" s="678"/>
    </row>
    <row r="103" spans="1:19" x14ac:dyDescent="0.25">
      <c r="L103" s="237"/>
    </row>
    <row r="104" spans="1:19" ht="18.75" x14ac:dyDescent="0.3">
      <c r="A104" s="697" t="s">
        <v>336</v>
      </c>
      <c r="B104" s="237"/>
      <c r="C104" s="237"/>
      <c r="D104" s="237"/>
      <c r="E104" s="237"/>
      <c r="F104" s="237"/>
      <c r="G104" s="237"/>
      <c r="H104" s="237"/>
      <c r="I104" s="237"/>
      <c r="J104" s="237"/>
      <c r="K104" s="237"/>
      <c r="L104" s="237"/>
    </row>
    <row r="105" spans="1:19" ht="15" customHeight="1" x14ac:dyDescent="0.25">
      <c r="A105" s="770" t="s">
        <v>843</v>
      </c>
      <c r="B105" s="770"/>
      <c r="C105" s="770"/>
      <c r="D105" s="770"/>
      <c r="E105" s="770"/>
      <c r="F105" s="770"/>
      <c r="G105" s="770"/>
      <c r="H105" s="770"/>
      <c r="I105" s="770"/>
      <c r="J105" s="770"/>
      <c r="K105" s="770"/>
      <c r="L105" s="237"/>
    </row>
    <row r="106" spans="1:19" x14ac:dyDescent="0.25">
      <c r="A106" s="770"/>
      <c r="B106" s="770"/>
      <c r="C106" s="770"/>
      <c r="D106" s="770"/>
      <c r="E106" s="770"/>
      <c r="F106" s="770"/>
      <c r="G106" s="770"/>
      <c r="H106" s="770"/>
      <c r="I106" s="770"/>
      <c r="J106" s="770"/>
      <c r="K106" s="770"/>
      <c r="L106" s="237"/>
    </row>
    <row r="107" spans="1:19" ht="15" customHeight="1" x14ac:dyDescent="0.25">
      <c r="E107" s="202"/>
      <c r="F107" s="202"/>
      <c r="G107" s="202"/>
      <c r="H107" s="202"/>
      <c r="I107" s="202"/>
      <c r="J107" s="202"/>
      <c r="K107" s="202"/>
      <c r="L107" s="237"/>
    </row>
    <row r="108" spans="1:19" ht="15" customHeight="1" x14ac:dyDescent="0.25">
      <c r="A108" s="202"/>
      <c r="B108" s="204" t="s">
        <v>386</v>
      </c>
      <c r="C108" s="204"/>
      <c r="D108" s="204" t="s">
        <v>445</v>
      </c>
      <c r="H108" s="202"/>
      <c r="I108" s="202"/>
      <c r="J108" s="202"/>
      <c r="K108" s="202"/>
      <c r="L108" s="237"/>
    </row>
    <row r="109" spans="1:19" ht="15" customHeight="1" x14ac:dyDescent="0.25">
      <c r="A109" s="148" t="s">
        <v>608</v>
      </c>
      <c r="B109" s="17">
        <f ca="1">'Your Results'!J29</f>
        <v>0</v>
      </c>
      <c r="D109" s="17">
        <f ca="1">'Your Results'!L29</f>
        <v>0</v>
      </c>
      <c r="E109" s="770" t="s">
        <v>849</v>
      </c>
      <c r="F109" s="770"/>
      <c r="G109" s="770"/>
      <c r="H109" s="770"/>
      <c r="I109" s="770"/>
      <c r="J109" s="770"/>
      <c r="K109" s="770"/>
      <c r="L109" s="237"/>
    </row>
    <row r="110" spans="1:19" ht="15" customHeight="1" x14ac:dyDescent="0.25">
      <c r="E110" s="770"/>
      <c r="F110" s="770"/>
      <c r="G110" s="770"/>
      <c r="H110" s="770"/>
      <c r="I110" s="770"/>
      <c r="J110" s="770"/>
      <c r="K110" s="770"/>
      <c r="L110" s="237"/>
    </row>
    <row r="111" spans="1:19" x14ac:dyDescent="0.25">
      <c r="E111" s="770"/>
      <c r="F111" s="770"/>
      <c r="G111" s="770"/>
      <c r="H111" s="770"/>
      <c r="I111" s="770"/>
      <c r="J111" s="770"/>
      <c r="K111" s="770"/>
      <c r="L111" s="237"/>
    </row>
    <row r="112" spans="1:19" ht="15" customHeight="1" x14ac:dyDescent="0.25">
      <c r="E112" s="770"/>
      <c r="F112" s="770"/>
      <c r="G112" s="770"/>
      <c r="H112" s="770"/>
      <c r="I112" s="770"/>
      <c r="J112" s="770"/>
      <c r="K112" s="770"/>
      <c r="L112" s="237"/>
    </row>
    <row r="113" spans="1:19" ht="15" customHeight="1" x14ac:dyDescent="0.25">
      <c r="F113" s="202"/>
      <c r="G113" s="202"/>
      <c r="H113" s="202"/>
      <c r="I113" s="202"/>
      <c r="J113" s="202"/>
      <c r="K113" s="202"/>
      <c r="L113" s="237"/>
    </row>
    <row r="114" spans="1:19" ht="15" customHeight="1" x14ac:dyDescent="0.25">
      <c r="A114" s="148" t="s">
        <v>609</v>
      </c>
      <c r="B114" s="17">
        <f ca="1">'Your Results'!J31</f>
        <v>0</v>
      </c>
      <c r="D114" s="17">
        <f ca="1">'Your Results'!L31</f>
        <v>0</v>
      </c>
      <c r="E114" s="770" t="s">
        <v>846</v>
      </c>
      <c r="F114" s="770"/>
      <c r="G114" s="770"/>
      <c r="H114" s="770"/>
      <c r="I114" s="770"/>
      <c r="J114" s="770"/>
      <c r="K114" s="770"/>
      <c r="L114" s="237"/>
    </row>
    <row r="115" spans="1:19" x14ac:dyDescent="0.25">
      <c r="E115" s="770"/>
      <c r="F115" s="770"/>
      <c r="G115" s="770"/>
      <c r="H115" s="770"/>
      <c r="I115" s="770"/>
      <c r="J115" s="770"/>
      <c r="K115" s="770"/>
      <c r="L115" s="237"/>
    </row>
    <row r="116" spans="1:19" x14ac:dyDescent="0.25">
      <c r="E116" s="770"/>
      <c r="F116" s="770"/>
      <c r="G116" s="770"/>
      <c r="H116" s="770"/>
      <c r="I116" s="770"/>
      <c r="J116" s="770"/>
      <c r="K116" s="770"/>
      <c r="L116" s="237"/>
    </row>
    <row r="117" spans="1:19" x14ac:dyDescent="0.25">
      <c r="G117" s="202"/>
      <c r="H117" s="202"/>
      <c r="I117" s="202"/>
      <c r="J117" s="202"/>
      <c r="K117" s="202"/>
      <c r="L117" s="237"/>
    </row>
    <row r="118" spans="1:19" x14ac:dyDescent="0.25">
      <c r="A118" s="1" t="str">
        <f>'Base Calcs'!A146</f>
        <v>Sensitivity Of NPV to Capital Costs Arising From Off Paddock Facility, Other Infrastructure and Machinery</v>
      </c>
      <c r="L118" s="237"/>
    </row>
    <row r="119" spans="1:19" x14ac:dyDescent="0.25">
      <c r="A119" s="770" t="s">
        <v>845</v>
      </c>
      <c r="B119" s="770"/>
      <c r="C119" s="770"/>
      <c r="D119" s="770"/>
      <c r="E119" s="770"/>
      <c r="F119" s="770"/>
      <c r="G119" s="770"/>
      <c r="H119" s="770"/>
      <c r="I119" s="770"/>
      <c r="J119" s="770"/>
      <c r="K119" s="770"/>
      <c r="L119" s="694"/>
    </row>
    <row r="120" spans="1:19" ht="15" customHeight="1" x14ac:dyDescent="0.25">
      <c r="A120" s="770"/>
      <c r="B120" s="770"/>
      <c r="C120" s="770"/>
      <c r="D120" s="770"/>
      <c r="E120" s="770"/>
      <c r="F120" s="770"/>
      <c r="G120" s="770"/>
      <c r="H120" s="770"/>
      <c r="I120" s="770"/>
      <c r="J120" s="770"/>
      <c r="K120" s="770"/>
      <c r="L120" s="694"/>
      <c r="O120" s="209"/>
      <c r="P120" s="209"/>
      <c r="Q120" s="209"/>
      <c r="R120" s="209"/>
      <c r="S120" s="209"/>
    </row>
    <row r="121" spans="1:19" ht="12.75" customHeight="1" x14ac:dyDescent="0.25">
      <c r="I121" s="1"/>
      <c r="J121" s="1"/>
      <c r="K121" s="1"/>
      <c r="L121" s="694"/>
    </row>
    <row r="122" spans="1:19" x14ac:dyDescent="0.25">
      <c r="A122" s="179" t="s">
        <v>429</v>
      </c>
      <c r="B122" s="680">
        <f>'Your Value Calcs'!B142</f>
        <v>-0.25</v>
      </c>
      <c r="C122" s="680">
        <f>'Your Value Calcs'!C142</f>
        <v>-0.1</v>
      </c>
      <c r="D122" s="680">
        <f>'Your Value Calcs'!D142</f>
        <v>-0.05</v>
      </c>
      <c r="E122" s="680">
        <f>'Your Value Calcs'!E142</f>
        <v>0</v>
      </c>
      <c r="F122" s="680">
        <f>'Your Value Calcs'!F142</f>
        <v>0.05</v>
      </c>
      <c r="G122" s="680">
        <f>'Your Value Calcs'!G142</f>
        <v>0.1</v>
      </c>
      <c r="H122" s="680">
        <f>'Your Value Calcs'!H142</f>
        <v>0.25</v>
      </c>
      <c r="I122" s="1"/>
      <c r="J122" s="1"/>
      <c r="K122" s="1"/>
      <c r="L122" s="694"/>
    </row>
    <row r="123" spans="1:19" x14ac:dyDescent="0.25">
      <c r="A123" s="179" t="s">
        <v>485</v>
      </c>
      <c r="B123" s="681">
        <f>IFERROR('Your Value Calcs'!B141,0)</f>
        <v>0</v>
      </c>
      <c r="C123" s="681">
        <f>IFERROR('Your Value Calcs'!C141,0)</f>
        <v>0</v>
      </c>
      <c r="D123" s="681">
        <f>IFERROR('Your Value Calcs'!D141,0)</f>
        <v>0</v>
      </c>
      <c r="E123" s="681">
        <f>IFERROR('Your Value Calcs'!E141,0)</f>
        <v>0</v>
      </c>
      <c r="F123" s="681">
        <f>IFERROR('Your Value Calcs'!F141,0)</f>
        <v>0</v>
      </c>
      <c r="G123" s="681">
        <f>IFERROR('Your Value Calcs'!G141,0)</f>
        <v>0</v>
      </c>
      <c r="H123" s="681">
        <f>IFERROR('Your Value Calcs'!H141,0)</f>
        <v>0</v>
      </c>
      <c r="I123" s="1"/>
      <c r="J123" s="1"/>
      <c r="K123" s="1"/>
      <c r="L123" s="694"/>
    </row>
    <row r="124" spans="1:19" x14ac:dyDescent="0.25">
      <c r="A124" s="179" t="s">
        <v>140</v>
      </c>
      <c r="B124" s="681">
        <f>IFERROR('Your Value Calcs'!B143,0)</f>
        <v>0</v>
      </c>
      <c r="C124" s="681">
        <f>IFERROR('Your Value Calcs'!C143,0)</f>
        <v>0</v>
      </c>
      <c r="D124" s="681">
        <f>IFERROR('Your Value Calcs'!D143,0)</f>
        <v>0</v>
      </c>
      <c r="E124" s="681">
        <f>IFERROR('Your Value Calcs'!E143,0)</f>
        <v>0</v>
      </c>
      <c r="F124" s="681">
        <f>IFERROR('Your Value Calcs'!F143,0)</f>
        <v>0</v>
      </c>
      <c r="G124" s="681">
        <f>IFERROR('Your Value Calcs'!G143,0)</f>
        <v>0</v>
      </c>
      <c r="H124" s="681">
        <f>IFERROR('Your Value Calcs'!H143,0)</f>
        <v>0</v>
      </c>
      <c r="I124" s="1"/>
      <c r="J124" s="1"/>
      <c r="K124" s="1"/>
      <c r="L124" s="694"/>
    </row>
    <row r="125" spans="1:19" x14ac:dyDescent="0.25">
      <c r="A125" s="179" t="str">
        <f>'Base Calcs'!A151</f>
        <v>IRR</v>
      </c>
      <c r="B125" s="679">
        <f>IFERROR('Your Value Calcs'!B144,0)</f>
        <v>0</v>
      </c>
      <c r="C125" s="679">
        <f>IFERROR('Your Value Calcs'!C144,0)</f>
        <v>0</v>
      </c>
      <c r="D125" s="679">
        <f>IFERROR('Your Value Calcs'!D144,0)</f>
        <v>0</v>
      </c>
      <c r="E125" s="679">
        <f>IFERROR('Your Value Calcs'!E144,0)</f>
        <v>0</v>
      </c>
      <c r="F125" s="679">
        <f>IFERROR('Your Value Calcs'!F144,0)</f>
        <v>0</v>
      </c>
      <c r="G125" s="679">
        <f>IFERROR('Your Value Calcs'!G144,0)</f>
        <v>0</v>
      </c>
      <c r="H125" s="679">
        <f>IFERROR('Your Value Calcs'!H144,0)</f>
        <v>0</v>
      </c>
      <c r="I125" s="1"/>
      <c r="J125" s="1"/>
      <c r="K125" s="1"/>
      <c r="L125" s="694"/>
    </row>
    <row r="126" spans="1:19" x14ac:dyDescent="0.25">
      <c r="A126" s="1"/>
      <c r="B126" s="270"/>
      <c r="C126" s="270"/>
      <c r="D126" s="270"/>
      <c r="E126" s="270"/>
      <c r="F126" s="270"/>
      <c r="G126" s="270"/>
      <c r="H126" s="270"/>
      <c r="I126" s="1"/>
      <c r="J126" s="1"/>
      <c r="K126" s="1"/>
      <c r="L126" s="694"/>
    </row>
    <row r="127" spans="1:19" x14ac:dyDescent="0.25">
      <c r="A127" s="1"/>
      <c r="L127" s="694"/>
    </row>
    <row r="128" spans="1:19" ht="15" customHeight="1" x14ac:dyDescent="0.25">
      <c r="A128" s="46" t="s">
        <v>841</v>
      </c>
      <c r="B128" s="3"/>
      <c r="C128" s="3"/>
      <c r="D128" s="46"/>
      <c r="E128" s="3"/>
      <c r="F128" s="3"/>
      <c r="G128" s="3"/>
      <c r="I128" s="3"/>
      <c r="J128" s="3"/>
      <c r="K128" s="3"/>
      <c r="L128" s="694"/>
    </row>
    <row r="129" spans="1:17" x14ac:dyDescent="0.25">
      <c r="A129" s="794" t="s">
        <v>844</v>
      </c>
      <c r="B129" s="794"/>
      <c r="C129" s="794"/>
      <c r="D129" s="794"/>
      <c r="E129" s="794"/>
      <c r="F129" s="794"/>
      <c r="G129" s="794"/>
      <c r="H129" s="794"/>
      <c r="I129" s="794"/>
      <c r="J129" s="794"/>
      <c r="K129" s="794"/>
      <c r="L129" s="694"/>
      <c r="O129" s="202"/>
      <c r="P129" s="202"/>
    </row>
    <row r="130" spans="1:17" ht="15" customHeight="1" x14ac:dyDescent="0.25">
      <c r="A130" s="794"/>
      <c r="B130" s="794"/>
      <c r="C130" s="794"/>
      <c r="D130" s="794"/>
      <c r="E130" s="794"/>
      <c r="F130" s="794"/>
      <c r="G130" s="794"/>
      <c r="H130" s="794"/>
      <c r="I130" s="794"/>
      <c r="J130" s="794"/>
      <c r="K130" s="794"/>
      <c r="L130" s="694"/>
      <c r="O130" s="202"/>
      <c r="P130" s="202"/>
      <c r="Q130" s="202"/>
    </row>
    <row r="131" spans="1:17" x14ac:dyDescent="0.25">
      <c r="E131" s="202"/>
      <c r="F131" s="202"/>
      <c r="G131" s="202"/>
      <c r="H131" s="202"/>
      <c r="I131" s="202"/>
      <c r="J131" s="202"/>
      <c r="K131" s="202"/>
      <c r="L131" s="694"/>
      <c r="O131" s="202"/>
      <c r="P131" s="202"/>
      <c r="Q131" s="202"/>
    </row>
    <row r="132" spans="1:17" x14ac:dyDescent="0.25">
      <c r="F132" s="202"/>
      <c r="G132" s="202"/>
      <c r="H132" s="202"/>
      <c r="I132" s="202"/>
      <c r="J132" s="202"/>
      <c r="K132" s="202"/>
      <c r="L132" s="694"/>
      <c r="O132" s="202"/>
      <c r="P132" s="202"/>
      <c r="Q132" s="202"/>
    </row>
    <row r="133" spans="1:17" x14ac:dyDescent="0.25">
      <c r="E133" s="202"/>
      <c r="F133" s="202"/>
      <c r="G133" s="202"/>
      <c r="H133" s="202"/>
      <c r="I133" s="202"/>
      <c r="J133" s="202"/>
      <c r="K133" s="202"/>
      <c r="L133" s="694"/>
      <c r="O133" s="202"/>
      <c r="P133" s="202"/>
      <c r="Q133" s="202"/>
    </row>
    <row r="134" spans="1:17" x14ac:dyDescent="0.25">
      <c r="E134" s="202"/>
      <c r="F134" s="202"/>
      <c r="G134" s="202"/>
      <c r="H134" s="202"/>
      <c r="I134" s="202"/>
      <c r="J134" s="202"/>
      <c r="K134" s="202"/>
      <c r="L134" s="694"/>
      <c r="O134" s="202"/>
      <c r="P134" s="202"/>
      <c r="Q134" s="202"/>
    </row>
    <row r="135" spans="1:17" x14ac:dyDescent="0.25">
      <c r="E135" s="202"/>
      <c r="F135" s="202"/>
      <c r="G135" s="202"/>
      <c r="H135" s="202"/>
      <c r="I135" s="202"/>
      <c r="J135" s="202"/>
      <c r="K135" s="202"/>
      <c r="L135" s="694"/>
      <c r="O135" s="202"/>
      <c r="P135" s="202"/>
      <c r="Q135" s="202"/>
    </row>
    <row r="136" spans="1:17" x14ac:dyDescent="0.25">
      <c r="E136" s="202"/>
      <c r="F136" s="202"/>
      <c r="G136" s="202"/>
      <c r="H136" s="202"/>
      <c r="I136" s="202"/>
      <c r="K136" s="202"/>
      <c r="L136" s="694"/>
      <c r="O136" s="202"/>
      <c r="P136" s="202"/>
      <c r="Q136" s="202"/>
    </row>
    <row r="137" spans="1:17" x14ac:dyDescent="0.25">
      <c r="E137" s="202"/>
      <c r="F137" s="202"/>
      <c r="G137" s="202"/>
      <c r="H137" s="202"/>
      <c r="I137" s="202"/>
      <c r="K137" s="202"/>
      <c r="L137" s="694"/>
      <c r="O137" s="202"/>
      <c r="P137" s="202"/>
      <c r="Q137" s="202"/>
    </row>
    <row r="138" spans="1:17" x14ac:dyDescent="0.25">
      <c r="K138" s="202"/>
      <c r="L138" s="694"/>
      <c r="O138" s="202"/>
      <c r="P138" s="202"/>
      <c r="Q138" s="202"/>
    </row>
    <row r="139" spans="1:17" x14ac:dyDescent="0.25">
      <c r="E139" s="701"/>
      <c r="K139" s="701"/>
      <c r="L139" s="694"/>
      <c r="O139" s="270"/>
      <c r="P139" s="270"/>
      <c r="Q139" s="270"/>
    </row>
    <row r="140" spans="1:17" x14ac:dyDescent="0.25">
      <c r="L140" s="694"/>
      <c r="O140" s="123"/>
      <c r="P140" s="123"/>
      <c r="Q140" s="123"/>
    </row>
    <row r="141" spans="1:17" x14ac:dyDescent="0.25">
      <c r="L141" s="694"/>
      <c r="O141" s="201"/>
      <c r="P141" s="201"/>
      <c r="Q141" s="201"/>
    </row>
    <row r="142" spans="1:17" x14ac:dyDescent="0.25">
      <c r="L142" s="694"/>
    </row>
    <row r="143" spans="1:17" x14ac:dyDescent="0.25">
      <c r="L143" s="694"/>
    </row>
    <row r="144" spans="1:17" ht="15" customHeight="1" x14ac:dyDescent="0.25">
      <c r="F144" s="202"/>
      <c r="G144" s="202"/>
      <c r="H144" s="202"/>
      <c r="I144" s="202"/>
      <c r="J144" s="202"/>
      <c r="K144" s="202"/>
      <c r="L144" s="694"/>
      <c r="O144" s="202"/>
      <c r="P144" s="202"/>
    </row>
    <row r="145" spans="1:17" ht="15.75" x14ac:dyDescent="0.25">
      <c r="A145" s="715" t="s">
        <v>835</v>
      </c>
      <c r="E145" s="202"/>
      <c r="F145" s="202"/>
      <c r="G145" s="202"/>
      <c r="H145" s="202"/>
      <c r="I145" s="202"/>
      <c r="J145" s="202"/>
      <c r="K145" s="202"/>
      <c r="L145" s="694"/>
      <c r="O145" s="202"/>
      <c r="P145" s="202"/>
    </row>
    <row r="146" spans="1:17" x14ac:dyDescent="0.25">
      <c r="A146" s="770" t="s">
        <v>840</v>
      </c>
      <c r="B146" s="770"/>
      <c r="C146" s="770"/>
      <c r="D146" s="770"/>
      <c r="E146" s="770"/>
      <c r="F146" s="770"/>
      <c r="G146" s="770"/>
      <c r="H146" s="770"/>
      <c r="I146" s="770"/>
      <c r="J146" s="770"/>
      <c r="K146" s="770"/>
      <c r="L146" s="694"/>
    </row>
    <row r="147" spans="1:17" x14ac:dyDescent="0.25">
      <c r="A147" s="770"/>
      <c r="B147" s="770"/>
      <c r="C147" s="770"/>
      <c r="D147" s="770"/>
      <c r="E147" s="770"/>
      <c r="F147" s="770"/>
      <c r="G147" s="770"/>
      <c r="H147" s="770"/>
      <c r="I147" s="770"/>
      <c r="J147" s="770"/>
      <c r="K147" s="770"/>
      <c r="L147" s="694"/>
    </row>
    <row r="148" spans="1:17" x14ac:dyDescent="0.25">
      <c r="L148" s="694"/>
    </row>
    <row r="149" spans="1:17" x14ac:dyDescent="0.25">
      <c r="L149" s="694"/>
    </row>
    <row r="150" spans="1:17" ht="15" customHeight="1" x14ac:dyDescent="0.25">
      <c r="L150" s="694"/>
    </row>
    <row r="151" spans="1:17" x14ac:dyDescent="0.25">
      <c r="L151" s="694"/>
    </row>
    <row r="152" spans="1:17" x14ac:dyDescent="0.25">
      <c r="L152" s="694"/>
    </row>
    <row r="153" spans="1:17" x14ac:dyDescent="0.25">
      <c r="L153" s="694"/>
    </row>
    <row r="154" spans="1:17" x14ac:dyDescent="0.25">
      <c r="F154" s="1"/>
      <c r="G154" s="1"/>
      <c r="H154" s="1"/>
      <c r="I154" s="1"/>
      <c r="L154" s="694"/>
    </row>
    <row r="155" spans="1:17" x14ac:dyDescent="0.25">
      <c r="K155" s="701"/>
      <c r="L155" s="694"/>
    </row>
    <row r="156" spans="1:17" ht="15" customHeight="1" x14ac:dyDescent="0.25">
      <c r="L156" s="694"/>
    </row>
    <row r="157" spans="1:17" ht="15" customHeight="1" x14ac:dyDescent="0.25">
      <c r="F157" s="202"/>
      <c r="G157" s="202"/>
      <c r="H157" s="202"/>
      <c r="I157" s="202"/>
      <c r="J157" s="202"/>
      <c r="K157" s="202"/>
      <c r="L157" s="694"/>
      <c r="O157" s="202"/>
      <c r="P157" s="202"/>
      <c r="Q157" s="202"/>
    </row>
    <row r="158" spans="1:17" ht="15" customHeight="1" x14ac:dyDescent="0.25">
      <c r="F158" s="202"/>
      <c r="G158" s="202"/>
      <c r="H158" s="202"/>
      <c r="I158" s="202"/>
      <c r="J158" s="202"/>
      <c r="K158" s="202"/>
      <c r="L158" s="694"/>
      <c r="O158" s="202"/>
      <c r="P158" s="202"/>
      <c r="Q158" s="202"/>
    </row>
    <row r="159" spans="1:17" ht="15" customHeight="1" x14ac:dyDescent="0.25">
      <c r="F159" s="202"/>
      <c r="G159" s="202"/>
      <c r="H159" s="202"/>
      <c r="I159" s="202"/>
      <c r="J159" s="202"/>
      <c r="K159" s="202"/>
      <c r="L159" s="694"/>
      <c r="O159" s="202"/>
      <c r="P159" s="202"/>
      <c r="Q159" s="202"/>
    </row>
    <row r="160" spans="1:17" ht="15" customHeight="1" x14ac:dyDescent="0.25">
      <c r="F160" s="202"/>
      <c r="G160" s="202"/>
      <c r="H160" s="202"/>
      <c r="I160" s="202"/>
      <c r="J160" s="202"/>
      <c r="K160" s="202"/>
      <c r="L160" s="694"/>
      <c r="O160" s="202"/>
      <c r="P160" s="202"/>
      <c r="Q160" s="202"/>
    </row>
    <row r="161" spans="1:17" ht="15" customHeight="1" x14ac:dyDescent="0.25">
      <c r="F161" s="202"/>
      <c r="G161" s="202"/>
      <c r="H161" s="202"/>
      <c r="I161" s="202"/>
      <c r="J161" s="202"/>
      <c r="K161" s="202"/>
      <c r="L161" s="694"/>
      <c r="O161" s="202"/>
      <c r="P161" s="202"/>
      <c r="Q161" s="202"/>
    </row>
    <row r="162" spans="1:17" ht="15" customHeight="1" x14ac:dyDescent="0.25">
      <c r="A162" s="46" t="s">
        <v>836</v>
      </c>
      <c r="B162" s="202"/>
      <c r="C162" s="202"/>
      <c r="D162" s="202"/>
      <c r="E162" s="202"/>
      <c r="F162" s="202"/>
      <c r="G162" s="202"/>
      <c r="H162" s="202"/>
      <c r="I162" s="202"/>
      <c r="J162" s="202"/>
      <c r="K162" s="202"/>
      <c r="L162" s="694"/>
      <c r="O162" s="202"/>
      <c r="P162" s="202"/>
      <c r="Q162" s="202"/>
    </row>
    <row r="163" spans="1:17" ht="15" customHeight="1" x14ac:dyDescent="0.25">
      <c r="A163" s="770" t="s">
        <v>839</v>
      </c>
      <c r="B163" s="770"/>
      <c r="C163" s="770"/>
      <c r="D163" s="770"/>
      <c r="E163" s="770"/>
      <c r="F163" s="770"/>
      <c r="G163" s="770"/>
      <c r="H163" s="770"/>
      <c r="I163" s="770"/>
      <c r="J163" s="770"/>
      <c r="K163" s="770"/>
      <c r="L163" s="694"/>
      <c r="O163" s="202"/>
      <c r="P163" s="202"/>
      <c r="Q163" s="202"/>
    </row>
    <row r="164" spans="1:17" ht="15" customHeight="1" x14ac:dyDescent="0.25">
      <c r="A164" s="770"/>
      <c r="B164" s="770"/>
      <c r="C164" s="770"/>
      <c r="D164" s="770"/>
      <c r="E164" s="770"/>
      <c r="F164" s="770"/>
      <c r="G164" s="770"/>
      <c r="H164" s="770"/>
      <c r="I164" s="770"/>
      <c r="J164" s="770"/>
      <c r="K164" s="770"/>
      <c r="L164" s="694"/>
      <c r="O164" s="202"/>
      <c r="P164" s="202"/>
      <c r="Q164" s="202"/>
    </row>
    <row r="165" spans="1:17" ht="15" customHeight="1" x14ac:dyDescent="0.25">
      <c r="A165" s="770"/>
      <c r="B165" s="770"/>
      <c r="C165" s="770"/>
      <c r="D165" s="770"/>
      <c r="E165" s="770"/>
      <c r="F165" s="770"/>
      <c r="G165" s="770"/>
      <c r="H165" s="770"/>
      <c r="I165" s="770"/>
      <c r="J165" s="770"/>
      <c r="K165" s="770"/>
      <c r="L165" s="694"/>
      <c r="O165" s="202"/>
      <c r="P165" s="202"/>
      <c r="Q165" s="202"/>
    </row>
    <row r="166" spans="1:17" ht="15" customHeight="1" x14ac:dyDescent="0.25">
      <c r="F166" s="202"/>
      <c r="G166" s="202"/>
      <c r="H166" s="202"/>
      <c r="I166" s="202"/>
      <c r="J166" s="202"/>
      <c r="K166" s="202"/>
      <c r="L166" s="694"/>
      <c r="O166" s="202"/>
      <c r="P166" s="202"/>
      <c r="Q166" s="202"/>
    </row>
    <row r="167" spans="1:17" ht="15" customHeight="1" x14ac:dyDescent="0.25">
      <c r="F167" s="202"/>
      <c r="G167" s="202"/>
      <c r="H167" s="202"/>
      <c r="I167" s="202"/>
      <c r="J167" s="202"/>
      <c r="K167" s="202"/>
      <c r="L167" s="694"/>
      <c r="O167" s="202"/>
      <c r="P167" s="202"/>
      <c r="Q167" s="202"/>
    </row>
    <row r="168" spans="1:17" ht="15" customHeight="1" x14ac:dyDescent="0.25">
      <c r="F168" s="202"/>
      <c r="G168" s="202"/>
      <c r="H168" s="202"/>
      <c r="I168" s="202"/>
      <c r="J168" s="202"/>
      <c r="K168" s="202"/>
      <c r="L168" s="694"/>
      <c r="O168" s="202"/>
      <c r="P168" s="202"/>
      <c r="Q168" s="202"/>
    </row>
    <row r="169" spans="1:17" ht="15" customHeight="1" x14ac:dyDescent="0.25">
      <c r="F169" s="202"/>
      <c r="G169" s="202"/>
      <c r="H169" s="202"/>
      <c r="I169" s="202"/>
      <c r="J169" s="202"/>
      <c r="K169" s="202"/>
      <c r="L169" s="694"/>
      <c r="O169" s="202"/>
      <c r="P169" s="202"/>
      <c r="Q169" s="202"/>
    </row>
    <row r="170" spans="1:17" ht="15" customHeight="1" x14ac:dyDescent="0.25">
      <c r="F170" s="202"/>
      <c r="G170" s="202"/>
      <c r="H170" s="202"/>
      <c r="I170" s="202"/>
      <c r="J170" s="202"/>
      <c r="K170" s="202"/>
      <c r="L170" s="694"/>
      <c r="O170" s="202"/>
      <c r="P170" s="202"/>
      <c r="Q170" s="202"/>
    </row>
    <row r="171" spans="1:17" ht="15" customHeight="1" x14ac:dyDescent="0.25">
      <c r="F171" s="202"/>
      <c r="G171" s="202"/>
      <c r="H171" s="202"/>
      <c r="I171" s="202"/>
      <c r="J171" s="202"/>
      <c r="K171" s="202"/>
      <c r="L171" s="694"/>
      <c r="O171" s="202"/>
      <c r="P171" s="202"/>
      <c r="Q171" s="202"/>
    </row>
    <row r="172" spans="1:17" ht="15" customHeight="1" x14ac:dyDescent="0.25">
      <c r="F172" s="202"/>
      <c r="G172" s="202"/>
      <c r="H172" s="202"/>
      <c r="I172" s="202"/>
      <c r="J172" s="202"/>
      <c r="K172" s="202"/>
      <c r="L172" s="694"/>
      <c r="O172" s="202"/>
      <c r="P172" s="202"/>
      <c r="Q172" s="202"/>
    </row>
    <row r="173" spans="1:17" x14ac:dyDescent="0.25">
      <c r="E173" s="202"/>
      <c r="F173" s="202"/>
      <c r="G173" s="202"/>
      <c r="H173" s="202"/>
      <c r="I173" s="202"/>
      <c r="J173" s="202"/>
      <c r="K173" s="202"/>
      <c r="L173" s="694"/>
      <c r="O173" s="202"/>
      <c r="P173" s="202"/>
      <c r="Q173" s="202"/>
    </row>
    <row r="174" spans="1:17" x14ac:dyDescent="0.25">
      <c r="E174" s="202"/>
      <c r="F174" s="202"/>
      <c r="G174" s="202"/>
      <c r="H174" s="202"/>
      <c r="I174" s="202"/>
      <c r="J174" s="202"/>
      <c r="K174" s="202"/>
      <c r="L174" s="694"/>
      <c r="O174" s="202"/>
      <c r="P174" s="202"/>
    </row>
    <row r="175" spans="1:17" x14ac:dyDescent="0.25">
      <c r="L175" s="694"/>
    </row>
    <row r="176" spans="1:17" x14ac:dyDescent="0.25">
      <c r="L176" s="694"/>
    </row>
    <row r="177" spans="1:12" x14ac:dyDescent="0.25">
      <c r="L177" s="694"/>
    </row>
    <row r="178" spans="1:12" x14ac:dyDescent="0.25">
      <c r="L178" s="694"/>
    </row>
    <row r="179" spans="1:12" ht="18.75" x14ac:dyDescent="0.3">
      <c r="A179" s="697" t="s">
        <v>822</v>
      </c>
      <c r="B179" s="237"/>
      <c r="C179" s="237"/>
      <c r="D179" s="237"/>
      <c r="E179" s="237"/>
      <c r="F179" s="237"/>
      <c r="G179" s="237"/>
      <c r="H179" s="237"/>
      <c r="I179" s="237"/>
      <c r="J179" s="237"/>
      <c r="K179" s="237"/>
      <c r="L179" s="694"/>
    </row>
    <row r="180" spans="1:12" x14ac:dyDescent="0.25">
      <c r="L180" s="694"/>
    </row>
    <row r="181" spans="1:12" x14ac:dyDescent="0.25">
      <c r="L181" s="694"/>
    </row>
    <row r="182" spans="1:12" x14ac:dyDescent="0.25">
      <c r="L182" s="694"/>
    </row>
    <row r="183" spans="1:12" x14ac:dyDescent="0.25">
      <c r="L183" s="694"/>
    </row>
    <row r="184" spans="1:12" x14ac:dyDescent="0.25">
      <c r="L184" s="694"/>
    </row>
    <row r="185" spans="1:12" x14ac:dyDescent="0.25">
      <c r="L185" s="694"/>
    </row>
    <row r="186" spans="1:12" x14ac:dyDescent="0.25">
      <c r="L186" s="694"/>
    </row>
    <row r="187" spans="1:12" x14ac:dyDescent="0.25">
      <c r="L187" s="694"/>
    </row>
    <row r="188" spans="1:12" x14ac:dyDescent="0.25">
      <c r="L188" s="237"/>
    </row>
    <row r="189" spans="1:12" x14ac:dyDescent="0.25">
      <c r="L189" s="237"/>
    </row>
    <row r="190" spans="1:12" x14ac:dyDescent="0.25">
      <c r="L190" s="237"/>
    </row>
    <row r="191" spans="1:12" x14ac:dyDescent="0.25">
      <c r="L191" s="237"/>
    </row>
    <row r="192" spans="1:12" x14ac:dyDescent="0.25">
      <c r="L192" s="237"/>
    </row>
    <row r="193" spans="12:12" x14ac:dyDescent="0.25">
      <c r="L193" s="237"/>
    </row>
    <row r="194" spans="12:12" x14ac:dyDescent="0.25">
      <c r="L194" s="237"/>
    </row>
    <row r="195" spans="12:12" x14ac:dyDescent="0.25">
      <c r="L195" s="237"/>
    </row>
    <row r="196" spans="12:12" x14ac:dyDescent="0.25">
      <c r="L196" s="237"/>
    </row>
    <row r="197" spans="12:12" x14ac:dyDescent="0.25">
      <c r="L197" s="237"/>
    </row>
    <row r="198" spans="12:12" x14ac:dyDescent="0.25">
      <c r="L198" s="237"/>
    </row>
    <row r="199" spans="12:12" x14ac:dyDescent="0.25">
      <c r="L199" s="237"/>
    </row>
    <row r="200" spans="12:12" x14ac:dyDescent="0.25">
      <c r="L200" s="237"/>
    </row>
    <row r="201" spans="12:12" x14ac:dyDescent="0.25">
      <c r="L201" s="237"/>
    </row>
    <row r="202" spans="12:12" x14ac:dyDescent="0.25">
      <c r="L202" s="237"/>
    </row>
    <row r="203" spans="12:12" x14ac:dyDescent="0.25">
      <c r="L203" s="237"/>
    </row>
    <row r="204" spans="12:12" x14ac:dyDescent="0.25">
      <c r="L204" s="237"/>
    </row>
    <row r="205" spans="12:12" x14ac:dyDescent="0.25">
      <c r="L205" s="237"/>
    </row>
    <row r="206" spans="12:12" x14ac:dyDescent="0.25">
      <c r="L206" s="237"/>
    </row>
    <row r="207" spans="12:12" x14ac:dyDescent="0.25">
      <c r="L207" s="237"/>
    </row>
    <row r="208" spans="12:12" x14ac:dyDescent="0.25">
      <c r="L208" s="237"/>
    </row>
    <row r="209" spans="1:12" x14ac:dyDescent="0.25">
      <c r="L209" s="237"/>
    </row>
    <row r="210" spans="1:12" x14ac:dyDescent="0.25">
      <c r="L210" s="237"/>
    </row>
    <row r="211" spans="1:12" x14ac:dyDescent="0.25">
      <c r="L211" s="237"/>
    </row>
    <row r="212" spans="1:12" x14ac:dyDescent="0.25">
      <c r="L212" s="237"/>
    </row>
    <row r="213" spans="1:12" x14ac:dyDescent="0.25">
      <c r="L213" s="237"/>
    </row>
    <row r="214" spans="1:12" x14ac:dyDescent="0.25">
      <c r="L214" s="237"/>
    </row>
    <row r="215" spans="1:12" x14ac:dyDescent="0.25">
      <c r="L215" s="237"/>
    </row>
    <row r="216" spans="1:12" x14ac:dyDescent="0.25">
      <c r="L216" s="237"/>
    </row>
    <row r="217" spans="1:12" x14ac:dyDescent="0.25">
      <c r="L217" s="237"/>
    </row>
    <row r="218" spans="1:12" x14ac:dyDescent="0.25">
      <c r="L218" s="237"/>
    </row>
    <row r="219" spans="1:12" x14ac:dyDescent="0.25">
      <c r="L219" s="237"/>
    </row>
    <row r="220" spans="1:12" x14ac:dyDescent="0.25">
      <c r="L220" s="237"/>
    </row>
    <row r="221" spans="1:12" x14ac:dyDescent="0.25">
      <c r="L221" s="237"/>
    </row>
    <row r="222" spans="1:12" x14ac:dyDescent="0.25">
      <c r="L222" s="237"/>
    </row>
    <row r="223" spans="1:12" x14ac:dyDescent="0.25">
      <c r="L223" s="237"/>
    </row>
    <row r="224" spans="1:12" ht="18.75" x14ac:dyDescent="0.25">
      <c r="A224" s="415" t="s">
        <v>793</v>
      </c>
      <c r="B224" s="512" t="s">
        <v>792</v>
      </c>
      <c r="L224" s="237"/>
    </row>
    <row r="225" spans="1:12" ht="15" customHeight="1" x14ac:dyDescent="0.25">
      <c r="A225" s="791" t="s">
        <v>862</v>
      </c>
      <c r="B225" s="791"/>
      <c r="C225" s="791"/>
      <c r="D225" s="791"/>
      <c r="E225" s="791"/>
      <c r="F225" s="791"/>
      <c r="G225" s="791"/>
      <c r="H225" s="791"/>
      <c r="I225" s="791"/>
      <c r="J225" s="791"/>
      <c r="K225" s="791"/>
      <c r="L225" s="237"/>
    </row>
    <row r="226" spans="1:12" ht="15" customHeight="1" x14ac:dyDescent="0.25">
      <c r="A226" s="791"/>
      <c r="B226" s="791"/>
      <c r="C226" s="791"/>
      <c r="D226" s="791"/>
      <c r="E226" s="791"/>
      <c r="F226" s="791"/>
      <c r="G226" s="791"/>
      <c r="H226" s="791"/>
      <c r="I226" s="791"/>
      <c r="J226" s="791"/>
      <c r="K226" s="791"/>
      <c r="L226" s="237"/>
    </row>
    <row r="227" spans="1:12" x14ac:dyDescent="0.25">
      <c r="A227" s="791"/>
      <c r="B227" s="791"/>
      <c r="C227" s="791"/>
      <c r="D227" s="791"/>
      <c r="E227" s="791"/>
      <c r="F227" s="791"/>
      <c r="G227" s="791"/>
      <c r="H227" s="791"/>
      <c r="I227" s="791"/>
      <c r="J227" s="791"/>
      <c r="K227" s="791"/>
      <c r="L227" s="237"/>
    </row>
    <row r="228" spans="1:12" x14ac:dyDescent="0.25">
      <c r="A228" s="791"/>
      <c r="B228" s="791"/>
      <c r="C228" s="791"/>
      <c r="D228" s="791"/>
      <c r="E228" s="791"/>
      <c r="F228" s="791"/>
      <c r="G228" s="791"/>
      <c r="H228" s="791"/>
      <c r="I228" s="791"/>
      <c r="J228" s="791"/>
      <c r="K228" s="791"/>
      <c r="L228" s="237"/>
    </row>
    <row r="229" spans="1:12" x14ac:dyDescent="0.25">
      <c r="A229" s="237"/>
      <c r="B229" s="237"/>
      <c r="C229" s="237"/>
      <c r="D229" s="237"/>
      <c r="E229" s="237"/>
      <c r="F229" s="237"/>
      <c r="G229" s="237"/>
      <c r="H229" s="237"/>
      <c r="I229" s="237"/>
      <c r="J229" s="237"/>
      <c r="K229" s="237"/>
      <c r="L229" s="237"/>
    </row>
    <row r="235" spans="1:12" ht="18.75" x14ac:dyDescent="0.25">
      <c r="A235" s="258"/>
      <c r="B235" s="2"/>
    </row>
  </sheetData>
  <sheetProtection password="D89C" sheet="1" objects="1" scenarios="1"/>
  <mergeCells count="18">
    <mergeCell ref="E114:K116"/>
    <mergeCell ref="A129:K130"/>
    <mergeCell ref="A146:K147"/>
    <mergeCell ref="A225:K228"/>
    <mergeCell ref="A3:K3"/>
    <mergeCell ref="A68:K68"/>
    <mergeCell ref="A95:K95"/>
    <mergeCell ref="F99:K99"/>
    <mergeCell ref="A163:K165"/>
    <mergeCell ref="F100:K100"/>
    <mergeCell ref="B51:C51"/>
    <mergeCell ref="E51:F51"/>
    <mergeCell ref="H51:I51"/>
    <mergeCell ref="F17:K19"/>
    <mergeCell ref="A49:K49"/>
    <mergeCell ref="A105:K106"/>
    <mergeCell ref="E109:K112"/>
    <mergeCell ref="A119:K120"/>
  </mergeCells>
  <conditionalFormatting sqref="B109 D109 B114 D114">
    <cfRule type="cellIs" dxfId="3" priority="6" operator="lessThan">
      <formula>0.74</formula>
    </cfRule>
    <cfRule type="cellIs" dxfId="2" priority="7" operator="greaterThan">
      <formula>0.74</formula>
    </cfRule>
  </conditionalFormatting>
  <conditionalFormatting sqref="F17:K19">
    <cfRule type="notContainsBlanks" dxfId="1" priority="1">
      <formula>LEN(TRIM(F17))&gt;0</formula>
    </cfRule>
  </conditionalFormatting>
  <hyperlinks>
    <hyperlink ref="B224" r:id="rId1" xr:uid="{00000000-0004-0000-0400-000000000000}"/>
  </hyperlinks>
  <pageMargins left="0.7" right="0.7" top="0.75" bottom="0.75" header="0.3" footer="0.3"/>
  <pageSetup paperSize="9" scale="65" fitToHeight="0" orientation="landscape" r:id="rId2"/>
  <rowBreaks count="4" manualBreakCount="4">
    <brk id="45" max="16383" man="1"/>
    <brk id="93" max="16383" man="1"/>
    <brk id="127" max="10" man="1"/>
    <brk id="178" max="10" man="1"/>
  </rowBreak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N3267"/>
  <sheetViews>
    <sheetView topLeftCell="A240" zoomScale="80" zoomScaleNormal="80" workbookViewId="0">
      <selection activeCell="E264" sqref="E264"/>
    </sheetView>
  </sheetViews>
  <sheetFormatPr defaultRowHeight="15" x14ac:dyDescent="0.25"/>
  <cols>
    <col min="1" max="1" width="53.7109375" style="12" customWidth="1"/>
    <col min="2" max="9" width="15.5703125" style="12" customWidth="1"/>
    <col min="10" max="13" width="14.7109375" style="12" customWidth="1"/>
    <col min="14" max="14" width="18" style="12" customWidth="1"/>
    <col min="15" max="20" width="14.7109375" style="12" customWidth="1"/>
    <col min="21" max="27" width="11.28515625" style="12" customWidth="1"/>
    <col min="28" max="28" width="32.42578125" style="12" customWidth="1"/>
    <col min="29" max="29" width="19.140625" style="12" customWidth="1"/>
    <col min="30" max="32" width="11.28515625" style="12" customWidth="1"/>
    <col min="33" max="33" width="13.42578125" style="12" customWidth="1"/>
    <col min="34" max="37" width="11.28515625" style="12" customWidth="1"/>
    <col min="38" max="44" width="9.140625" style="12"/>
    <col min="45" max="45" width="12.85546875" style="12" customWidth="1"/>
    <col min="46" max="67" width="9.140625" style="12"/>
    <col min="68" max="69" width="14.7109375" style="12" customWidth="1"/>
    <col min="70" max="70" width="17.28515625" style="12" customWidth="1"/>
    <col min="71" max="71" width="9.140625" style="12"/>
    <col min="72" max="72" width="18.42578125" style="12" customWidth="1"/>
    <col min="73" max="79" width="9.140625" style="12"/>
    <col min="80" max="83" width="12.28515625" style="12" customWidth="1"/>
    <col min="84" max="84" width="13.7109375" style="12" customWidth="1"/>
    <col min="85" max="86" width="12.28515625" style="12" customWidth="1"/>
    <col min="87" max="89" width="21.140625" style="12" customWidth="1"/>
    <col min="90" max="90" width="9.140625" style="12"/>
    <col min="91" max="91" width="18" style="12" customWidth="1"/>
    <col min="92" max="95" width="13.140625" style="12" customWidth="1"/>
    <col min="96" max="103" width="9.140625" style="12"/>
    <col min="104" max="108" width="20.85546875" style="12" customWidth="1"/>
    <col min="109" max="109" width="9.140625" style="12"/>
    <col min="110" max="110" width="16.140625" style="12" customWidth="1"/>
    <col min="111" max="116" width="9.140625" style="12"/>
    <col min="117" max="118" width="24.140625" style="12" customWidth="1"/>
    <col min="119" max="268" width="9.140625" style="12"/>
    <col min="269" max="269" width="31.7109375" style="12" customWidth="1"/>
    <col min="270" max="270" width="11.85546875" style="12" customWidth="1"/>
    <col min="271" max="276" width="9.5703125" style="12" customWidth="1"/>
    <col min="277" max="524" width="9.140625" style="12"/>
    <col min="525" max="525" width="31.7109375" style="12" customWidth="1"/>
    <col min="526" max="526" width="11.85546875" style="12" customWidth="1"/>
    <col min="527" max="532" width="9.5703125" style="12" customWidth="1"/>
    <col min="533" max="780" width="9.140625" style="12"/>
    <col min="781" max="781" width="31.7109375" style="12" customWidth="1"/>
    <col min="782" max="782" width="11.85546875" style="12" customWidth="1"/>
    <col min="783" max="788" width="9.5703125" style="12" customWidth="1"/>
    <col min="789" max="1036" width="9.140625" style="12"/>
    <col min="1037" max="1037" width="31.7109375" style="12" customWidth="1"/>
    <col min="1038" max="1038" width="11.85546875" style="12" customWidth="1"/>
    <col min="1039" max="1044" width="9.5703125" style="12" customWidth="1"/>
    <col min="1045" max="1292" width="9.140625" style="12"/>
    <col min="1293" max="1293" width="31.7109375" style="12" customWidth="1"/>
    <col min="1294" max="1294" width="11.85546875" style="12" customWidth="1"/>
    <col min="1295" max="1300" width="9.5703125" style="12" customWidth="1"/>
    <col min="1301" max="1548" width="9.140625" style="12"/>
    <col min="1549" max="1549" width="31.7109375" style="12" customWidth="1"/>
    <col min="1550" max="1550" width="11.85546875" style="12" customWidth="1"/>
    <col min="1551" max="1556" width="9.5703125" style="12" customWidth="1"/>
    <col min="1557" max="1804" width="9.140625" style="12"/>
    <col min="1805" max="1805" width="31.7109375" style="12" customWidth="1"/>
    <col min="1806" max="1806" width="11.85546875" style="12" customWidth="1"/>
    <col min="1807" max="1812" width="9.5703125" style="12" customWidth="1"/>
    <col min="1813" max="2060" width="9.140625" style="12"/>
    <col min="2061" max="2061" width="31.7109375" style="12" customWidth="1"/>
    <col min="2062" max="2062" width="11.85546875" style="12" customWidth="1"/>
    <col min="2063" max="2068" width="9.5703125" style="12" customWidth="1"/>
    <col min="2069" max="2316" width="9.140625" style="12"/>
    <col min="2317" max="2317" width="31.7109375" style="12" customWidth="1"/>
    <col min="2318" max="2318" width="11.85546875" style="12" customWidth="1"/>
    <col min="2319" max="2324" width="9.5703125" style="12" customWidth="1"/>
    <col min="2325" max="2572" width="9.140625" style="12"/>
    <col min="2573" max="2573" width="31.7109375" style="12" customWidth="1"/>
    <col min="2574" max="2574" width="11.85546875" style="12" customWidth="1"/>
    <col min="2575" max="2580" width="9.5703125" style="12" customWidth="1"/>
    <col min="2581" max="2828" width="9.140625" style="12"/>
    <col min="2829" max="2829" width="31.7109375" style="12" customWidth="1"/>
    <col min="2830" max="2830" width="11.85546875" style="12" customWidth="1"/>
    <col min="2831" max="2836" width="9.5703125" style="12" customWidth="1"/>
    <col min="2837" max="3084" width="9.140625" style="12"/>
    <col min="3085" max="3085" width="31.7109375" style="12" customWidth="1"/>
    <col min="3086" max="3086" width="11.85546875" style="12" customWidth="1"/>
    <col min="3087" max="3092" width="9.5703125" style="12" customWidth="1"/>
    <col min="3093" max="3340" width="9.140625" style="12"/>
    <col min="3341" max="3341" width="31.7109375" style="12" customWidth="1"/>
    <col min="3342" max="3342" width="11.85546875" style="12" customWidth="1"/>
    <col min="3343" max="3348" width="9.5703125" style="12" customWidth="1"/>
    <col min="3349" max="3596" width="9.140625" style="12"/>
    <col min="3597" max="3597" width="31.7109375" style="12" customWidth="1"/>
    <col min="3598" max="3598" width="11.85546875" style="12" customWidth="1"/>
    <col min="3599" max="3604" width="9.5703125" style="12" customWidth="1"/>
    <col min="3605" max="3852" width="9.140625" style="12"/>
    <col min="3853" max="3853" width="31.7109375" style="12" customWidth="1"/>
    <col min="3854" max="3854" width="11.85546875" style="12" customWidth="1"/>
    <col min="3855" max="3860" width="9.5703125" style="12" customWidth="1"/>
    <col min="3861" max="4108" width="9.140625" style="12"/>
    <col min="4109" max="4109" width="31.7109375" style="12" customWidth="1"/>
    <col min="4110" max="4110" width="11.85546875" style="12" customWidth="1"/>
    <col min="4111" max="4116" width="9.5703125" style="12" customWidth="1"/>
    <col min="4117" max="4364" width="9.140625" style="12"/>
    <col min="4365" max="4365" width="31.7109375" style="12" customWidth="1"/>
    <col min="4366" max="4366" width="11.85546875" style="12" customWidth="1"/>
    <col min="4367" max="4372" width="9.5703125" style="12" customWidth="1"/>
    <col min="4373" max="4620" width="9.140625" style="12"/>
    <col min="4621" max="4621" width="31.7109375" style="12" customWidth="1"/>
    <col min="4622" max="4622" width="11.85546875" style="12" customWidth="1"/>
    <col min="4623" max="4628" width="9.5703125" style="12" customWidth="1"/>
    <col min="4629" max="4876" width="9.140625" style="12"/>
    <col min="4877" max="4877" width="31.7109375" style="12" customWidth="1"/>
    <col min="4878" max="4878" width="11.85546875" style="12" customWidth="1"/>
    <col min="4879" max="4884" width="9.5703125" style="12" customWidth="1"/>
    <col min="4885" max="5132" width="9.140625" style="12"/>
    <col min="5133" max="5133" width="31.7109375" style="12" customWidth="1"/>
    <col min="5134" max="5134" width="11.85546875" style="12" customWidth="1"/>
    <col min="5135" max="5140" width="9.5703125" style="12" customWidth="1"/>
    <col min="5141" max="5388" width="9.140625" style="12"/>
    <col min="5389" max="5389" width="31.7109375" style="12" customWidth="1"/>
    <col min="5390" max="5390" width="11.85546875" style="12" customWidth="1"/>
    <col min="5391" max="5396" width="9.5703125" style="12" customWidth="1"/>
    <col min="5397" max="5644" width="9.140625" style="12"/>
    <col min="5645" max="5645" width="31.7109375" style="12" customWidth="1"/>
    <col min="5646" max="5646" width="11.85546875" style="12" customWidth="1"/>
    <col min="5647" max="5652" width="9.5703125" style="12" customWidth="1"/>
    <col min="5653" max="5900" width="9.140625" style="12"/>
    <col min="5901" max="5901" width="31.7109375" style="12" customWidth="1"/>
    <col min="5902" max="5902" width="11.85546875" style="12" customWidth="1"/>
    <col min="5903" max="5908" width="9.5703125" style="12" customWidth="1"/>
    <col min="5909" max="6156" width="9.140625" style="12"/>
    <col min="6157" max="6157" width="31.7109375" style="12" customWidth="1"/>
    <col min="6158" max="6158" width="11.85546875" style="12" customWidth="1"/>
    <col min="6159" max="6164" width="9.5703125" style="12" customWidth="1"/>
    <col min="6165" max="6412" width="9.140625" style="12"/>
    <col min="6413" max="6413" width="31.7109375" style="12" customWidth="1"/>
    <col min="6414" max="6414" width="11.85546875" style="12" customWidth="1"/>
    <col min="6415" max="6420" width="9.5703125" style="12" customWidth="1"/>
    <col min="6421" max="6668" width="9.140625" style="12"/>
    <col min="6669" max="6669" width="31.7109375" style="12" customWidth="1"/>
    <col min="6670" max="6670" width="11.85546875" style="12" customWidth="1"/>
    <col min="6671" max="6676" width="9.5703125" style="12" customWidth="1"/>
    <col min="6677" max="6924" width="9.140625" style="12"/>
    <col min="6925" max="6925" width="31.7109375" style="12" customWidth="1"/>
    <col min="6926" max="6926" width="11.85546875" style="12" customWidth="1"/>
    <col min="6927" max="6932" width="9.5703125" style="12" customWidth="1"/>
    <col min="6933" max="7180" width="9.140625" style="12"/>
    <col min="7181" max="7181" width="31.7109375" style="12" customWidth="1"/>
    <col min="7182" max="7182" width="11.85546875" style="12" customWidth="1"/>
    <col min="7183" max="7188" width="9.5703125" style="12" customWidth="1"/>
    <col min="7189" max="7436" width="9.140625" style="12"/>
    <col min="7437" max="7437" width="31.7109375" style="12" customWidth="1"/>
    <col min="7438" max="7438" width="11.85546875" style="12" customWidth="1"/>
    <col min="7439" max="7444" width="9.5703125" style="12" customWidth="1"/>
    <col min="7445" max="7692" width="9.140625" style="12"/>
    <col min="7693" max="7693" width="31.7109375" style="12" customWidth="1"/>
    <col min="7694" max="7694" width="11.85546875" style="12" customWidth="1"/>
    <col min="7695" max="7700" width="9.5703125" style="12" customWidth="1"/>
    <col min="7701" max="7948" width="9.140625" style="12"/>
    <col min="7949" max="7949" width="31.7109375" style="12" customWidth="1"/>
    <col min="7950" max="7950" width="11.85546875" style="12" customWidth="1"/>
    <col min="7951" max="7956" width="9.5703125" style="12" customWidth="1"/>
    <col min="7957" max="8204" width="9.140625" style="12"/>
    <col min="8205" max="8205" width="31.7109375" style="12" customWidth="1"/>
    <col min="8206" max="8206" width="11.85546875" style="12" customWidth="1"/>
    <col min="8207" max="8212" width="9.5703125" style="12" customWidth="1"/>
    <col min="8213" max="8460" width="9.140625" style="12"/>
    <col min="8461" max="8461" width="31.7109375" style="12" customWidth="1"/>
    <col min="8462" max="8462" width="11.85546875" style="12" customWidth="1"/>
    <col min="8463" max="8468" width="9.5703125" style="12" customWidth="1"/>
    <col min="8469" max="8716" width="9.140625" style="12"/>
    <col min="8717" max="8717" width="31.7109375" style="12" customWidth="1"/>
    <col min="8718" max="8718" width="11.85546875" style="12" customWidth="1"/>
    <col min="8719" max="8724" width="9.5703125" style="12" customWidth="1"/>
    <col min="8725" max="8972" width="9.140625" style="12"/>
    <col min="8973" max="8973" width="31.7109375" style="12" customWidth="1"/>
    <col min="8974" max="8974" width="11.85546875" style="12" customWidth="1"/>
    <col min="8975" max="8980" width="9.5703125" style="12" customWidth="1"/>
    <col min="8981" max="9228" width="9.140625" style="12"/>
    <col min="9229" max="9229" width="31.7109375" style="12" customWidth="1"/>
    <col min="9230" max="9230" width="11.85546875" style="12" customWidth="1"/>
    <col min="9231" max="9236" width="9.5703125" style="12" customWidth="1"/>
    <col min="9237" max="9484" width="9.140625" style="12"/>
    <col min="9485" max="9485" width="31.7109375" style="12" customWidth="1"/>
    <col min="9486" max="9486" width="11.85546875" style="12" customWidth="1"/>
    <col min="9487" max="9492" width="9.5703125" style="12" customWidth="1"/>
    <col min="9493" max="9740" width="9.140625" style="12"/>
    <col min="9741" max="9741" width="31.7109375" style="12" customWidth="1"/>
    <col min="9742" max="9742" width="11.85546875" style="12" customWidth="1"/>
    <col min="9743" max="9748" width="9.5703125" style="12" customWidth="1"/>
    <col min="9749" max="9996" width="9.140625" style="12"/>
    <col min="9997" max="9997" width="31.7109375" style="12" customWidth="1"/>
    <col min="9998" max="9998" width="11.85546875" style="12" customWidth="1"/>
    <col min="9999" max="10004" width="9.5703125" style="12" customWidth="1"/>
    <col min="10005" max="10252" width="9.140625" style="12"/>
    <col min="10253" max="10253" width="31.7109375" style="12" customWidth="1"/>
    <col min="10254" max="10254" width="11.85546875" style="12" customWidth="1"/>
    <col min="10255" max="10260" width="9.5703125" style="12" customWidth="1"/>
    <col min="10261" max="10508" width="9.140625" style="12"/>
    <col min="10509" max="10509" width="31.7109375" style="12" customWidth="1"/>
    <col min="10510" max="10510" width="11.85546875" style="12" customWidth="1"/>
    <col min="10511" max="10516" width="9.5703125" style="12" customWidth="1"/>
    <col min="10517" max="10764" width="9.140625" style="12"/>
    <col min="10765" max="10765" width="31.7109375" style="12" customWidth="1"/>
    <col min="10766" max="10766" width="11.85546875" style="12" customWidth="1"/>
    <col min="10767" max="10772" width="9.5703125" style="12" customWidth="1"/>
    <col min="10773" max="11020" width="9.140625" style="12"/>
    <col min="11021" max="11021" width="31.7109375" style="12" customWidth="1"/>
    <col min="11022" max="11022" width="11.85546875" style="12" customWidth="1"/>
    <col min="11023" max="11028" width="9.5703125" style="12" customWidth="1"/>
    <col min="11029" max="11276" width="9.140625" style="12"/>
    <col min="11277" max="11277" width="31.7109375" style="12" customWidth="1"/>
    <col min="11278" max="11278" width="11.85546875" style="12" customWidth="1"/>
    <col min="11279" max="11284" width="9.5703125" style="12" customWidth="1"/>
    <col min="11285" max="11532" width="9.140625" style="12"/>
    <col min="11533" max="11533" width="31.7109375" style="12" customWidth="1"/>
    <col min="11534" max="11534" width="11.85546875" style="12" customWidth="1"/>
    <col min="11535" max="11540" width="9.5703125" style="12" customWidth="1"/>
    <col min="11541" max="11788" width="9.140625" style="12"/>
    <col min="11789" max="11789" width="31.7109375" style="12" customWidth="1"/>
    <col min="11790" max="11790" width="11.85546875" style="12" customWidth="1"/>
    <col min="11791" max="11796" width="9.5703125" style="12" customWidth="1"/>
    <col min="11797" max="12044" width="9.140625" style="12"/>
    <col min="12045" max="12045" width="31.7109375" style="12" customWidth="1"/>
    <col min="12046" max="12046" width="11.85546875" style="12" customWidth="1"/>
    <col min="12047" max="12052" width="9.5703125" style="12" customWidth="1"/>
    <col min="12053" max="12300" width="9.140625" style="12"/>
    <col min="12301" max="12301" width="31.7109375" style="12" customWidth="1"/>
    <col min="12302" max="12302" width="11.85546875" style="12" customWidth="1"/>
    <col min="12303" max="12308" width="9.5703125" style="12" customWidth="1"/>
    <col min="12309" max="12556" width="9.140625" style="12"/>
    <col min="12557" max="12557" width="31.7109375" style="12" customWidth="1"/>
    <col min="12558" max="12558" width="11.85546875" style="12" customWidth="1"/>
    <col min="12559" max="12564" width="9.5703125" style="12" customWidth="1"/>
    <col min="12565" max="12812" width="9.140625" style="12"/>
    <col min="12813" max="12813" width="31.7109375" style="12" customWidth="1"/>
    <col min="12814" max="12814" width="11.85546875" style="12" customWidth="1"/>
    <col min="12815" max="12820" width="9.5703125" style="12" customWidth="1"/>
    <col min="12821" max="13068" width="9.140625" style="12"/>
    <col min="13069" max="13069" width="31.7109375" style="12" customWidth="1"/>
    <col min="13070" max="13070" width="11.85546875" style="12" customWidth="1"/>
    <col min="13071" max="13076" width="9.5703125" style="12" customWidth="1"/>
    <col min="13077" max="13324" width="9.140625" style="12"/>
    <col min="13325" max="13325" width="31.7109375" style="12" customWidth="1"/>
    <col min="13326" max="13326" width="11.85546875" style="12" customWidth="1"/>
    <col min="13327" max="13332" width="9.5703125" style="12" customWidth="1"/>
    <col min="13333" max="13580" width="9.140625" style="12"/>
    <col min="13581" max="13581" width="31.7109375" style="12" customWidth="1"/>
    <col min="13582" max="13582" width="11.85546875" style="12" customWidth="1"/>
    <col min="13583" max="13588" width="9.5703125" style="12" customWidth="1"/>
    <col min="13589" max="13836" width="9.140625" style="12"/>
    <col min="13837" max="13837" width="31.7109375" style="12" customWidth="1"/>
    <col min="13838" max="13838" width="11.85546875" style="12" customWidth="1"/>
    <col min="13839" max="13844" width="9.5703125" style="12" customWidth="1"/>
    <col min="13845" max="14092" width="9.140625" style="12"/>
    <col min="14093" max="14093" width="31.7109375" style="12" customWidth="1"/>
    <col min="14094" max="14094" width="11.85546875" style="12" customWidth="1"/>
    <col min="14095" max="14100" width="9.5703125" style="12" customWidth="1"/>
    <col min="14101" max="14348" width="9.140625" style="12"/>
    <col min="14349" max="14349" width="31.7109375" style="12" customWidth="1"/>
    <col min="14350" max="14350" width="11.85546875" style="12" customWidth="1"/>
    <col min="14351" max="14356" width="9.5703125" style="12" customWidth="1"/>
    <col min="14357" max="14604" width="9.140625" style="12"/>
    <col min="14605" max="14605" width="31.7109375" style="12" customWidth="1"/>
    <col min="14606" max="14606" width="11.85546875" style="12" customWidth="1"/>
    <col min="14607" max="14612" width="9.5703125" style="12" customWidth="1"/>
    <col min="14613" max="14860" width="9.140625" style="12"/>
    <col min="14861" max="14861" width="31.7109375" style="12" customWidth="1"/>
    <col min="14862" max="14862" width="11.85546875" style="12" customWidth="1"/>
    <col min="14863" max="14868" width="9.5703125" style="12" customWidth="1"/>
    <col min="14869" max="15116" width="9.140625" style="12"/>
    <col min="15117" max="15117" width="31.7109375" style="12" customWidth="1"/>
    <col min="15118" max="15118" width="11.85546875" style="12" customWidth="1"/>
    <col min="15119" max="15124" width="9.5703125" style="12" customWidth="1"/>
    <col min="15125" max="15372" width="9.140625" style="12"/>
    <col min="15373" max="15373" width="31.7109375" style="12" customWidth="1"/>
    <col min="15374" max="15374" width="11.85546875" style="12" customWidth="1"/>
    <col min="15375" max="15380" width="9.5703125" style="12" customWidth="1"/>
    <col min="15381" max="15628" width="9.140625" style="12"/>
    <col min="15629" max="15629" width="31.7109375" style="12" customWidth="1"/>
    <col min="15630" max="15630" width="11.85546875" style="12" customWidth="1"/>
    <col min="15631" max="15636" width="9.5703125" style="12" customWidth="1"/>
    <col min="15637" max="15884" width="9.140625" style="12"/>
    <col min="15885" max="15885" width="31.7109375" style="12" customWidth="1"/>
    <col min="15886" max="15886" width="11.85546875" style="12" customWidth="1"/>
    <col min="15887" max="15892" width="9.5703125" style="12" customWidth="1"/>
    <col min="15893" max="16140" width="9.140625" style="12"/>
    <col min="16141" max="16141" width="31.7109375" style="12" customWidth="1"/>
    <col min="16142" max="16142" width="11.85546875" style="12" customWidth="1"/>
    <col min="16143" max="16148" width="9.5703125" style="12" customWidth="1"/>
    <col min="16149" max="16384" width="9.140625" style="12"/>
  </cols>
  <sheetData>
    <row r="1" spans="1:118" ht="18.75" x14ac:dyDescent="0.3">
      <c r="A1" s="5" t="s">
        <v>168</v>
      </c>
      <c r="B1"/>
      <c r="C1" s="6" t="s">
        <v>91</v>
      </c>
      <c r="E1" s="6" t="s">
        <v>440</v>
      </c>
      <c r="G1" s="21" t="s">
        <v>190</v>
      </c>
      <c r="J1" s="5"/>
    </row>
    <row r="2" spans="1:118" x14ac:dyDescent="0.25">
      <c r="B2"/>
      <c r="E2" s="6"/>
      <c r="G2" s="19"/>
    </row>
    <row r="3" spans="1:118" x14ac:dyDescent="0.25">
      <c r="A3" s="12" t="s">
        <v>0</v>
      </c>
      <c r="C3" s="12" t="str">
        <f>'Current System'!B4</f>
        <v>Select Region</v>
      </c>
      <c r="E3" s="12" t="str">
        <f>'Current System'!B4</f>
        <v>Select Region</v>
      </c>
      <c r="G3" s="19"/>
    </row>
    <row r="4" spans="1:118" x14ac:dyDescent="0.25">
      <c r="A4" s="12" t="s">
        <v>170</v>
      </c>
      <c r="C4" s="12">
        <f>'Current System'!B5</f>
        <v>0</v>
      </c>
      <c r="E4" s="12">
        <f>'Current System'!B5</f>
        <v>0</v>
      </c>
      <c r="G4" s="19"/>
    </row>
    <row r="5" spans="1:118" x14ac:dyDescent="0.25">
      <c r="A5" s="12" t="s">
        <v>576</v>
      </c>
      <c r="C5" s="12" t="str">
        <f>'Current System'!B6</f>
        <v>Select Drainage Characteristics</v>
      </c>
      <c r="E5" s="12" t="str">
        <f>'Current System'!B6</f>
        <v>Select Drainage Characteristics</v>
      </c>
    </row>
    <row r="6" spans="1:118" x14ac:dyDescent="0.25">
      <c r="A6" s="12" t="s">
        <v>22</v>
      </c>
      <c r="C6" s="12" t="str">
        <f>'Current System'!B7</f>
        <v>Select Breed</v>
      </c>
      <c r="E6" s="12" t="str">
        <f>'Proposed System'!C12</f>
        <v>Select Breed</v>
      </c>
    </row>
    <row r="7" spans="1:118" x14ac:dyDescent="0.25">
      <c r="A7" s="12" t="s">
        <v>572</v>
      </c>
      <c r="C7" s="12">
        <f>'Current System'!B8</f>
        <v>0</v>
      </c>
      <c r="E7" s="130">
        <f>'Proposed System'!C13</f>
        <v>0</v>
      </c>
      <c r="G7" s="136">
        <f>E7-C7</f>
        <v>0</v>
      </c>
    </row>
    <row r="8" spans="1:118" x14ac:dyDescent="0.25">
      <c r="A8" t="s">
        <v>171</v>
      </c>
      <c r="B8"/>
      <c r="C8" s="12">
        <f>'Current System'!B9</f>
        <v>0</v>
      </c>
      <c r="D8" s="136"/>
      <c r="E8" s="130">
        <f>'Proposed System'!C14</f>
        <v>0</v>
      </c>
      <c r="G8" s="136">
        <f t="shared" ref="G8:G12" si="0">E8-C8</f>
        <v>0</v>
      </c>
      <c r="J8"/>
    </row>
    <row r="9" spans="1:118" x14ac:dyDescent="0.25">
      <c r="A9" t="s">
        <v>169</v>
      </c>
      <c r="B9"/>
      <c r="C9" s="12">
        <f>'Current System'!B10</f>
        <v>0</v>
      </c>
      <c r="D9" s="136"/>
      <c r="E9" s="130">
        <f>'Proposed System'!C15</f>
        <v>0</v>
      </c>
      <c r="G9" s="136">
        <f t="shared" si="0"/>
        <v>0</v>
      </c>
      <c r="J9"/>
    </row>
    <row r="10" spans="1:118" x14ac:dyDescent="0.25">
      <c r="A10" s="38" t="s">
        <v>573</v>
      </c>
      <c r="C10" s="12" t="e">
        <f>C9/C4</f>
        <v>#DIV/0!</v>
      </c>
      <c r="E10" s="12" t="e">
        <f>E9/E4</f>
        <v>#DIV/0!</v>
      </c>
      <c r="G10" s="136" t="e">
        <f t="shared" si="0"/>
        <v>#DIV/0!</v>
      </c>
      <c r="J10" s="38"/>
      <c r="AA10" s="19" t="s">
        <v>151</v>
      </c>
      <c r="AC10" s="19"/>
      <c r="AS10" s="12" t="s">
        <v>174</v>
      </c>
      <c r="BC10" s="12" t="s">
        <v>176</v>
      </c>
      <c r="BG10" s="12" t="s">
        <v>186</v>
      </c>
      <c r="BP10" s="12" t="s">
        <v>424</v>
      </c>
      <c r="BT10" s="19" t="s">
        <v>191</v>
      </c>
      <c r="CB10" s="72" t="s">
        <v>219</v>
      </c>
      <c r="CM10" s="4" t="s">
        <v>234</v>
      </c>
      <c r="CS10" s="72" t="s">
        <v>237</v>
      </c>
      <c r="CZ10" s="72" t="s">
        <v>253</v>
      </c>
      <c r="DF10" s="19" t="s">
        <v>287</v>
      </c>
      <c r="DM10" s="785" t="s">
        <v>419</v>
      </c>
      <c r="DN10" s="785"/>
    </row>
    <row r="11" spans="1:118" ht="18" customHeight="1" x14ac:dyDescent="0.25">
      <c r="A11" s="38" t="s">
        <v>574</v>
      </c>
      <c r="C11" s="58" t="e">
        <f>C9/C8</f>
        <v>#DIV/0!</v>
      </c>
      <c r="D11" s="58"/>
      <c r="E11" s="58" t="e">
        <f>E9/E8</f>
        <v>#DIV/0!</v>
      </c>
      <c r="G11" s="136" t="e">
        <f t="shared" si="0"/>
        <v>#DIV/0!</v>
      </c>
      <c r="J11" s="38"/>
      <c r="AA11" s="43" t="s">
        <v>201</v>
      </c>
      <c r="AX11" s="49" t="s">
        <v>175</v>
      </c>
      <c r="BD11" s="19" t="s">
        <v>177</v>
      </c>
      <c r="BP11" s="164" t="s">
        <v>143</v>
      </c>
      <c r="BQ11" s="164" t="s">
        <v>423</v>
      </c>
      <c r="BR11" s="164" t="s">
        <v>382</v>
      </c>
      <c r="BU11" s="72" t="s">
        <v>425</v>
      </c>
      <c r="BX11" s="62"/>
      <c r="CB11" s="67"/>
      <c r="CC11" s="71" t="s">
        <v>172</v>
      </c>
      <c r="CD11" s="71" t="s">
        <v>206</v>
      </c>
      <c r="CE11" s="71" t="s">
        <v>207</v>
      </c>
      <c r="CF11" s="71" t="s">
        <v>208</v>
      </c>
      <c r="CG11" s="71" t="s">
        <v>108</v>
      </c>
      <c r="CH11" s="71" t="s">
        <v>85</v>
      </c>
      <c r="CI11" s="71" t="s">
        <v>209</v>
      </c>
      <c r="CJ11" s="71" t="s">
        <v>210</v>
      </c>
      <c r="CK11" s="71" t="s">
        <v>211</v>
      </c>
      <c r="CM11" s="76"/>
      <c r="CN11" s="81" t="s">
        <v>232</v>
      </c>
      <c r="CO11" s="82" t="s">
        <v>235</v>
      </c>
      <c r="CP11" s="81" t="s">
        <v>233</v>
      </c>
      <c r="CQ11" s="82" t="s">
        <v>235</v>
      </c>
      <c r="CS11" s="76"/>
      <c r="CT11" s="88" t="s">
        <v>238</v>
      </c>
      <c r="CU11" s="88" t="s">
        <v>239</v>
      </c>
      <c r="CV11" s="88" t="s">
        <v>240</v>
      </c>
      <c r="CW11" s="88" t="s">
        <v>241</v>
      </c>
      <c r="CX11" s="88" t="s">
        <v>242</v>
      </c>
      <c r="CY11"/>
      <c r="CZ11" s="797" t="s">
        <v>262</v>
      </c>
      <c r="DA11" s="797"/>
      <c r="DB11" s="797"/>
      <c r="DC11" s="797"/>
      <c r="DD11" s="797"/>
      <c r="DF11" s="239"/>
      <c r="DG11" s="240" t="s">
        <v>584</v>
      </c>
      <c r="DH11" s="241" t="s">
        <v>288</v>
      </c>
      <c r="DI11" s="242" t="s">
        <v>568</v>
      </c>
      <c r="DJ11" s="242" t="s">
        <v>569</v>
      </c>
      <c r="DK11" s="242" t="s">
        <v>550</v>
      </c>
      <c r="DL11" s="250"/>
      <c r="DM11" s="796"/>
      <c r="DN11" s="796"/>
    </row>
    <row r="12" spans="1:118" x14ac:dyDescent="0.25">
      <c r="A12" s="38" t="s">
        <v>575</v>
      </c>
      <c r="C12" s="42" t="e">
        <f>C11/C7</f>
        <v>#DIV/0!</v>
      </c>
      <c r="E12" s="42" t="e">
        <f>E11/E7</f>
        <v>#DIV/0!</v>
      </c>
      <c r="G12" s="136" t="e">
        <f t="shared" si="0"/>
        <v>#DIV/0!</v>
      </c>
      <c r="J12" s="38"/>
      <c r="AA12" s="44">
        <v>1</v>
      </c>
      <c r="AB12" s="12" t="s">
        <v>152</v>
      </c>
      <c r="AD12" s="41" t="s">
        <v>6</v>
      </c>
      <c r="AE12" s="41" t="s">
        <v>13</v>
      </c>
      <c r="AF12" s="41" t="s">
        <v>12</v>
      </c>
      <c r="AG12" s="41" t="s">
        <v>8</v>
      </c>
      <c r="AH12" s="41" t="s">
        <v>7</v>
      </c>
      <c r="AI12" s="41" t="s">
        <v>9</v>
      </c>
      <c r="AJ12" s="41" t="s">
        <v>10</v>
      </c>
      <c r="AK12" s="41" t="s">
        <v>11</v>
      </c>
      <c r="AL12" s="41" t="s">
        <v>166</v>
      </c>
      <c r="AM12" s="41" t="s">
        <v>167</v>
      </c>
      <c r="AN12" s="41" t="s">
        <v>14</v>
      </c>
      <c r="AO12" s="41" t="s">
        <v>15</v>
      </c>
      <c r="AP12" s="41" t="s">
        <v>16</v>
      </c>
      <c r="AR12" s="63"/>
      <c r="AS12" s="19" t="s">
        <v>143</v>
      </c>
      <c r="AU12" s="12">
        <v>300</v>
      </c>
      <c r="AV12" s="12">
        <v>400</v>
      </c>
      <c r="AW12" s="12">
        <v>500</v>
      </c>
      <c r="AX12" s="12">
        <v>600</v>
      </c>
      <c r="AY12" s="12">
        <v>900</v>
      </c>
      <c r="AZ12" s="12">
        <v>1200</v>
      </c>
      <c r="BD12" s="21" t="s">
        <v>179</v>
      </c>
      <c r="BE12" s="21" t="s">
        <v>180</v>
      </c>
      <c r="BG12" s="798" t="s">
        <v>187</v>
      </c>
      <c r="BH12" s="798"/>
      <c r="BI12" s="798"/>
      <c r="BJ12" s="798"/>
      <c r="BK12" s="798"/>
      <c r="BL12" s="798"/>
      <c r="BM12" s="798"/>
      <c r="BN12" s="798"/>
      <c r="BP12" s="63"/>
      <c r="BQ12" s="63"/>
      <c r="BR12" s="63"/>
      <c r="CB12" s="67" t="s">
        <v>212</v>
      </c>
      <c r="CC12" s="68">
        <v>1100000</v>
      </c>
      <c r="CD12" s="68">
        <v>280000</v>
      </c>
      <c r="CE12" s="68">
        <v>7000</v>
      </c>
      <c r="CF12" s="68">
        <v>0</v>
      </c>
      <c r="CG12" s="68">
        <v>150000</v>
      </c>
      <c r="CH12" s="68">
        <v>1537000</v>
      </c>
      <c r="CI12" s="69">
        <v>0.39727272727272728</v>
      </c>
      <c r="CJ12" s="69">
        <v>0.25454545454545452</v>
      </c>
      <c r="CK12" s="69">
        <v>0.13636363636363635</v>
      </c>
      <c r="CM12" s="67" t="s">
        <v>172</v>
      </c>
      <c r="CN12" s="77">
        <v>8.5000000000000006E-2</v>
      </c>
      <c r="CO12" s="83">
        <v>0.41</v>
      </c>
      <c r="CP12" s="77">
        <v>0.05</v>
      </c>
      <c r="CQ12" s="83">
        <v>0.5</v>
      </c>
      <c r="CS12" s="87">
        <v>1</v>
      </c>
      <c r="CT12" s="87">
        <v>2</v>
      </c>
      <c r="CU12" s="87">
        <v>3</v>
      </c>
      <c r="CV12" s="87">
        <v>4</v>
      </c>
      <c r="CW12" s="87">
        <v>5</v>
      </c>
      <c r="CX12" s="87">
        <v>6</v>
      </c>
      <c r="CY12"/>
      <c r="CZ12" s="797"/>
      <c r="DA12" s="797"/>
      <c r="DB12" s="797"/>
      <c r="DC12" s="797"/>
      <c r="DD12" s="797"/>
      <c r="DF12" s="238" t="s">
        <v>111</v>
      </c>
      <c r="DG12" s="243">
        <v>2</v>
      </c>
      <c r="DH12" s="243"/>
      <c r="DI12" s="244">
        <v>0.01</v>
      </c>
      <c r="DJ12" s="244">
        <v>0.01</v>
      </c>
      <c r="DK12" s="244">
        <v>1.4999999999999999E-2</v>
      </c>
      <c r="DL12" s="251"/>
      <c r="DM12" s="8" t="s">
        <v>276</v>
      </c>
      <c r="DN12" s="106" t="s">
        <v>420</v>
      </c>
    </row>
    <row r="13" spans="1:118" x14ac:dyDescent="0.25">
      <c r="AA13" s="44">
        <v>2</v>
      </c>
      <c r="AB13" s="65">
        <v>1</v>
      </c>
      <c r="AC13" s="65">
        <v>2</v>
      </c>
      <c r="AD13" s="65">
        <v>3</v>
      </c>
      <c r="AE13" s="65">
        <v>4</v>
      </c>
      <c r="AF13" s="65">
        <v>5</v>
      </c>
      <c r="AG13" s="65">
        <v>6</v>
      </c>
      <c r="AH13" s="65">
        <v>7</v>
      </c>
      <c r="AI13" s="65">
        <v>8</v>
      </c>
      <c r="AJ13" s="65">
        <v>9</v>
      </c>
      <c r="AK13" s="65">
        <v>10</v>
      </c>
      <c r="AL13" s="65">
        <v>11</v>
      </c>
      <c r="AM13" s="65">
        <v>12</v>
      </c>
      <c r="AN13" s="65">
        <v>13</v>
      </c>
      <c r="AO13" s="65">
        <v>14</v>
      </c>
      <c r="AP13" s="65">
        <v>15</v>
      </c>
      <c r="AR13" s="63"/>
      <c r="AS13" s="63">
        <v>1</v>
      </c>
      <c r="AT13" s="63">
        <v>2</v>
      </c>
      <c r="AU13" s="63">
        <v>3</v>
      </c>
      <c r="AV13" s="63">
        <v>4</v>
      </c>
      <c r="AW13" s="63">
        <v>5</v>
      </c>
      <c r="AX13" s="63">
        <v>6</v>
      </c>
      <c r="AY13" s="63">
        <v>7</v>
      </c>
      <c r="AZ13" s="63">
        <v>8</v>
      </c>
      <c r="BC13" s="12" t="s">
        <v>156</v>
      </c>
      <c r="BD13" s="12">
        <v>0</v>
      </c>
      <c r="BE13" s="12">
        <v>15</v>
      </c>
      <c r="BG13" s="798"/>
      <c r="BH13" s="798"/>
      <c r="BI13" s="798"/>
      <c r="BJ13" s="798"/>
      <c r="BK13" s="798"/>
      <c r="BL13" s="798"/>
      <c r="BM13" s="798"/>
      <c r="BN13" s="798"/>
      <c r="BP13" s="12" t="s">
        <v>195</v>
      </c>
      <c r="BQ13" s="12">
        <v>60</v>
      </c>
      <c r="BR13" s="12">
        <v>40</v>
      </c>
      <c r="BT13" s="12" t="s">
        <v>195</v>
      </c>
      <c r="BU13" s="12">
        <v>6</v>
      </c>
      <c r="CB13" s="67" t="s">
        <v>213</v>
      </c>
      <c r="CC13" s="68">
        <v>1228556</v>
      </c>
      <c r="CD13" s="68">
        <v>37789</v>
      </c>
      <c r="CE13" s="68">
        <v>4651</v>
      </c>
      <c r="CF13" s="68">
        <v>244266</v>
      </c>
      <c r="CG13" s="68">
        <v>137000</v>
      </c>
      <c r="CH13" s="68">
        <v>1652262</v>
      </c>
      <c r="CI13" s="69">
        <v>0.34488130781177251</v>
      </c>
      <c r="CJ13" s="69">
        <v>0.22958253429229111</v>
      </c>
      <c r="CK13" s="69">
        <v>0.11151302830314613</v>
      </c>
      <c r="CM13" s="67" t="s">
        <v>228</v>
      </c>
      <c r="CN13" s="77">
        <v>0.13</v>
      </c>
      <c r="CO13" s="83">
        <v>0.25</v>
      </c>
      <c r="CP13" s="77">
        <v>8.5000000000000006E-2</v>
      </c>
      <c r="CQ13" s="83">
        <v>0.15</v>
      </c>
      <c r="CS13" s="8" t="s">
        <v>111</v>
      </c>
      <c r="CT13" s="80">
        <v>1</v>
      </c>
      <c r="CU13" s="80">
        <v>1</v>
      </c>
      <c r="CV13" s="80">
        <v>1</v>
      </c>
      <c r="CW13" s="80">
        <v>1</v>
      </c>
      <c r="CX13" s="80">
        <v>1</v>
      </c>
      <c r="CY13"/>
      <c r="CZ13" s="797"/>
      <c r="DA13" s="797"/>
      <c r="DB13" s="797"/>
      <c r="DC13" s="797"/>
      <c r="DD13" s="797"/>
      <c r="DF13" s="238" t="s">
        <v>112</v>
      </c>
      <c r="DG13" s="243">
        <v>3</v>
      </c>
      <c r="DH13" s="243"/>
      <c r="DI13" s="244">
        <f>DI12+0.0015</f>
        <v>1.15E-2</v>
      </c>
      <c r="DJ13" s="244">
        <f>DJ12+0.001</f>
        <v>1.0999999999999999E-2</v>
      </c>
      <c r="DK13" s="244">
        <f>DK12+0.0025</f>
        <v>1.7499999999999998E-2</v>
      </c>
      <c r="DL13" s="251"/>
      <c r="DM13" s="9" t="s">
        <v>277</v>
      </c>
      <c r="DN13" s="146">
        <v>0.4</v>
      </c>
    </row>
    <row r="14" spans="1:118" ht="18.75" x14ac:dyDescent="0.3">
      <c r="A14" s="5" t="s">
        <v>577</v>
      </c>
      <c r="I14"/>
      <c r="J14"/>
      <c r="AA14" s="44">
        <v>3</v>
      </c>
      <c r="AB14" s="12" t="s">
        <v>153</v>
      </c>
      <c r="AD14" s="12">
        <v>100</v>
      </c>
      <c r="AE14" s="12">
        <v>100</v>
      </c>
      <c r="AF14" s="12">
        <v>100</v>
      </c>
      <c r="AG14" s="12">
        <v>100</v>
      </c>
      <c r="AH14" s="12">
        <v>100</v>
      </c>
      <c r="AI14" s="12">
        <v>100</v>
      </c>
      <c r="AJ14" s="12">
        <v>100</v>
      </c>
      <c r="AK14" s="12">
        <v>100</v>
      </c>
      <c r="AL14" s="12">
        <v>100</v>
      </c>
      <c r="AM14" s="12">
        <v>100</v>
      </c>
      <c r="AN14" s="12">
        <v>100</v>
      </c>
      <c r="AO14" s="12">
        <v>100</v>
      </c>
      <c r="AP14" s="12">
        <v>100</v>
      </c>
      <c r="AR14" s="63"/>
      <c r="AS14" s="12" t="s">
        <v>195</v>
      </c>
      <c r="AT14" s="12" t="s">
        <v>194</v>
      </c>
      <c r="BC14" s="12" t="s">
        <v>178</v>
      </c>
      <c r="BD14" s="12">
        <v>15.1</v>
      </c>
      <c r="BE14" s="12">
        <v>35</v>
      </c>
      <c r="BG14" s="798"/>
      <c r="BH14" s="798"/>
      <c r="BI14" s="798"/>
      <c r="BJ14" s="798"/>
      <c r="BK14" s="798"/>
      <c r="BL14" s="798"/>
      <c r="BM14" s="798"/>
      <c r="BN14" s="798"/>
      <c r="BP14" s="12" t="s">
        <v>192</v>
      </c>
      <c r="BQ14" s="12">
        <v>25</v>
      </c>
      <c r="BR14" s="12">
        <v>35</v>
      </c>
      <c r="BT14" s="12" t="s">
        <v>192</v>
      </c>
      <c r="BU14" s="12">
        <v>8</v>
      </c>
      <c r="CB14" s="67" t="s">
        <v>214</v>
      </c>
      <c r="CC14" s="68">
        <v>2000000</v>
      </c>
      <c r="CD14" s="68">
        <v>0</v>
      </c>
      <c r="CE14" s="68">
        <v>50000</v>
      </c>
      <c r="CF14" s="68">
        <v>0</v>
      </c>
      <c r="CG14" s="68">
        <v>215000</v>
      </c>
      <c r="CH14" s="68">
        <v>2265000</v>
      </c>
      <c r="CI14" s="69">
        <v>0.13250000000000001</v>
      </c>
      <c r="CJ14" s="69">
        <v>0</v>
      </c>
      <c r="CK14" s="69">
        <v>0.1075</v>
      </c>
      <c r="CM14" s="67" t="s">
        <v>229</v>
      </c>
      <c r="CN14" s="77">
        <v>0.16</v>
      </c>
      <c r="CO14" s="83">
        <v>0.17</v>
      </c>
      <c r="CP14" s="77">
        <v>0.105</v>
      </c>
      <c r="CQ14" s="80">
        <v>0</v>
      </c>
      <c r="CS14" s="8" t="s">
        <v>112</v>
      </c>
      <c r="CT14" s="80">
        <v>0.98</v>
      </c>
      <c r="CU14" s="80">
        <v>1</v>
      </c>
      <c r="CV14" s="80">
        <v>1</v>
      </c>
      <c r="CW14" s="80">
        <v>1</v>
      </c>
      <c r="CX14" s="80">
        <v>1</v>
      </c>
      <c r="CY14"/>
      <c r="DF14" s="238" t="s">
        <v>113</v>
      </c>
      <c r="DG14" s="243">
        <v>4</v>
      </c>
      <c r="DH14" s="243"/>
      <c r="DI14" s="244">
        <f t="shared" ref="DI14:DI21" si="1">DI13+0.0015</f>
        <v>1.2999999999999999E-2</v>
      </c>
      <c r="DJ14" s="244">
        <f t="shared" ref="DJ14:DJ21" si="2">DJ13+0.001</f>
        <v>1.2E-2</v>
      </c>
      <c r="DK14" s="244">
        <f t="shared" ref="DK14:DK21" si="3">DK13+0.0025</f>
        <v>1.9999999999999997E-2</v>
      </c>
      <c r="DL14" s="251"/>
      <c r="DM14" s="9" t="s">
        <v>278</v>
      </c>
      <c r="DN14" s="107">
        <v>0.6</v>
      </c>
    </row>
    <row r="15" spans="1:118" x14ac:dyDescent="0.25">
      <c r="A15" s="152" t="s">
        <v>579</v>
      </c>
      <c r="B15" s="151"/>
      <c r="C15" s="144"/>
      <c r="D15" s="144"/>
      <c r="E15" s="144">
        <f>'Your Results'!D34</f>
        <v>0</v>
      </c>
      <c r="F15" s="151"/>
      <c r="G15" s="144">
        <f>E15-C15</f>
        <v>0</v>
      </c>
      <c r="I15"/>
      <c r="J15"/>
      <c r="AA15" s="44">
        <v>4</v>
      </c>
      <c r="AR15" s="63"/>
      <c r="AS15" s="12" t="s">
        <v>192</v>
      </c>
      <c r="AT15" s="12" t="s">
        <v>194</v>
      </c>
      <c r="AU15" s="12">
        <v>500</v>
      </c>
      <c r="AV15" s="12">
        <v>480</v>
      </c>
      <c r="AW15" s="12">
        <v>460</v>
      </c>
      <c r="AX15" s="12">
        <v>440</v>
      </c>
      <c r="AY15" s="12">
        <v>400</v>
      </c>
      <c r="AZ15" s="12">
        <v>400</v>
      </c>
      <c r="BC15" s="12" t="s">
        <v>158</v>
      </c>
      <c r="BD15" s="12">
        <v>35.1</v>
      </c>
      <c r="BE15" s="12">
        <v>60</v>
      </c>
      <c r="BG15" s="798"/>
      <c r="BH15" s="798"/>
      <c r="BI15" s="798"/>
      <c r="BJ15" s="798"/>
      <c r="BK15" s="798"/>
      <c r="BL15" s="798"/>
      <c r="BM15" s="798"/>
      <c r="BN15" s="798"/>
      <c r="BP15" s="12" t="s">
        <v>196</v>
      </c>
      <c r="BQ15" s="12">
        <v>10</v>
      </c>
      <c r="BR15" s="12">
        <v>35</v>
      </c>
      <c r="BT15" s="12" t="s">
        <v>196</v>
      </c>
      <c r="BU15" s="12">
        <v>12</v>
      </c>
      <c r="CB15" s="67" t="s">
        <v>215</v>
      </c>
      <c r="CC15" s="68">
        <v>1710000</v>
      </c>
      <c r="CD15" s="68">
        <v>69000</v>
      </c>
      <c r="CE15" s="68">
        <v>4000</v>
      </c>
      <c r="CF15" s="68">
        <v>49000</v>
      </c>
      <c r="CG15" s="68">
        <v>283478.26086956525</v>
      </c>
      <c r="CH15" s="68">
        <v>2115478.2608695654</v>
      </c>
      <c r="CI15" s="69">
        <v>0.23712178998220201</v>
      </c>
      <c r="CJ15" s="69">
        <v>6.9005847953216376E-2</v>
      </c>
      <c r="CK15" s="69">
        <v>0.1657767607424358</v>
      </c>
      <c r="CM15" s="67" t="s">
        <v>230</v>
      </c>
      <c r="CN15" s="77">
        <v>0.13</v>
      </c>
      <c r="CO15" s="83">
        <v>0.25</v>
      </c>
      <c r="CP15" s="77">
        <v>8.5000000000000006E-2</v>
      </c>
      <c r="CQ15" s="83">
        <v>0.15</v>
      </c>
      <c r="CS15" s="8" t="s">
        <v>113</v>
      </c>
      <c r="CT15" s="80">
        <v>0.93</v>
      </c>
      <c r="CU15" s="80">
        <v>0.98</v>
      </c>
      <c r="CV15" s="80">
        <v>1</v>
      </c>
      <c r="CW15" s="80">
        <v>1</v>
      </c>
      <c r="CX15" s="80">
        <v>1</v>
      </c>
      <c r="CY15"/>
      <c r="CZ15" s="98" t="s">
        <v>254</v>
      </c>
      <c r="DA15" s="98" t="s">
        <v>255</v>
      </c>
      <c r="DB15" s="98" t="s">
        <v>260</v>
      </c>
      <c r="DC15" s="98" t="s">
        <v>261</v>
      </c>
      <c r="DD15" s="97" t="s">
        <v>264</v>
      </c>
      <c r="DF15" s="238" t="s">
        <v>114</v>
      </c>
      <c r="DG15" s="243">
        <v>5</v>
      </c>
      <c r="DH15" s="243"/>
      <c r="DI15" s="244">
        <f t="shared" si="1"/>
        <v>1.4499999999999999E-2</v>
      </c>
      <c r="DJ15" s="244">
        <f t="shared" si="2"/>
        <v>1.3000000000000001E-2</v>
      </c>
      <c r="DK15" s="244">
        <f t="shared" si="3"/>
        <v>2.2499999999999996E-2</v>
      </c>
      <c r="DL15" s="251"/>
      <c r="DM15" s="9" t="s">
        <v>279</v>
      </c>
      <c r="DN15" s="107">
        <v>0.8</v>
      </c>
    </row>
    <row r="16" spans="1:118" x14ac:dyDescent="0.25">
      <c r="A16" s="152" t="s">
        <v>406</v>
      </c>
      <c r="B16" s="151"/>
      <c r="C16" s="144"/>
      <c r="D16" s="144"/>
      <c r="E16" s="144">
        <f>'Your Results'!D35</f>
        <v>0</v>
      </c>
      <c r="F16" s="151"/>
      <c r="G16" s="144">
        <f t="shared" ref="G16:G18" si="4">E16-C16</f>
        <v>0</v>
      </c>
      <c r="I16"/>
      <c r="J16"/>
      <c r="AA16" s="44">
        <v>5</v>
      </c>
      <c r="AR16" s="63"/>
      <c r="AS16" s="12" t="s">
        <v>196</v>
      </c>
      <c r="AT16" s="12" t="s">
        <v>194</v>
      </c>
      <c r="BG16" s="798"/>
      <c r="BH16" s="798"/>
      <c r="BI16" s="798"/>
      <c r="BJ16" s="798"/>
      <c r="BK16" s="798"/>
      <c r="BL16" s="798"/>
      <c r="BM16" s="798"/>
      <c r="BN16" s="798"/>
      <c r="CB16" s="67" t="s">
        <v>216</v>
      </c>
      <c r="CC16" s="68">
        <v>3600000</v>
      </c>
      <c r="CD16" s="68">
        <v>700000</v>
      </c>
      <c r="CE16" s="68">
        <v>7000</v>
      </c>
      <c r="CF16" s="68">
        <v>700000</v>
      </c>
      <c r="CG16" s="68">
        <v>202000</v>
      </c>
      <c r="CH16" s="68">
        <v>5209000</v>
      </c>
      <c r="CI16" s="69">
        <v>0.44694444444444442</v>
      </c>
      <c r="CJ16" s="69">
        <v>0.3888888888888889</v>
      </c>
      <c r="CK16" s="69">
        <v>5.6111111111111112E-2</v>
      </c>
      <c r="CM16" s="67" t="s">
        <v>231</v>
      </c>
      <c r="CN16" s="78">
        <v>0.06</v>
      </c>
      <c r="CO16" s="83">
        <v>0.54</v>
      </c>
      <c r="CP16" s="79"/>
      <c r="CQ16" s="80"/>
      <c r="CS16" s="8" t="s">
        <v>114</v>
      </c>
      <c r="CT16" s="80">
        <v>0.88</v>
      </c>
      <c r="CU16" s="80">
        <v>0.93</v>
      </c>
      <c r="CV16" s="80">
        <v>0.98</v>
      </c>
      <c r="CW16" s="80">
        <v>1</v>
      </c>
      <c r="CX16" s="80">
        <v>1</v>
      </c>
      <c r="CY16"/>
      <c r="CZ16" s="76" t="s">
        <v>259</v>
      </c>
      <c r="DA16" s="100">
        <v>1.6E-2</v>
      </c>
      <c r="DB16" s="76">
        <v>1.45</v>
      </c>
      <c r="DC16" s="76">
        <v>0.16</v>
      </c>
      <c r="DD16" s="76">
        <f>DC16+DB16</f>
        <v>1.6099999999999999</v>
      </c>
      <c r="DF16" s="238" t="s">
        <v>115</v>
      </c>
      <c r="DG16" s="243">
        <v>6</v>
      </c>
      <c r="DH16" s="243"/>
      <c r="DI16" s="244">
        <f t="shared" si="1"/>
        <v>1.6E-2</v>
      </c>
      <c r="DJ16" s="244">
        <f t="shared" si="2"/>
        <v>1.4000000000000002E-2</v>
      </c>
      <c r="DK16" s="244">
        <f t="shared" si="3"/>
        <v>2.4999999999999994E-2</v>
      </c>
      <c r="DL16" s="249"/>
      <c r="DM16"/>
      <c r="DN16"/>
    </row>
    <row r="17" spans="1:116" x14ac:dyDescent="0.25">
      <c r="A17" s="152" t="s">
        <v>407</v>
      </c>
      <c r="B17" s="151"/>
      <c r="C17" s="144"/>
      <c r="D17" s="144"/>
      <c r="E17" s="144">
        <f>'Your Results'!D36</f>
        <v>0</v>
      </c>
      <c r="F17" s="151"/>
      <c r="G17" s="144">
        <f t="shared" si="4"/>
        <v>0</v>
      </c>
      <c r="I17"/>
      <c r="J17"/>
      <c r="AA17" s="44">
        <v>6</v>
      </c>
      <c r="AB17" s="12" t="s">
        <v>127</v>
      </c>
      <c r="AR17" s="63"/>
      <c r="BG17" s="798"/>
      <c r="BH17" s="798"/>
      <c r="BI17" s="798"/>
      <c r="BJ17" s="798"/>
      <c r="BK17" s="798"/>
      <c r="BL17" s="798"/>
      <c r="BM17" s="798"/>
      <c r="BN17" s="798"/>
      <c r="BT17" s="12" t="s">
        <v>426</v>
      </c>
      <c r="CB17" s="67" t="s">
        <v>217</v>
      </c>
      <c r="CC17" s="68">
        <v>719774</v>
      </c>
      <c r="CD17" s="68">
        <v>0</v>
      </c>
      <c r="CE17" s="68">
        <v>0</v>
      </c>
      <c r="CF17" s="68">
        <v>153100</v>
      </c>
      <c r="CG17" s="68">
        <v>5000</v>
      </c>
      <c r="CH17" s="68">
        <v>877874</v>
      </c>
      <c r="CI17" s="69">
        <v>0.21965227974336388</v>
      </c>
      <c r="CJ17" s="69">
        <v>0.21270565483054404</v>
      </c>
      <c r="CK17" s="69">
        <v>6.9466249128198572E-3</v>
      </c>
      <c r="CS17" s="8" t="s">
        <v>115</v>
      </c>
      <c r="CT17" s="80">
        <v>0.8</v>
      </c>
      <c r="CU17" s="80">
        <v>0.88</v>
      </c>
      <c r="CV17" s="80">
        <v>0.93</v>
      </c>
      <c r="CW17" s="80">
        <v>0.98</v>
      </c>
      <c r="CX17" s="80">
        <v>1</v>
      </c>
      <c r="CY17"/>
      <c r="CZ17" s="76" t="s">
        <v>256</v>
      </c>
      <c r="DA17" s="99">
        <v>2.5000000000000001E-3</v>
      </c>
      <c r="DB17" s="76">
        <v>3.5</v>
      </c>
      <c r="DC17" s="76">
        <v>0.04</v>
      </c>
      <c r="DD17" s="76">
        <f t="shared" ref="DD17:DD19" si="5">DC17+DB17</f>
        <v>3.54</v>
      </c>
      <c r="DF17" s="238" t="s">
        <v>116</v>
      </c>
      <c r="DG17" s="243">
        <v>7</v>
      </c>
      <c r="DH17" s="243"/>
      <c r="DI17" s="244">
        <f t="shared" si="1"/>
        <v>1.7500000000000002E-2</v>
      </c>
      <c r="DJ17" s="244">
        <f t="shared" si="2"/>
        <v>1.5000000000000003E-2</v>
      </c>
      <c r="DK17" s="244">
        <f t="shared" si="3"/>
        <v>2.7499999999999993E-2</v>
      </c>
      <c r="DL17" s="249"/>
    </row>
    <row r="18" spans="1:116" x14ac:dyDescent="0.25">
      <c r="A18" s="152" t="s">
        <v>405</v>
      </c>
      <c r="B18" s="151"/>
      <c r="C18" s="144"/>
      <c r="D18" s="144"/>
      <c r="E18" s="144">
        <f>'Your Results'!D37</f>
        <v>0</v>
      </c>
      <c r="F18" s="151"/>
      <c r="G18" s="144">
        <f t="shared" si="4"/>
        <v>0</v>
      </c>
      <c r="I18"/>
      <c r="J18"/>
      <c r="AA18" s="44">
        <v>7</v>
      </c>
      <c r="AB18" s="12" t="s">
        <v>159</v>
      </c>
      <c r="AR18" s="63"/>
      <c r="CB18" s="67" t="s">
        <v>218</v>
      </c>
      <c r="CC18" s="68">
        <v>580000</v>
      </c>
      <c r="CD18" s="68">
        <v>0</v>
      </c>
      <c r="CE18" s="68">
        <v>0</v>
      </c>
      <c r="CF18" s="68">
        <v>300000</v>
      </c>
      <c r="CG18" s="68">
        <v>112500</v>
      </c>
      <c r="CH18" s="68">
        <v>992500</v>
      </c>
      <c r="CI18" s="69">
        <v>0.71120689655172409</v>
      </c>
      <c r="CJ18" s="69">
        <v>0.51724137931034486</v>
      </c>
      <c r="CK18" s="69">
        <v>0.19396551724137931</v>
      </c>
      <c r="CZ18" s="76" t="s">
        <v>257</v>
      </c>
      <c r="DA18" s="99">
        <v>8.9999999999999993E-3</v>
      </c>
      <c r="DB18" s="76">
        <v>1.35</v>
      </c>
      <c r="DC18" s="76">
        <v>0.04</v>
      </c>
      <c r="DD18" s="76">
        <f t="shared" si="5"/>
        <v>1.3900000000000001</v>
      </c>
      <c r="DF18" s="238" t="s">
        <v>117</v>
      </c>
      <c r="DG18" s="243">
        <v>8</v>
      </c>
      <c r="DH18" s="243"/>
      <c r="DI18" s="244">
        <f t="shared" si="1"/>
        <v>1.9000000000000003E-2</v>
      </c>
      <c r="DJ18" s="244">
        <f t="shared" si="2"/>
        <v>1.6000000000000004E-2</v>
      </c>
      <c r="DK18" s="244">
        <f t="shared" si="3"/>
        <v>2.9999999999999992E-2</v>
      </c>
      <c r="DL18" s="249"/>
    </row>
    <row r="19" spans="1:116" x14ac:dyDescent="0.25">
      <c r="C19" s="136"/>
      <c r="D19" s="21" t="s">
        <v>587</v>
      </c>
      <c r="E19" s="144">
        <f>SUM(E15:E18)</f>
        <v>0</v>
      </c>
      <c r="F19" s="151"/>
      <c r="I19"/>
      <c r="J19"/>
      <c r="AA19" s="44">
        <v>8</v>
      </c>
      <c r="AB19" s="74" t="s">
        <v>163</v>
      </c>
      <c r="AC19" s="12" t="s">
        <v>160</v>
      </c>
      <c r="AD19" s="12">
        <v>62</v>
      </c>
      <c r="AE19" s="12">
        <v>62</v>
      </c>
      <c r="AF19" s="12">
        <v>62</v>
      </c>
      <c r="AG19" s="12">
        <v>62</v>
      </c>
      <c r="AH19" s="12">
        <v>62</v>
      </c>
      <c r="AI19" s="12">
        <v>62</v>
      </c>
      <c r="AJ19" s="12">
        <v>62</v>
      </c>
      <c r="AK19" s="12">
        <v>62</v>
      </c>
      <c r="AL19" s="12">
        <v>62</v>
      </c>
      <c r="AM19" s="12">
        <v>62</v>
      </c>
      <c r="AN19" s="12">
        <v>62</v>
      </c>
      <c r="AO19" s="12">
        <v>62</v>
      </c>
      <c r="AP19" s="12">
        <v>62</v>
      </c>
      <c r="CB19" s="67"/>
      <c r="CC19" s="67"/>
      <c r="CD19" s="67"/>
      <c r="CE19" s="67"/>
      <c r="CF19" s="67"/>
      <c r="CG19" s="67"/>
      <c r="CH19" s="67"/>
      <c r="CI19" s="70">
        <f>AVERAGE(CI12:CI18)</f>
        <v>0.35565420654374774</v>
      </c>
      <c r="CJ19" s="70">
        <f>AVERAGE(CJ12:CJ18)</f>
        <v>0.23885282283153428</v>
      </c>
      <c r="CK19" s="70">
        <f>AVERAGE(CK12:CK18)</f>
        <v>0.11116809695350408</v>
      </c>
      <c r="CZ19" s="76" t="s">
        <v>258</v>
      </c>
      <c r="DA19" s="99">
        <v>1.5E-3</v>
      </c>
      <c r="DB19" s="76">
        <v>0</v>
      </c>
      <c r="DC19" s="76">
        <v>0</v>
      </c>
      <c r="DD19" s="76">
        <f t="shared" si="5"/>
        <v>0</v>
      </c>
      <c r="DF19" s="238" t="s">
        <v>118</v>
      </c>
      <c r="DG19" s="243">
        <v>9</v>
      </c>
      <c r="DH19" s="243"/>
      <c r="DI19" s="244">
        <f t="shared" si="1"/>
        <v>2.0500000000000004E-2</v>
      </c>
      <c r="DJ19" s="244">
        <f t="shared" si="2"/>
        <v>1.7000000000000005E-2</v>
      </c>
      <c r="DK19" s="244">
        <f t="shared" si="3"/>
        <v>3.2499999999999994E-2</v>
      </c>
      <c r="DL19" s="249"/>
    </row>
    <row r="20" spans="1:116" x14ac:dyDescent="0.25">
      <c r="A20" s="12" t="s">
        <v>590</v>
      </c>
      <c r="E20" s="58">
        <f>'Your Results'!B38</f>
        <v>0</v>
      </c>
      <c r="I20"/>
      <c r="J20"/>
      <c r="AA20" s="44">
        <v>9</v>
      </c>
      <c r="AB20" s="74"/>
      <c r="AC20" s="12" t="s">
        <v>161</v>
      </c>
      <c r="AD20" s="12">
        <v>39000</v>
      </c>
      <c r="AE20" s="12">
        <v>39000</v>
      </c>
      <c r="AF20" s="12">
        <v>39000</v>
      </c>
      <c r="AG20" s="12">
        <v>39000</v>
      </c>
      <c r="AH20" s="12">
        <v>39000</v>
      </c>
      <c r="AI20" s="12">
        <v>39000</v>
      </c>
      <c r="AJ20" s="12">
        <v>39000</v>
      </c>
      <c r="AK20" s="12">
        <v>39000</v>
      </c>
      <c r="AL20" s="12">
        <v>39000</v>
      </c>
      <c r="AM20" s="12">
        <v>39000</v>
      </c>
      <c r="AN20" s="12">
        <v>39000</v>
      </c>
      <c r="AO20" s="12">
        <v>39000</v>
      </c>
      <c r="AP20" s="12">
        <v>39000</v>
      </c>
      <c r="CB20" s="12" t="s">
        <v>220</v>
      </c>
      <c r="CE20" s="12">
        <v>7000</v>
      </c>
      <c r="CJ20" s="17">
        <v>0.2</v>
      </c>
      <c r="CK20" s="17">
        <v>0.1</v>
      </c>
      <c r="CN20" s="86"/>
      <c r="CZ20" s="12" t="s">
        <v>263</v>
      </c>
      <c r="DF20" s="238" t="s">
        <v>119</v>
      </c>
      <c r="DG20" s="243">
        <v>10</v>
      </c>
      <c r="DH20" s="243"/>
      <c r="DI20" s="244">
        <f t="shared" si="1"/>
        <v>2.2000000000000006E-2</v>
      </c>
      <c r="DJ20" s="244">
        <f t="shared" si="2"/>
        <v>1.8000000000000006E-2</v>
      </c>
      <c r="DK20" s="244">
        <f t="shared" si="3"/>
        <v>3.4999999999999996E-2</v>
      </c>
      <c r="DL20" s="249"/>
    </row>
    <row r="21" spans="1:116" x14ac:dyDescent="0.25">
      <c r="A21" s="12" t="s">
        <v>591</v>
      </c>
      <c r="G21" s="144">
        <f>E19-E20</f>
        <v>0</v>
      </c>
      <c r="I21"/>
      <c r="J21"/>
      <c r="AA21" s="44">
        <v>10</v>
      </c>
      <c r="AB21" s="74" t="s">
        <v>38</v>
      </c>
      <c r="AD21" s="12">
        <v>55000</v>
      </c>
      <c r="AE21" s="12">
        <v>55000</v>
      </c>
      <c r="AF21" s="12">
        <v>55000</v>
      </c>
      <c r="AG21" s="12">
        <v>55000</v>
      </c>
      <c r="AH21" s="12">
        <v>55000</v>
      </c>
      <c r="AI21" s="12">
        <v>55000</v>
      </c>
      <c r="AJ21" s="12">
        <v>55000</v>
      </c>
      <c r="AK21" s="12">
        <v>55000</v>
      </c>
      <c r="AL21" s="12">
        <v>55000</v>
      </c>
      <c r="AM21" s="12">
        <v>55000</v>
      </c>
      <c r="AN21" s="12">
        <v>55000</v>
      </c>
      <c r="AO21" s="12">
        <v>55000</v>
      </c>
      <c r="AP21" s="12">
        <v>55000</v>
      </c>
      <c r="CN21" s="84"/>
      <c r="CO21" s="85"/>
      <c r="CP21" s="85"/>
      <c r="CQ21" s="85"/>
      <c r="CR21" s="85"/>
      <c r="CS21" s="85"/>
      <c r="CT21" s="85"/>
      <c r="CU21" s="85"/>
      <c r="CV21" s="85"/>
      <c r="CW21" s="85"/>
      <c r="CX21" s="85"/>
      <c r="DF21" s="238" t="s">
        <v>120</v>
      </c>
      <c r="DG21" s="243">
        <v>11</v>
      </c>
      <c r="DH21" s="243"/>
      <c r="DI21" s="244">
        <f t="shared" si="1"/>
        <v>2.3500000000000007E-2</v>
      </c>
      <c r="DJ21" s="244">
        <f t="shared" si="2"/>
        <v>1.9000000000000006E-2</v>
      </c>
      <c r="DK21" s="244">
        <f t="shared" si="3"/>
        <v>3.7499999999999999E-2</v>
      </c>
      <c r="DL21" s="249"/>
    </row>
    <row r="22" spans="1:116" x14ac:dyDescent="0.25">
      <c r="I22"/>
      <c r="J22"/>
      <c r="AA22" s="44">
        <v>11</v>
      </c>
      <c r="AB22" s="74" t="s">
        <v>162</v>
      </c>
      <c r="AD22" s="12">
        <v>40000</v>
      </c>
      <c r="AE22" s="12">
        <v>40000</v>
      </c>
      <c r="AF22" s="12">
        <v>40000</v>
      </c>
      <c r="AG22" s="12">
        <v>40000</v>
      </c>
      <c r="AH22" s="12">
        <v>40000</v>
      </c>
      <c r="AI22" s="12">
        <v>40000</v>
      </c>
      <c r="AJ22" s="12">
        <v>40000</v>
      </c>
      <c r="AK22" s="12">
        <v>40000</v>
      </c>
      <c r="AL22" s="12">
        <v>40000</v>
      </c>
      <c r="AM22" s="12">
        <v>40000</v>
      </c>
      <c r="AN22" s="12">
        <v>40000</v>
      </c>
      <c r="AO22" s="12">
        <v>40000</v>
      </c>
      <c r="AP22" s="12">
        <v>40000</v>
      </c>
      <c r="CB22" s="797" t="s">
        <v>236</v>
      </c>
      <c r="CC22" s="797"/>
      <c r="CD22" s="797"/>
      <c r="CE22" s="797"/>
      <c r="CF22" s="797"/>
      <c r="CG22" s="797"/>
      <c r="CH22" s="797"/>
      <c r="CI22" s="797"/>
      <c r="CJ22" s="797"/>
      <c r="CK22" s="797"/>
      <c r="CZ22" s="12" t="s">
        <v>297</v>
      </c>
      <c r="DI22" s="86"/>
    </row>
    <row r="23" spans="1:116" x14ac:dyDescent="0.25">
      <c r="A23" s="154" t="s">
        <v>409</v>
      </c>
      <c r="B23" s="154"/>
      <c r="C23" s="156">
        <f>'Current System'!C58</f>
        <v>0</v>
      </c>
      <c r="D23" s="156"/>
      <c r="E23" s="156">
        <f>'Proposed System'!C62</f>
        <v>0</v>
      </c>
      <c r="F23" s="154"/>
      <c r="G23" s="246">
        <f>E23-C23</f>
        <v>0</v>
      </c>
      <c r="I23"/>
      <c r="J23"/>
      <c r="AA23" s="44">
        <v>12</v>
      </c>
      <c r="CB23" s="797"/>
      <c r="CC23" s="797"/>
      <c r="CD23" s="797"/>
      <c r="CE23" s="797"/>
      <c r="CF23" s="797"/>
      <c r="CG23" s="797"/>
      <c r="CH23" s="797"/>
      <c r="CI23" s="797"/>
      <c r="CJ23" s="797"/>
      <c r="CK23" s="797"/>
      <c r="CZ23" s="98" t="s">
        <v>254</v>
      </c>
      <c r="DA23" s="98" t="s">
        <v>255</v>
      </c>
      <c r="DI23" s="86"/>
    </row>
    <row r="24" spans="1:116" x14ac:dyDescent="0.25">
      <c r="C24" s="12">
        <f>'Current System'!C59</f>
        <v>0</v>
      </c>
      <c r="E24" s="156">
        <f>'Proposed System'!C63</f>
        <v>0</v>
      </c>
      <c r="G24" s="246">
        <f>E24-C24</f>
        <v>0</v>
      </c>
      <c r="H24" s="12" t="s">
        <v>589</v>
      </c>
      <c r="I24"/>
      <c r="J24"/>
      <c r="AA24" s="44">
        <v>13</v>
      </c>
      <c r="AB24" s="12" t="s">
        <v>344</v>
      </c>
      <c r="AC24" s="12" t="s">
        <v>345</v>
      </c>
      <c r="AD24" s="12">
        <v>7.5</v>
      </c>
      <c r="AE24" s="12">
        <v>7.5</v>
      </c>
      <c r="AF24" s="12">
        <v>7.5</v>
      </c>
      <c r="AG24" s="12">
        <v>7.5</v>
      </c>
      <c r="AH24" s="12">
        <v>7.5</v>
      </c>
      <c r="AI24" s="12">
        <v>7.5</v>
      </c>
      <c r="AJ24" s="12">
        <v>7.5</v>
      </c>
      <c r="AK24" s="12">
        <v>7.5</v>
      </c>
      <c r="AL24" s="12">
        <v>7.5</v>
      </c>
      <c r="AM24" s="12">
        <v>7.5</v>
      </c>
      <c r="AN24" s="12">
        <v>7.5</v>
      </c>
      <c r="AO24" s="12">
        <v>7.5</v>
      </c>
      <c r="AP24" s="12">
        <v>7.5</v>
      </c>
      <c r="CZ24" s="76" t="s">
        <v>259</v>
      </c>
      <c r="DA24" s="100">
        <f>25.2%/6.25</f>
        <v>4.0320000000000002E-2</v>
      </c>
      <c r="DF24"/>
      <c r="DG24"/>
      <c r="DH24"/>
      <c r="DI24"/>
      <c r="DJ24"/>
      <c r="DK24"/>
      <c r="DL24" s="250"/>
    </row>
    <row r="25" spans="1:116" x14ac:dyDescent="0.25">
      <c r="A25" s="54" t="s">
        <v>189</v>
      </c>
      <c r="B25"/>
      <c r="C25" s="130">
        <f>'Current System'!C60</f>
        <v>0</v>
      </c>
      <c r="D25" s="136"/>
      <c r="E25" s="130">
        <f>'Proposed System'!C64-G21</f>
        <v>0</v>
      </c>
      <c r="F25" s="58"/>
      <c r="G25" s="158">
        <f>E25-C25</f>
        <v>0</v>
      </c>
      <c r="J25" s="23"/>
      <c r="AA25" s="44">
        <v>14</v>
      </c>
      <c r="AB25" s="12" t="s">
        <v>155</v>
      </c>
      <c r="AC25" s="12" t="s">
        <v>346</v>
      </c>
      <c r="AD25" s="12">
        <v>9</v>
      </c>
      <c r="AE25" s="12">
        <v>9</v>
      </c>
      <c r="AF25" s="12">
        <v>9</v>
      </c>
      <c r="AG25" s="12">
        <v>9</v>
      </c>
      <c r="AH25" s="12">
        <v>9</v>
      </c>
      <c r="AI25" s="12">
        <v>9</v>
      </c>
      <c r="AJ25" s="12">
        <v>9</v>
      </c>
      <c r="AK25" s="12">
        <v>9</v>
      </c>
      <c r="AL25" s="12">
        <v>9</v>
      </c>
      <c r="AM25" s="12">
        <v>9</v>
      </c>
      <c r="AN25" s="12">
        <v>9</v>
      </c>
      <c r="AO25" s="12">
        <v>9</v>
      </c>
      <c r="AP25" s="12">
        <v>9</v>
      </c>
      <c r="CZ25" s="76"/>
      <c r="DA25" s="100"/>
      <c r="DF25"/>
      <c r="DG25"/>
      <c r="DH25"/>
      <c r="DI25"/>
      <c r="DJ25"/>
      <c r="DK25"/>
      <c r="DL25" s="249"/>
    </row>
    <row r="26" spans="1:116" ht="18.75" x14ac:dyDescent="0.3">
      <c r="A26" s="54" t="s">
        <v>280</v>
      </c>
      <c r="B26"/>
      <c r="C26" s="130">
        <f>'Current System'!C61</f>
        <v>0</v>
      </c>
      <c r="D26" s="136"/>
      <c r="E26" s="130">
        <f>'Proposed System'!C65</f>
        <v>0</v>
      </c>
      <c r="F26" s="58"/>
      <c r="G26" s="158">
        <f>E26-C26</f>
        <v>0</v>
      </c>
      <c r="J26" s="54"/>
      <c r="K26" s="57"/>
      <c r="AA26" s="44">
        <v>15</v>
      </c>
      <c r="CZ26" s="76" t="s">
        <v>256</v>
      </c>
      <c r="DA26" s="100">
        <v>7.4999999999999997E-3</v>
      </c>
      <c r="DF26"/>
      <c r="DG26"/>
      <c r="DH26"/>
      <c r="DI26"/>
      <c r="DJ26"/>
      <c r="DK26"/>
      <c r="DL26" s="249"/>
    </row>
    <row r="27" spans="1:116" ht="15.75" thickBot="1" x14ac:dyDescent="0.3">
      <c r="A27" s="155" t="s">
        <v>408</v>
      </c>
      <c r="B27" s="90"/>
      <c r="C27" s="157">
        <f>SUM(C23:C26)</f>
        <v>0</v>
      </c>
      <c r="D27" s="141"/>
      <c r="E27" s="157">
        <f>SUM(E23:E26)</f>
        <v>0</v>
      </c>
      <c r="F27" s="153"/>
      <c r="G27" s="159">
        <f>SUM(G23:G26)</f>
        <v>0</v>
      </c>
      <c r="J27" s="54"/>
      <c r="AA27" s="44">
        <v>16</v>
      </c>
      <c r="CZ27" s="76" t="s">
        <v>257</v>
      </c>
      <c r="DA27" s="100">
        <v>1.1299999999999999E-2</v>
      </c>
      <c r="DF27"/>
      <c r="DG27"/>
      <c r="DH27"/>
      <c r="DI27"/>
      <c r="DJ27"/>
      <c r="DK27"/>
      <c r="DL27" s="249"/>
    </row>
    <row r="28" spans="1:116" ht="15.75" thickTop="1" x14ac:dyDescent="0.25">
      <c r="A28" s="54"/>
      <c r="B28"/>
      <c r="C28" s="55"/>
      <c r="E28" s="55"/>
      <c r="G28" s="59"/>
      <c r="AA28" s="44">
        <v>17</v>
      </c>
      <c r="CZ28" s="76" t="s">
        <v>258</v>
      </c>
      <c r="DA28" s="100">
        <v>2.5000000000000001E-3</v>
      </c>
      <c r="DF28"/>
      <c r="DG28"/>
      <c r="DH28"/>
      <c r="DI28"/>
      <c r="DJ28"/>
      <c r="DK28"/>
      <c r="DL28" s="249"/>
    </row>
    <row r="29" spans="1:116" ht="18.75" x14ac:dyDescent="0.3">
      <c r="A29" s="57" t="s">
        <v>142</v>
      </c>
      <c r="G29" s="19"/>
      <c r="AA29" s="44">
        <v>18</v>
      </c>
      <c r="DF29"/>
      <c r="DG29"/>
      <c r="DH29"/>
      <c r="DI29"/>
      <c r="DJ29"/>
      <c r="DK29"/>
      <c r="DL29" s="249"/>
    </row>
    <row r="30" spans="1:116" x14ac:dyDescent="0.25">
      <c r="A30" t="s">
        <v>143</v>
      </c>
      <c r="E30" s="64">
        <f>'Your Results'!D20</f>
        <v>0</v>
      </c>
      <c r="AA30" s="44">
        <v>19</v>
      </c>
      <c r="AC30" s="7"/>
      <c r="AD30" s="42"/>
      <c r="AE30" s="42"/>
      <c r="AF30" s="42"/>
      <c r="AG30" s="42"/>
      <c r="AH30" s="42"/>
      <c r="AI30" s="42"/>
      <c r="AJ30" s="42"/>
      <c r="AK30" s="42"/>
      <c r="AL30" s="42"/>
      <c r="AM30" s="42"/>
      <c r="AN30" s="42"/>
      <c r="AO30" s="42"/>
      <c r="AP30" s="42"/>
      <c r="DF30"/>
      <c r="DG30"/>
      <c r="DH30"/>
      <c r="DI30"/>
      <c r="DJ30"/>
      <c r="DK30"/>
      <c r="DL30" s="249"/>
    </row>
    <row r="31" spans="1:116" x14ac:dyDescent="0.25">
      <c r="A31" t="s">
        <v>221</v>
      </c>
      <c r="D31" s="14"/>
      <c r="E31" s="64">
        <f>'Your Results'!D21</f>
        <v>0</v>
      </c>
      <c r="AA31" s="44">
        <v>20</v>
      </c>
      <c r="AC31" s="7"/>
      <c r="AD31" s="42"/>
      <c r="AE31" s="42"/>
      <c r="AF31" s="42"/>
      <c r="AG31" s="42"/>
      <c r="AH31" s="42"/>
      <c r="AI31" s="42"/>
      <c r="AJ31" s="42"/>
      <c r="AK31" s="42"/>
      <c r="AL31" s="42"/>
      <c r="AM31" s="42"/>
      <c r="AN31" s="42"/>
      <c r="AO31" s="42"/>
      <c r="AP31" s="42"/>
      <c r="DF31"/>
      <c r="DG31"/>
      <c r="DH31"/>
      <c r="DI31"/>
      <c r="DJ31"/>
      <c r="DK31"/>
      <c r="DL31" s="249"/>
    </row>
    <row r="32" spans="1:116" ht="18.75" x14ac:dyDescent="0.3">
      <c r="A32" t="s">
        <v>173</v>
      </c>
      <c r="D32" s="14"/>
      <c r="E32" s="64">
        <f>'Your Results'!D22</f>
        <v>10000</v>
      </c>
      <c r="K32" s="57"/>
      <c r="AA32" s="44">
        <v>21</v>
      </c>
      <c r="DF32"/>
      <c r="DG32"/>
      <c r="DH32"/>
      <c r="DI32"/>
      <c r="DJ32"/>
      <c r="DK32"/>
      <c r="DL32" s="249"/>
    </row>
    <row r="33" spans="1:116" x14ac:dyDescent="0.25">
      <c r="K33"/>
      <c r="AA33" s="44">
        <v>22</v>
      </c>
      <c r="AB33" s="12" t="s">
        <v>184</v>
      </c>
      <c r="AC33" s="12" t="s">
        <v>165</v>
      </c>
      <c r="DF33"/>
      <c r="DG33"/>
      <c r="DH33"/>
      <c r="DI33"/>
      <c r="DJ33"/>
      <c r="DK33"/>
      <c r="DL33" s="249"/>
    </row>
    <row r="34" spans="1:116" x14ac:dyDescent="0.25">
      <c r="A34" t="s">
        <v>108</v>
      </c>
      <c r="E34" s="64">
        <f>'Your Results'!D23</f>
        <v>0</v>
      </c>
      <c r="K34"/>
      <c r="AA34" s="44">
        <v>23</v>
      </c>
      <c r="AB34" s="12" t="s">
        <v>154</v>
      </c>
      <c r="AC34" s="12" t="s">
        <v>157</v>
      </c>
      <c r="AD34" s="12">
        <f>5.32-0.35</f>
        <v>4.9700000000000006</v>
      </c>
      <c r="AE34" s="12">
        <f>5.19-0.33</f>
        <v>4.8600000000000003</v>
      </c>
      <c r="AF34" s="12">
        <f>5.21-0.38</f>
        <v>4.83</v>
      </c>
      <c r="AG34" s="12">
        <f>5.21-0.38</f>
        <v>4.83</v>
      </c>
      <c r="AH34" s="12">
        <f>4.62-0.35</f>
        <v>4.2700000000000005</v>
      </c>
      <c r="AI34" s="12">
        <f>4.76-0.33</f>
        <v>4.43</v>
      </c>
      <c r="AJ34" s="12">
        <f>4.76-0.33</f>
        <v>4.43</v>
      </c>
      <c r="AK34" s="12">
        <f>4.76-0.33</f>
        <v>4.43</v>
      </c>
      <c r="AL34" s="12">
        <f>5.27-0.49</f>
        <v>4.7799999999999994</v>
      </c>
      <c r="AM34" s="12">
        <f>4.98-0.51</f>
        <v>4.4700000000000006</v>
      </c>
      <c r="AN34" s="12">
        <f>4.98-0.51</f>
        <v>4.4700000000000006</v>
      </c>
      <c r="AO34" s="12">
        <f>4.98-0.42</f>
        <v>4.5600000000000005</v>
      </c>
      <c r="AP34" s="12">
        <f>4.98-0.42</f>
        <v>4.5600000000000005</v>
      </c>
      <c r="DF34"/>
      <c r="DG34"/>
      <c r="DH34"/>
      <c r="DI34"/>
      <c r="DJ34"/>
      <c r="DK34"/>
      <c r="DL34" s="249"/>
    </row>
    <row r="35" spans="1:116" x14ac:dyDescent="0.25">
      <c r="A35" s="12" t="s">
        <v>107</v>
      </c>
      <c r="D35" s="15"/>
      <c r="E35" s="64">
        <f>'Your Results'!D25</f>
        <v>0</v>
      </c>
      <c r="K35"/>
      <c r="AA35" s="44">
        <v>24</v>
      </c>
      <c r="AC35" s="12" t="s">
        <v>158</v>
      </c>
    </row>
    <row r="36" spans="1:116" x14ac:dyDescent="0.25">
      <c r="A36" s="12" t="s">
        <v>582</v>
      </c>
      <c r="E36" s="64">
        <f>'Your Results'!D24</f>
        <v>0</v>
      </c>
      <c r="AA36" s="44">
        <v>25</v>
      </c>
      <c r="AB36" s="12" t="s">
        <v>182</v>
      </c>
      <c r="AC36" s="12" t="s">
        <v>165</v>
      </c>
    </row>
    <row r="37" spans="1:116" x14ac:dyDescent="0.25">
      <c r="D37" s="15"/>
      <c r="E37" s="15"/>
      <c r="K37"/>
      <c r="AA37" s="44">
        <v>26</v>
      </c>
      <c r="AB37" s="12" t="s">
        <v>154</v>
      </c>
      <c r="AC37" s="12" t="s">
        <v>157</v>
      </c>
      <c r="AD37" s="12">
        <v>1.22</v>
      </c>
      <c r="AE37" s="12">
        <v>1.1599999999999999</v>
      </c>
      <c r="AF37" s="12">
        <v>0.99</v>
      </c>
      <c r="AG37" s="12">
        <v>0.99</v>
      </c>
      <c r="AH37" s="12">
        <v>1.04</v>
      </c>
      <c r="AI37" s="12">
        <v>0.99</v>
      </c>
      <c r="AJ37" s="12">
        <v>0.99</v>
      </c>
      <c r="AK37" s="12">
        <v>0.99</v>
      </c>
      <c r="AL37" s="12">
        <v>0.99</v>
      </c>
      <c r="AM37" s="12">
        <v>0.86</v>
      </c>
      <c r="AN37" s="12">
        <v>0.86</v>
      </c>
      <c r="AO37" s="12">
        <v>0.97</v>
      </c>
      <c r="AP37" s="12">
        <v>0.97</v>
      </c>
    </row>
    <row r="38" spans="1:116" x14ac:dyDescent="0.25">
      <c r="A38" s="12" t="s">
        <v>400</v>
      </c>
      <c r="C38" s="19"/>
      <c r="D38" s="15"/>
      <c r="E38" s="61">
        <f>SUM(E30:E37)</f>
        <v>10000</v>
      </c>
      <c r="AA38" s="44">
        <v>27</v>
      </c>
      <c r="AC38" s="12" t="s">
        <v>158</v>
      </c>
    </row>
    <row r="39" spans="1:116" x14ac:dyDescent="0.25">
      <c r="A39" s="12" t="s">
        <v>581</v>
      </c>
      <c r="D39" s="15"/>
      <c r="E39" s="16" t="e">
        <f>SUM(C122:L122)</f>
        <v>#N/A</v>
      </c>
      <c r="AA39" s="44">
        <v>28</v>
      </c>
    </row>
    <row r="40" spans="1:116" x14ac:dyDescent="0.25">
      <c r="A40" s="12" t="s">
        <v>580</v>
      </c>
      <c r="E40" s="16" t="e">
        <f>E38+E39</f>
        <v>#N/A</v>
      </c>
      <c r="AA40" s="44">
        <v>29</v>
      </c>
      <c r="AB40" s="799" t="s">
        <v>183</v>
      </c>
      <c r="AC40" s="12" t="s">
        <v>165</v>
      </c>
    </row>
    <row r="41" spans="1:116" x14ac:dyDescent="0.25">
      <c r="AA41" s="44">
        <v>30</v>
      </c>
      <c r="AB41" s="799"/>
      <c r="AC41" s="12" t="s">
        <v>157</v>
      </c>
      <c r="AD41" s="12">
        <v>1.29</v>
      </c>
      <c r="AE41" s="12">
        <v>1.47</v>
      </c>
      <c r="AF41" s="12">
        <v>1.44</v>
      </c>
      <c r="AG41" s="12">
        <v>1.44</v>
      </c>
      <c r="AH41" s="12">
        <v>1.1299999999999999</v>
      </c>
      <c r="AI41" s="12">
        <v>1.43</v>
      </c>
      <c r="AJ41" s="12">
        <v>1.43</v>
      </c>
      <c r="AK41" s="12">
        <v>1.43</v>
      </c>
      <c r="AL41" s="12">
        <v>1.17</v>
      </c>
      <c r="AM41" s="12">
        <v>1.53</v>
      </c>
      <c r="AN41" s="12">
        <v>1.53</v>
      </c>
      <c r="AO41" s="12">
        <v>1.56</v>
      </c>
      <c r="AP41" s="12">
        <v>1.56</v>
      </c>
    </row>
    <row r="42" spans="1:116" ht="18.75" x14ac:dyDescent="0.3">
      <c r="A42" s="57" t="s">
        <v>298</v>
      </c>
      <c r="D42" s="15"/>
      <c r="E42" s="15"/>
      <c r="AA42" s="44">
        <v>31</v>
      </c>
      <c r="AB42" s="12" t="s">
        <v>154</v>
      </c>
      <c r="AC42" s="12" t="s">
        <v>158</v>
      </c>
    </row>
    <row r="43" spans="1:116" x14ac:dyDescent="0.25">
      <c r="A43" s="12" t="s">
        <v>301</v>
      </c>
      <c r="D43" s="15"/>
      <c r="E43" s="15" t="e">
        <f>IF('Current System'!C73&gt;0,'Current System'!C73,HLOOKUP('Base Calcs'!E3,'Base Calcs'!AC6:AQ101,72,FALSE)*'Base Calcs'!E4)</f>
        <v>#N/A</v>
      </c>
      <c r="AA43" s="44">
        <v>32</v>
      </c>
    </row>
    <row r="44" spans="1:116" x14ac:dyDescent="0.25">
      <c r="A44" s="12" t="s">
        <v>299</v>
      </c>
      <c r="D44" s="15"/>
      <c r="E44" s="15" t="e">
        <f>IF('Current System'!C74&gt;0,'Current System'!C74,E43*0.4)</f>
        <v>#N/A</v>
      </c>
      <c r="AA44" s="44">
        <v>33</v>
      </c>
      <c r="AB44" s="12" t="s">
        <v>109</v>
      </c>
      <c r="AC44" s="12" t="s">
        <v>165</v>
      </c>
    </row>
    <row r="45" spans="1:116" x14ac:dyDescent="0.25">
      <c r="A45" s="12" t="s">
        <v>300</v>
      </c>
      <c r="B45" s="66"/>
      <c r="D45" s="15"/>
      <c r="E45" s="40">
        <f>IF('Current System'!C75&gt;0,'Current System'!C75,0.075)</f>
        <v>7.4999999999999997E-2</v>
      </c>
      <c r="AA45" s="44">
        <v>34</v>
      </c>
      <c r="AB45" s="12" t="s">
        <v>154</v>
      </c>
      <c r="AC45" s="12" t="s">
        <v>157</v>
      </c>
      <c r="AD45" s="12">
        <v>0.35</v>
      </c>
      <c r="AE45" s="12">
        <v>0.33</v>
      </c>
      <c r="AF45" s="12">
        <v>0.38</v>
      </c>
      <c r="AG45" s="12">
        <v>0.38</v>
      </c>
      <c r="AH45" s="12">
        <v>0.35</v>
      </c>
      <c r="AI45" s="12">
        <v>0.33</v>
      </c>
      <c r="AJ45" s="12">
        <v>0.33</v>
      </c>
      <c r="AK45" s="12">
        <v>0.33</v>
      </c>
      <c r="AL45" s="12">
        <v>0.49</v>
      </c>
      <c r="AM45" s="12">
        <v>0.51</v>
      </c>
      <c r="AN45" s="12">
        <v>0.51</v>
      </c>
      <c r="AO45" s="12">
        <v>0.42</v>
      </c>
      <c r="AP45" s="12">
        <v>0.42</v>
      </c>
    </row>
    <row r="46" spans="1:116" x14ac:dyDescent="0.25">
      <c r="AA46" s="44">
        <v>35</v>
      </c>
      <c r="AC46" s="12" t="s">
        <v>158</v>
      </c>
    </row>
    <row r="47" spans="1:116" x14ac:dyDescent="0.25">
      <c r="AA47" s="44">
        <v>36</v>
      </c>
    </row>
    <row r="48" spans="1:116" ht="18.75" x14ac:dyDescent="0.3">
      <c r="A48" s="57" t="s">
        <v>146</v>
      </c>
      <c r="B48" s="16"/>
      <c r="E48" s="247" t="s">
        <v>440</v>
      </c>
      <c r="AA48" s="44">
        <v>37</v>
      </c>
      <c r="AB48" s="12" t="s">
        <v>185</v>
      </c>
      <c r="AC48" s="12" t="s">
        <v>165</v>
      </c>
    </row>
    <row r="49" spans="1:42" x14ac:dyDescent="0.25">
      <c r="A49" s="12" t="s">
        <v>110</v>
      </c>
      <c r="E49" s="18">
        <f>'Your Results'!D47</f>
        <v>0</v>
      </c>
      <c r="AA49" s="44">
        <v>38</v>
      </c>
      <c r="AB49" s="12" t="s">
        <v>154</v>
      </c>
      <c r="AC49" s="12" t="s">
        <v>157</v>
      </c>
      <c r="AD49" s="12">
        <v>0.08</v>
      </c>
      <c r="AE49" s="12">
        <v>0.06</v>
      </c>
      <c r="AF49" s="12">
        <v>7.0000000000000007E-2</v>
      </c>
      <c r="AG49" s="12">
        <v>7.0000000000000007E-2</v>
      </c>
      <c r="AH49" s="12">
        <v>7.0000000000000007E-2</v>
      </c>
      <c r="AI49" s="12">
        <v>7.0000000000000007E-2</v>
      </c>
      <c r="AJ49" s="12">
        <v>7.0000000000000007E-2</v>
      </c>
      <c r="AK49" s="12">
        <v>7.0000000000000007E-2</v>
      </c>
      <c r="AL49" s="12">
        <v>0.08</v>
      </c>
      <c r="AM49" s="12">
        <v>0.05</v>
      </c>
      <c r="AN49" s="12">
        <v>0.05</v>
      </c>
      <c r="AO49" s="12">
        <v>0.06</v>
      </c>
      <c r="AP49" s="12">
        <v>0.06</v>
      </c>
    </row>
    <row r="50" spans="1:42" x14ac:dyDescent="0.25">
      <c r="A50" s="12" t="s">
        <v>388</v>
      </c>
      <c r="E50" s="18">
        <f>'Your Results'!D48</f>
        <v>0</v>
      </c>
      <c r="AA50" s="44">
        <v>39</v>
      </c>
      <c r="AC50" s="12" t="s">
        <v>158</v>
      </c>
    </row>
    <row r="51" spans="1:42" x14ac:dyDescent="0.25">
      <c r="AA51" s="44">
        <v>40</v>
      </c>
    </row>
    <row r="52" spans="1:42" x14ac:dyDescent="0.25">
      <c r="C52"/>
      <c r="D52"/>
      <c r="AA52" s="44">
        <v>41</v>
      </c>
      <c r="AB52" s="12" t="s">
        <v>193</v>
      </c>
      <c r="AC52" s="12" t="s">
        <v>165</v>
      </c>
    </row>
    <row r="53" spans="1:42" ht="18.75" x14ac:dyDescent="0.3">
      <c r="A53" s="5" t="s">
        <v>144</v>
      </c>
      <c r="B53"/>
      <c r="C53" s="247" t="s">
        <v>91</v>
      </c>
      <c r="D53" s="38"/>
      <c r="E53" s="247" t="s">
        <v>440</v>
      </c>
      <c r="F53" s="38"/>
      <c r="G53" s="60" t="s">
        <v>190</v>
      </c>
      <c r="I53" s="19"/>
      <c r="J53" s="19"/>
      <c r="K53" s="19"/>
      <c r="L53" s="19"/>
      <c r="M53" s="19"/>
      <c r="N53" s="19"/>
      <c r="O53" s="19"/>
      <c r="P53" s="19"/>
      <c r="Q53" s="19"/>
      <c r="R53" s="19"/>
      <c r="S53" s="19"/>
      <c r="T53" s="19"/>
      <c r="U53" s="19"/>
      <c r="V53" s="19"/>
      <c r="W53" s="19"/>
      <c r="X53" s="19"/>
      <c r="Y53" s="19"/>
      <c r="AA53" s="44">
        <v>42</v>
      </c>
      <c r="AC53" s="12" t="s">
        <v>157</v>
      </c>
      <c r="AD53" s="12">
        <v>181</v>
      </c>
      <c r="AE53" s="12">
        <v>208</v>
      </c>
      <c r="AF53" s="12">
        <v>204</v>
      </c>
      <c r="AG53" s="12">
        <v>204</v>
      </c>
      <c r="AH53" s="12">
        <v>188</v>
      </c>
      <c r="AI53" s="12">
        <v>178</v>
      </c>
      <c r="AJ53" s="12">
        <v>178</v>
      </c>
      <c r="AK53" s="12">
        <v>178</v>
      </c>
      <c r="AL53" s="12">
        <v>161</v>
      </c>
      <c r="AM53" s="12">
        <v>227</v>
      </c>
      <c r="AN53" s="12">
        <v>227</v>
      </c>
      <c r="AO53" s="12">
        <v>203</v>
      </c>
      <c r="AP53" s="12">
        <v>203</v>
      </c>
    </row>
    <row r="54" spans="1:42" ht="15.75" x14ac:dyDescent="0.25">
      <c r="A54" s="46" t="s">
        <v>121</v>
      </c>
      <c r="B54"/>
      <c r="C54"/>
      <c r="D54" s="50" t="s">
        <v>154</v>
      </c>
      <c r="E54"/>
      <c r="F54" s="50" t="s">
        <v>154</v>
      </c>
      <c r="G54" s="60"/>
      <c r="H54" s="19"/>
      <c r="I54" s="19"/>
      <c r="J54" s="19"/>
      <c r="K54" s="19"/>
      <c r="L54" s="19"/>
      <c r="M54" s="19"/>
      <c r="N54" s="19"/>
      <c r="O54" s="19"/>
      <c r="P54" s="19"/>
      <c r="Q54" s="19"/>
      <c r="AA54" s="44">
        <v>43</v>
      </c>
      <c r="AC54" s="12" t="s">
        <v>158</v>
      </c>
    </row>
    <row r="55" spans="1:42" x14ac:dyDescent="0.25">
      <c r="A55" s="12" t="s">
        <v>164</v>
      </c>
      <c r="B55"/>
      <c r="C55" s="47">
        <f>C9*(E49+E50)</f>
        <v>0</v>
      </c>
      <c r="D55" s="51" t="e">
        <f>C55/$C$9</f>
        <v>#DIV/0!</v>
      </c>
      <c r="E55" s="130">
        <f>'Proposed System'!C15*(E49+IF(E50&gt;0,E50,0))</f>
        <v>0</v>
      </c>
      <c r="F55" s="51" t="e">
        <f>E55/$E$9</f>
        <v>#DIV/0!</v>
      </c>
      <c r="G55" s="61">
        <f>E55-C55</f>
        <v>0</v>
      </c>
      <c r="AA55" s="44">
        <v>44</v>
      </c>
    </row>
    <row r="56" spans="1:42" x14ac:dyDescent="0.25">
      <c r="A56" t="s">
        <v>145</v>
      </c>
      <c r="B56"/>
      <c r="C56" s="47" t="e">
        <f>'Base Calcs'!C67</f>
        <v>#N/A</v>
      </c>
      <c r="D56" s="51" t="e">
        <f>C56/$C$9</f>
        <v>#N/A</v>
      </c>
      <c r="E56" s="130" t="e">
        <f>C56+'Your Results'!D51</f>
        <v>#N/A</v>
      </c>
      <c r="F56" s="51" t="e">
        <f>E56/$E$9</f>
        <v>#N/A</v>
      </c>
      <c r="G56" s="61" t="e">
        <f>E56-C56</f>
        <v>#N/A</v>
      </c>
      <c r="AA56" s="44">
        <v>45</v>
      </c>
    </row>
    <row r="57" spans="1:42" x14ac:dyDescent="0.25">
      <c r="A57" s="12" t="s">
        <v>465</v>
      </c>
      <c r="E57" s="12">
        <f>'Your Results'!D52</f>
        <v>0</v>
      </c>
      <c r="F57" s="51" t="e">
        <f>E57/$E$9</f>
        <v>#DIV/0!</v>
      </c>
      <c r="G57" s="61">
        <f>E57-C57</f>
        <v>0</v>
      </c>
      <c r="AA57" s="44">
        <v>46</v>
      </c>
      <c r="AB57" s="12" t="s">
        <v>200</v>
      </c>
    </row>
    <row r="58" spans="1:42" x14ac:dyDescent="0.25">
      <c r="AA58" s="44">
        <v>47</v>
      </c>
      <c r="AB58" s="2" t="s">
        <v>98</v>
      </c>
      <c r="AD58" s="15">
        <v>1800</v>
      </c>
      <c r="AE58" s="15">
        <v>1800</v>
      </c>
      <c r="AF58" s="15">
        <v>1800</v>
      </c>
      <c r="AG58" s="15">
        <v>1800</v>
      </c>
      <c r="AH58" s="15">
        <v>1800</v>
      </c>
      <c r="AI58" s="15">
        <v>1800</v>
      </c>
      <c r="AJ58" s="15">
        <v>1800</v>
      </c>
      <c r="AK58" s="15">
        <v>1800</v>
      </c>
      <c r="AL58" s="15">
        <v>1800</v>
      </c>
      <c r="AM58" s="15">
        <v>1800</v>
      </c>
      <c r="AN58" s="15">
        <v>1800</v>
      </c>
      <c r="AO58" s="15">
        <v>1800</v>
      </c>
      <c r="AP58" s="15">
        <v>1800</v>
      </c>
    </row>
    <row r="59" spans="1:42" x14ac:dyDescent="0.25">
      <c r="AA59" s="44">
        <v>48</v>
      </c>
      <c r="AB59" s="2" t="s">
        <v>99</v>
      </c>
      <c r="AD59" s="15">
        <v>1900</v>
      </c>
      <c r="AE59" s="15">
        <v>1900</v>
      </c>
      <c r="AF59" s="15">
        <v>1900</v>
      </c>
      <c r="AG59" s="15">
        <v>1900</v>
      </c>
      <c r="AH59" s="15">
        <v>1900</v>
      </c>
      <c r="AI59" s="15">
        <v>1900</v>
      </c>
      <c r="AJ59" s="15">
        <v>1900</v>
      </c>
      <c r="AK59" s="15">
        <v>1900</v>
      </c>
      <c r="AL59" s="15">
        <v>1900</v>
      </c>
      <c r="AM59" s="15">
        <v>1900</v>
      </c>
      <c r="AN59" s="15">
        <v>1900</v>
      </c>
      <c r="AO59" s="15">
        <v>1900</v>
      </c>
      <c r="AP59" s="15">
        <v>1900</v>
      </c>
    </row>
    <row r="60" spans="1:42" ht="16.5" thickBot="1" x14ac:dyDescent="0.3">
      <c r="A60" s="89" t="s">
        <v>248</v>
      </c>
      <c r="B60" s="90"/>
      <c r="C60" s="90"/>
      <c r="D60" s="91"/>
      <c r="E60" s="141"/>
      <c r="F60" s="92"/>
      <c r="G60" s="93" t="e">
        <f>SUM(G55:G57)</f>
        <v>#N/A</v>
      </c>
      <c r="H60" s="19"/>
      <c r="I60" s="19"/>
      <c r="J60" s="19"/>
      <c r="K60" s="19"/>
      <c r="L60" s="19"/>
      <c r="M60" s="19"/>
      <c r="N60" s="19"/>
      <c r="O60" s="19"/>
      <c r="P60" s="19"/>
      <c r="Q60" s="19"/>
      <c r="AA60" s="44">
        <v>49</v>
      </c>
      <c r="AB60" s="2" t="s">
        <v>100</v>
      </c>
      <c r="AD60" s="15">
        <v>2000</v>
      </c>
      <c r="AE60" s="15">
        <v>2000</v>
      </c>
      <c r="AF60" s="15">
        <v>2000</v>
      </c>
      <c r="AG60" s="15">
        <v>2000</v>
      </c>
      <c r="AH60" s="15">
        <v>2000</v>
      </c>
      <c r="AI60" s="15">
        <v>2000</v>
      </c>
      <c r="AJ60" s="15">
        <v>2000</v>
      </c>
      <c r="AK60" s="15">
        <v>2000</v>
      </c>
      <c r="AL60" s="15">
        <v>2000</v>
      </c>
      <c r="AM60" s="15">
        <v>2000</v>
      </c>
      <c r="AN60" s="15">
        <v>2000</v>
      </c>
      <c r="AO60" s="15">
        <v>2000</v>
      </c>
      <c r="AP60" s="15">
        <v>2000</v>
      </c>
    </row>
    <row r="61" spans="1:42" ht="15.75" thickTop="1" x14ac:dyDescent="0.25">
      <c r="A61"/>
      <c r="B61"/>
      <c r="C61"/>
      <c r="D61" s="50"/>
      <c r="E61" s="130"/>
      <c r="F61" s="50"/>
      <c r="G61" s="61"/>
      <c r="H61" s="19"/>
      <c r="I61" s="19"/>
      <c r="J61" s="19"/>
      <c r="K61" s="19"/>
      <c r="L61" s="19"/>
      <c r="M61" s="19"/>
      <c r="N61" s="19"/>
      <c r="O61" s="19"/>
      <c r="P61" s="19"/>
      <c r="Q61" s="19"/>
      <c r="AA61" s="44">
        <v>50</v>
      </c>
      <c r="AB61" s="2" t="s">
        <v>101</v>
      </c>
      <c r="AD61" s="15">
        <v>2100</v>
      </c>
      <c r="AE61" s="15">
        <v>2100</v>
      </c>
      <c r="AF61" s="15">
        <v>2100</v>
      </c>
      <c r="AG61" s="15">
        <v>2100</v>
      </c>
      <c r="AH61" s="15">
        <v>2100</v>
      </c>
      <c r="AI61" s="15">
        <v>2100</v>
      </c>
      <c r="AJ61" s="15">
        <v>2100</v>
      </c>
      <c r="AK61" s="15">
        <v>1800</v>
      </c>
      <c r="AL61" s="15">
        <v>2100</v>
      </c>
      <c r="AM61" s="15">
        <v>2100</v>
      </c>
      <c r="AN61" s="15">
        <v>2100</v>
      </c>
      <c r="AO61" s="15">
        <v>2100</v>
      </c>
      <c r="AP61" s="15">
        <v>2100</v>
      </c>
    </row>
    <row r="62" spans="1:42" ht="15.75" x14ac:dyDescent="0.25">
      <c r="A62" s="46" t="s">
        <v>205</v>
      </c>
      <c r="B62"/>
      <c r="C62"/>
      <c r="D62" s="50" t="s">
        <v>154</v>
      </c>
      <c r="E62" s="130"/>
      <c r="F62" s="50" t="s">
        <v>154</v>
      </c>
      <c r="G62" s="60"/>
      <c r="H62" s="19"/>
      <c r="I62" s="19"/>
      <c r="J62" s="19"/>
      <c r="K62" s="19"/>
      <c r="L62" s="19"/>
      <c r="M62" s="19"/>
      <c r="N62" s="19"/>
      <c r="O62" s="19"/>
      <c r="P62" s="19"/>
      <c r="Q62" s="19"/>
      <c r="AA62" s="44">
        <v>51</v>
      </c>
    </row>
    <row r="63" spans="1:42" x14ac:dyDescent="0.25">
      <c r="A63" t="s">
        <v>147</v>
      </c>
      <c r="B63"/>
      <c r="C63"/>
      <c r="D63" s="51"/>
      <c r="E63" s="130"/>
      <c r="F63" s="51"/>
      <c r="G63" s="61"/>
      <c r="H63" s="19"/>
      <c r="I63" s="19"/>
      <c r="J63" s="19"/>
      <c r="K63" s="19"/>
      <c r="L63" s="19"/>
      <c r="M63" s="19"/>
      <c r="N63" s="19"/>
      <c r="O63" s="19"/>
      <c r="P63" s="19"/>
      <c r="Q63" s="19"/>
      <c r="AA63" s="44">
        <v>52</v>
      </c>
    </row>
    <row r="64" spans="1:42" x14ac:dyDescent="0.25">
      <c r="A64" s="45" t="s">
        <v>36</v>
      </c>
      <c r="B64"/>
      <c r="C64" s="130" t="e">
        <f>'Base Calcs'!C73</f>
        <v>#N/A</v>
      </c>
      <c r="D64" s="51" t="e">
        <f t="shared" ref="D64:D66" si="6">C64/$C$9</f>
        <v>#N/A</v>
      </c>
      <c r="E64" s="130" t="e">
        <f>'Proposed System'!C75*('Proposed System'!C14*HLOOKUP('Current System'!B4,'Base Calcs'!AB6:AQ101,8,FALSE)+HLOOKUP('Current System'!B4,'Base Calcs'!AB6:AQ101,9,FALSE))</f>
        <v>#N/A</v>
      </c>
      <c r="F64" s="51" t="e">
        <f>E64/$E$9</f>
        <v>#N/A</v>
      </c>
      <c r="G64" s="73" t="e">
        <f>E64-C165</f>
        <v>#N/A</v>
      </c>
      <c r="H64" s="19"/>
      <c r="I64" s="19"/>
      <c r="J64" s="19"/>
      <c r="K64" s="19"/>
      <c r="L64" s="19"/>
      <c r="M64" s="19"/>
      <c r="N64" s="19"/>
      <c r="O64" s="19"/>
      <c r="P64" s="19"/>
      <c r="Q64" s="19"/>
      <c r="AA64" s="44">
        <v>53</v>
      </c>
    </row>
    <row r="65" spans="1:42" x14ac:dyDescent="0.25">
      <c r="A65" s="45" t="s">
        <v>38</v>
      </c>
      <c r="B65"/>
      <c r="C65" s="130" t="e">
        <f>'Base Calcs'!C74</f>
        <v>#N/A</v>
      </c>
      <c r="D65" s="51" t="e">
        <f t="shared" si="6"/>
        <v>#N/A</v>
      </c>
      <c r="E65" s="142" t="e">
        <f>'Proposed System'!C76*HLOOKUP('Current System'!$B$4,'Base Calcs'!AB6:AQ101,10,FALSE)</f>
        <v>#N/A</v>
      </c>
      <c r="F65" s="51" t="e">
        <f>E65/$E$9</f>
        <v>#N/A</v>
      </c>
      <c r="G65" s="73" t="e">
        <f>E65-C166</f>
        <v>#N/A</v>
      </c>
      <c r="H65" s="19"/>
      <c r="I65" s="19"/>
      <c r="J65" s="19"/>
      <c r="K65" s="19"/>
      <c r="L65" s="19"/>
      <c r="M65" s="19"/>
      <c r="N65" s="19"/>
      <c r="O65" s="19"/>
      <c r="P65" s="19"/>
      <c r="Q65" s="19"/>
      <c r="AA65" s="44">
        <v>54</v>
      </c>
      <c r="AB65" s="12" t="s">
        <v>427</v>
      </c>
    </row>
    <row r="66" spans="1:42" x14ac:dyDescent="0.25">
      <c r="A66" s="45" t="s">
        <v>37</v>
      </c>
      <c r="B66"/>
      <c r="C66" s="130" t="e">
        <f>'Base Calcs'!C75</f>
        <v>#N/A</v>
      </c>
      <c r="D66" s="51" t="e">
        <f t="shared" si="6"/>
        <v>#N/A</v>
      </c>
      <c r="E66" s="142" t="e">
        <f>'Proposed System'!C77*HLOOKUP('Current System'!$B$4,'Base Calcs'!AB6:AQ101,11,FALSE)</f>
        <v>#N/A</v>
      </c>
      <c r="F66" s="51" t="e">
        <f>E66/$E$9</f>
        <v>#N/A</v>
      </c>
      <c r="G66" s="73" t="e">
        <f>E66-C167</f>
        <v>#N/A</v>
      </c>
      <c r="H66" s="19"/>
      <c r="I66" s="19"/>
      <c r="J66" s="19"/>
      <c r="K66" s="19"/>
      <c r="L66" s="19"/>
      <c r="M66" s="19"/>
      <c r="N66" s="19"/>
      <c r="O66" s="19"/>
      <c r="P66" s="19"/>
      <c r="Q66" s="19"/>
      <c r="AA66" s="44">
        <v>55</v>
      </c>
      <c r="AB66" s="12" t="s">
        <v>266</v>
      </c>
      <c r="AC66" s="12" t="s">
        <v>165</v>
      </c>
    </row>
    <row r="67" spans="1:42" x14ac:dyDescent="0.25">
      <c r="C67" s="130"/>
      <c r="E67" s="136"/>
      <c r="G67" s="136"/>
      <c r="H67" s="19"/>
      <c r="I67" s="19"/>
      <c r="J67" s="19"/>
      <c r="K67" s="19"/>
      <c r="L67" s="19"/>
      <c r="M67" s="19"/>
      <c r="N67" s="19"/>
      <c r="O67" s="19"/>
      <c r="P67" s="19"/>
      <c r="Q67" s="19"/>
      <c r="AA67" s="44">
        <v>56</v>
      </c>
      <c r="AC67" s="12" t="s">
        <v>157</v>
      </c>
      <c r="AD67" s="12">
        <v>1.45</v>
      </c>
      <c r="AE67" s="12">
        <v>1.23</v>
      </c>
      <c r="AF67" s="12">
        <v>1.34</v>
      </c>
      <c r="AG67" s="12">
        <v>1.34</v>
      </c>
      <c r="AH67" s="12">
        <v>1.18</v>
      </c>
      <c r="AI67" s="12">
        <v>1.1200000000000001</v>
      </c>
      <c r="AJ67" s="12">
        <v>1.1200000000000001</v>
      </c>
      <c r="AK67" s="12">
        <v>1.1200000000000001</v>
      </c>
      <c r="AL67" s="12">
        <v>1.78</v>
      </c>
      <c r="AM67" s="12">
        <v>1.29</v>
      </c>
      <c r="AN67" s="12">
        <v>1.29</v>
      </c>
      <c r="AO67" s="12">
        <v>1.25</v>
      </c>
      <c r="AP67" s="12">
        <v>1.25</v>
      </c>
    </row>
    <row r="68" spans="1:42" x14ac:dyDescent="0.25">
      <c r="A68" s="12" t="s">
        <v>222</v>
      </c>
      <c r="C68" s="130"/>
      <c r="E68" s="136"/>
      <c r="G68" s="136"/>
      <c r="H68" s="19"/>
      <c r="I68" s="19"/>
      <c r="J68" s="19"/>
      <c r="K68" s="19"/>
      <c r="L68" s="19"/>
      <c r="M68" s="19"/>
      <c r="N68" s="19"/>
      <c r="O68" s="19"/>
      <c r="P68" s="19"/>
      <c r="Q68" s="19"/>
      <c r="AA68" s="44">
        <v>57</v>
      </c>
      <c r="AC68" s="12" t="s">
        <v>158</v>
      </c>
    </row>
    <row r="69" spans="1:42" x14ac:dyDescent="0.25">
      <c r="A69" s="74" t="s">
        <v>223</v>
      </c>
      <c r="C69" s="130" t="e">
        <f>'Base Calcs'!C78</f>
        <v>#N/A</v>
      </c>
      <c r="D69" s="51" t="e">
        <f>C69/$C$9</f>
        <v>#N/A</v>
      </c>
      <c r="E69" s="136" t="e">
        <f>HLOOKUP(E3,$AB$12:$AP$108,42,FALSE)*E8</f>
        <v>#N/A</v>
      </c>
      <c r="F69" s="51" t="e">
        <f>E69/$E$9</f>
        <v>#N/A</v>
      </c>
      <c r="G69" s="73" t="e">
        <f>E69-C69</f>
        <v>#N/A</v>
      </c>
      <c r="H69" s="19"/>
      <c r="I69" s="19"/>
      <c r="J69" s="19"/>
      <c r="K69" s="19"/>
      <c r="L69" s="19"/>
      <c r="M69" s="19"/>
      <c r="N69" s="19"/>
      <c r="O69" s="19"/>
      <c r="P69" s="19"/>
      <c r="Q69" s="19"/>
      <c r="AA69" s="44">
        <v>58</v>
      </c>
    </row>
    <row r="70" spans="1:42" x14ac:dyDescent="0.25">
      <c r="A70" s="74"/>
      <c r="C70" s="130"/>
      <c r="E70" s="136"/>
      <c r="G70" s="73"/>
      <c r="H70" s="19"/>
      <c r="I70" s="19"/>
      <c r="J70" s="19"/>
      <c r="K70" s="19"/>
      <c r="L70" s="19"/>
      <c r="M70" s="19"/>
      <c r="N70" s="19"/>
      <c r="O70" s="19"/>
      <c r="P70" s="19"/>
      <c r="Q70" s="19"/>
      <c r="AA70" s="44">
        <v>59</v>
      </c>
      <c r="AB70" s="12" t="s">
        <v>269</v>
      </c>
      <c r="AC70" s="12" t="s">
        <v>165</v>
      </c>
    </row>
    <row r="71" spans="1:42" x14ac:dyDescent="0.25">
      <c r="A71" s="12" t="s">
        <v>224</v>
      </c>
      <c r="B71"/>
      <c r="C71" s="130"/>
      <c r="D71" s="52"/>
      <c r="E71" s="136"/>
      <c r="F71" s="50"/>
      <c r="G71" s="136"/>
      <c r="H71" s="19"/>
      <c r="AA71" s="44">
        <v>60</v>
      </c>
      <c r="AC71" s="12" t="s">
        <v>157</v>
      </c>
      <c r="AD71" s="12">
        <v>0.64</v>
      </c>
      <c r="AE71" s="12">
        <v>0.55000000000000004</v>
      </c>
      <c r="AF71" s="12">
        <v>0.51</v>
      </c>
      <c r="AG71" s="12">
        <v>0.51</v>
      </c>
      <c r="AH71" s="12">
        <v>0.56999999999999995</v>
      </c>
      <c r="AI71" s="12">
        <v>0.44</v>
      </c>
      <c r="AJ71" s="12">
        <v>0.44</v>
      </c>
      <c r="AK71" s="12">
        <v>0.44</v>
      </c>
      <c r="AL71" s="12">
        <v>1.03</v>
      </c>
      <c r="AM71" s="12">
        <v>0.54</v>
      </c>
      <c r="AN71" s="12">
        <v>0.54</v>
      </c>
      <c r="AO71" s="12">
        <v>0.62</v>
      </c>
      <c r="AP71" s="12">
        <v>0.62</v>
      </c>
    </row>
    <row r="72" spans="1:42" x14ac:dyDescent="0.25">
      <c r="A72" s="75" t="s">
        <v>148</v>
      </c>
      <c r="B72"/>
      <c r="C72" s="130">
        <f>'Base Calcs'!C81</f>
        <v>0</v>
      </c>
      <c r="D72" s="51" t="e">
        <f>C72/$C$9</f>
        <v>#DIV/0!</v>
      </c>
      <c r="E72" s="143">
        <f>IF(E25=0,0,(E25/'Proposed System'!F58)*'Proposed System'!D58)</f>
        <v>0</v>
      </c>
      <c r="F72" s="51" t="e">
        <f>E72/$E$9</f>
        <v>#DIV/0!</v>
      </c>
      <c r="G72" s="73">
        <f>E72-C72</f>
        <v>0</v>
      </c>
      <c r="H72" s="19"/>
      <c r="AA72" s="44">
        <v>61</v>
      </c>
      <c r="AC72" s="12" t="s">
        <v>158</v>
      </c>
    </row>
    <row r="73" spans="1:42" x14ac:dyDescent="0.25">
      <c r="A73" s="75" t="s">
        <v>149</v>
      </c>
      <c r="B73"/>
      <c r="C73" s="130">
        <f>'Base Calcs'!C82</f>
        <v>0</v>
      </c>
      <c r="D73" s="51" t="e">
        <f>C73/$C$9</f>
        <v>#DIV/0!</v>
      </c>
      <c r="E73" s="143">
        <f>'Proposed System'!B38*'Proposed System'!C38*'Proposed System'!D38+'Proposed System'!B39*'Proposed System'!C39*'Proposed System'!D39</f>
        <v>0</v>
      </c>
      <c r="F73" s="51" t="e">
        <f>E73/$E$9</f>
        <v>#DIV/0!</v>
      </c>
      <c r="G73" s="73">
        <f>E73-C73</f>
        <v>0</v>
      </c>
      <c r="H73" s="19"/>
      <c r="AA73" s="44">
        <v>62</v>
      </c>
    </row>
    <row r="74" spans="1:42" x14ac:dyDescent="0.25">
      <c r="A74" s="75" t="s">
        <v>150</v>
      </c>
      <c r="B74"/>
      <c r="C74" s="130" t="e">
        <f>'Base Calcs'!C83</f>
        <v>#N/A</v>
      </c>
      <c r="D74" s="150" t="e">
        <f>C74/$C$9</f>
        <v>#N/A</v>
      </c>
      <c r="E74" s="143" t="e">
        <f>IF('Proposed System'!D28="Grazed on farm",0,'Proposed System'!C28*(10-'Proposed System'!E28)*4.33*HLOOKUP(E3,AA12:AP106,13,FALSE))+IF('Proposed System'!D29="Grazed on farm",0,'Proposed System'!C29*(12-'Proposed System'!E29)*4.33*HLOOKUP(E3,AA12:AP106,14,FALSE))</f>
        <v>#N/A</v>
      </c>
      <c r="F74" s="150" t="e">
        <f>E74/$E$9</f>
        <v>#N/A</v>
      </c>
      <c r="G74" s="73" t="e">
        <f>E74-C74</f>
        <v>#N/A</v>
      </c>
      <c r="H74" s="19"/>
      <c r="AA74" s="44">
        <v>63</v>
      </c>
      <c r="AB74" s="12" t="s">
        <v>267</v>
      </c>
      <c r="AC74" s="12" t="s">
        <v>165</v>
      </c>
    </row>
    <row r="75" spans="1:42" x14ac:dyDescent="0.25">
      <c r="A75" s="74" t="s">
        <v>594</v>
      </c>
      <c r="C75" s="12">
        <f>'Current System'!H20</f>
        <v>0</v>
      </c>
      <c r="D75" s="150" t="e">
        <f>C75/$C$9</f>
        <v>#DIV/0!</v>
      </c>
      <c r="E75" s="12">
        <f>'Proposed System'!I24</f>
        <v>0</v>
      </c>
      <c r="F75" s="150" t="e">
        <f>E75/$E$9</f>
        <v>#DIV/0!</v>
      </c>
      <c r="G75" s="73">
        <f>E75-C75</f>
        <v>0</v>
      </c>
      <c r="H75" s="19"/>
      <c r="AA75" s="44">
        <v>64</v>
      </c>
      <c r="AB75" s="12" t="s">
        <v>268</v>
      </c>
      <c r="AC75" s="12" t="s">
        <v>157</v>
      </c>
      <c r="AD75" s="12">
        <v>0.39</v>
      </c>
      <c r="AE75" s="12">
        <v>0.35</v>
      </c>
      <c r="AF75" s="12">
        <v>0.46</v>
      </c>
      <c r="AG75" s="12">
        <v>0.46</v>
      </c>
      <c r="AH75" s="12">
        <v>0.36</v>
      </c>
      <c r="AI75" s="12">
        <v>0.71</v>
      </c>
      <c r="AJ75" s="12">
        <v>0.71</v>
      </c>
      <c r="AK75" s="12">
        <v>0.71</v>
      </c>
      <c r="AL75" s="12">
        <v>0.28000000000000003</v>
      </c>
      <c r="AM75" s="12">
        <v>0.23</v>
      </c>
      <c r="AN75" s="12">
        <v>0.23</v>
      </c>
      <c r="AO75" s="12">
        <v>0.25</v>
      </c>
      <c r="AP75" s="12">
        <v>0.25</v>
      </c>
    </row>
    <row r="76" spans="1:42" x14ac:dyDescent="0.25">
      <c r="C76" s="130"/>
      <c r="E76" s="136"/>
      <c r="G76" s="73"/>
      <c r="H76" s="19"/>
      <c r="AA76" s="44">
        <v>65</v>
      </c>
      <c r="AC76" s="12" t="s">
        <v>158</v>
      </c>
    </row>
    <row r="77" spans="1:42" x14ac:dyDescent="0.25">
      <c r="A77" s="12" t="s">
        <v>225</v>
      </c>
      <c r="C77" s="130"/>
      <c r="E77" s="136"/>
      <c r="G77" s="73"/>
      <c r="H77" s="19"/>
      <c r="AA77" s="44">
        <v>66</v>
      </c>
    </row>
    <row r="78" spans="1:42" ht="15.75" customHeight="1" x14ac:dyDescent="0.25">
      <c r="A78" s="74" t="s">
        <v>226</v>
      </c>
      <c r="C78" s="130">
        <f>'Base Calcs'!C87</f>
        <v>0</v>
      </c>
      <c r="E78" s="253" t="e">
        <f>(((G25*DA16*1000)-(G9*DA24*(G25/G27)))*DD16+((G25*DA17*1000)-(G9*DA26*(G25/G27)))*DD17+((G25*DA18*1000)-(G9*DA27*(G25/G27)))*DD18+((G25*DA19*1000)-(G9*DA28*(G25/G27)))*DD19)*-1</f>
        <v>#DIV/0!</v>
      </c>
      <c r="G78" s="73" t="e">
        <f t="shared" ref="G78" si="7">E78-C78</f>
        <v>#DIV/0!</v>
      </c>
      <c r="H78" s="19"/>
      <c r="AA78" s="44">
        <v>67</v>
      </c>
      <c r="AB78" s="12" t="s">
        <v>270</v>
      </c>
      <c r="AC78" s="12" t="s">
        <v>165</v>
      </c>
    </row>
    <row r="79" spans="1:42" x14ac:dyDescent="0.25">
      <c r="A79" s="45" t="s">
        <v>188</v>
      </c>
      <c r="B79"/>
      <c r="C79" s="130">
        <f>'Base Calcs'!C88</f>
        <v>0</v>
      </c>
      <c r="D79" s="52"/>
      <c r="E79" s="121">
        <f>0.037*G25*1000</f>
        <v>0</v>
      </c>
      <c r="F79" s="50"/>
      <c r="G79" s="73">
        <f>E79-C79</f>
        <v>0</v>
      </c>
      <c r="H79" s="19"/>
      <c r="AA79" s="44">
        <v>68</v>
      </c>
      <c r="AC79" s="12" t="s">
        <v>157</v>
      </c>
      <c r="AD79" s="12">
        <v>0.35</v>
      </c>
      <c r="AE79" s="12">
        <v>0.33</v>
      </c>
      <c r="AF79" s="12">
        <v>0.38</v>
      </c>
      <c r="AG79" s="12">
        <v>0.38</v>
      </c>
      <c r="AH79" s="12">
        <v>0.35</v>
      </c>
      <c r="AI79" s="12">
        <v>0.38</v>
      </c>
      <c r="AJ79" s="12">
        <v>0.38</v>
      </c>
      <c r="AK79" s="12">
        <v>0.38</v>
      </c>
      <c r="AL79" s="12">
        <v>0.49</v>
      </c>
      <c r="AM79" s="12">
        <v>0.51</v>
      </c>
      <c r="AN79" s="12">
        <v>0.51</v>
      </c>
      <c r="AO79" s="12">
        <v>0.42</v>
      </c>
      <c r="AP79" s="12">
        <v>0.42</v>
      </c>
    </row>
    <row r="80" spans="1:42" x14ac:dyDescent="0.25">
      <c r="A80" s="74" t="s">
        <v>383</v>
      </c>
      <c r="C80" s="130">
        <f>'Base Calcs'!C89</f>
        <v>0</v>
      </c>
      <c r="E80" s="136" t="e">
        <f>'Base Calcs'!E89</f>
        <v>#N/A</v>
      </c>
      <c r="G80" s="73" t="e">
        <f>E80-C80</f>
        <v>#N/A</v>
      </c>
      <c r="H80" s="19"/>
      <c r="AA80" s="44">
        <v>69</v>
      </c>
      <c r="AC80" s="12" t="s">
        <v>158</v>
      </c>
    </row>
    <row r="81" spans="1:41" x14ac:dyDescent="0.25">
      <c r="A81" s="74" t="s">
        <v>341</v>
      </c>
      <c r="C81" s="130">
        <f>'Base Calcs'!C90</f>
        <v>0</v>
      </c>
      <c r="E81" s="136" t="e">
        <f>'Base Calcs'!E90</f>
        <v>#N/A</v>
      </c>
      <c r="G81" s="73" t="e">
        <f>E81-C81</f>
        <v>#N/A</v>
      </c>
      <c r="H81" s="19"/>
      <c r="AA81" s="44">
        <v>70</v>
      </c>
    </row>
    <row r="82" spans="1:41" x14ac:dyDescent="0.25">
      <c r="A82" s="74" t="s">
        <v>421</v>
      </c>
      <c r="C82" s="130">
        <f>'Base Calcs'!C91</f>
        <v>0</v>
      </c>
      <c r="E82" s="136" t="e">
        <f>-'Current System'!B5*0.07*700*(1-VLOOKUP('Current System'!B6,'Base Calcs'!DJ6:DK9,2,FALSE))</f>
        <v>#N/A</v>
      </c>
      <c r="G82" s="73" t="e">
        <f>E82-C82</f>
        <v>#N/A</v>
      </c>
      <c r="H82" s="19"/>
      <c r="AA82" s="44">
        <v>71</v>
      </c>
    </row>
    <row r="83" spans="1:41" x14ac:dyDescent="0.25">
      <c r="C83" s="130"/>
      <c r="H83" s="19"/>
      <c r="AA83" s="44">
        <v>72</v>
      </c>
    </row>
    <row r="84" spans="1:41" x14ac:dyDescent="0.25">
      <c r="A84" s="12" t="s">
        <v>227</v>
      </c>
      <c r="C84" s="130"/>
      <c r="E84" s="136"/>
      <c r="G84" s="73"/>
      <c r="H84" s="19"/>
      <c r="AA84" s="44">
        <v>73</v>
      </c>
    </row>
    <row r="85" spans="1:41" x14ac:dyDescent="0.25">
      <c r="A85" s="74" t="s">
        <v>185</v>
      </c>
      <c r="C85" s="130">
        <f>'Base Calcs'!C96</f>
        <v>0</v>
      </c>
      <c r="E85" s="168" t="e">
        <f>'Base Calcs'!E96</f>
        <v>#N/A</v>
      </c>
      <c r="G85" s="73" t="e">
        <f>E85-C85</f>
        <v>#N/A</v>
      </c>
      <c r="H85" s="19"/>
      <c r="AA85" s="44">
        <v>74</v>
      </c>
    </row>
    <row r="86" spans="1:41" x14ac:dyDescent="0.25">
      <c r="H86" s="19"/>
      <c r="AA86" s="44">
        <v>75</v>
      </c>
    </row>
    <row r="87" spans="1:41" x14ac:dyDescent="0.25">
      <c r="A87" s="12" t="s">
        <v>592</v>
      </c>
      <c r="E87" s="12">
        <f>'Your Results'!D65</f>
        <v>0</v>
      </c>
      <c r="G87" s="73">
        <f t="shared" ref="G87:G88" si="8">E87-C87</f>
        <v>0</v>
      </c>
      <c r="H87" s="19"/>
      <c r="AA87" s="44">
        <v>76</v>
      </c>
      <c r="AD87" s="151"/>
      <c r="AE87" s="151"/>
      <c r="AF87" s="151"/>
      <c r="AG87" s="151"/>
      <c r="AH87" s="151"/>
      <c r="AI87" s="151"/>
      <c r="AJ87" s="151"/>
      <c r="AK87" s="151"/>
      <c r="AN87" s="151"/>
      <c r="AO87" s="151"/>
    </row>
    <row r="88" spans="1:41" ht="15.75" x14ac:dyDescent="0.25">
      <c r="A88" s="248" t="s">
        <v>593</v>
      </c>
      <c r="B88"/>
      <c r="C88"/>
      <c r="D88" s="52"/>
      <c r="E88" s="12">
        <f>-'Your Results'!D69</f>
        <v>0</v>
      </c>
      <c r="F88" s="50"/>
      <c r="G88" s="73">
        <f t="shared" si="8"/>
        <v>0</v>
      </c>
      <c r="H88" s="19"/>
      <c r="AA88" s="44">
        <v>77</v>
      </c>
    </row>
    <row r="89" spans="1:41" x14ac:dyDescent="0.25">
      <c r="H89" s="19"/>
      <c r="AA89" s="44">
        <v>78</v>
      </c>
    </row>
    <row r="90" spans="1:41" x14ac:dyDescent="0.25">
      <c r="H90" s="19"/>
      <c r="AA90" s="44">
        <v>79</v>
      </c>
    </row>
    <row r="91" spans="1:41" ht="16.5" thickBot="1" x14ac:dyDescent="0.3">
      <c r="A91" s="89" t="s">
        <v>247</v>
      </c>
      <c r="B91" s="90"/>
      <c r="C91" s="90"/>
      <c r="D91" s="91"/>
      <c r="E91" s="141"/>
      <c r="F91" s="92"/>
      <c r="G91" s="145" t="e">
        <f>SUM(G64:G89)</f>
        <v>#N/A</v>
      </c>
      <c r="H91" s="19"/>
      <c r="AA91" s="44">
        <v>80</v>
      </c>
    </row>
    <row r="92" spans="1:41" ht="15.75" thickTop="1" x14ac:dyDescent="0.25">
      <c r="AA92" s="44">
        <v>81</v>
      </c>
    </row>
    <row r="93" spans="1:41" x14ac:dyDescent="0.25">
      <c r="AA93" s="44">
        <v>82</v>
      </c>
    </row>
    <row r="94" spans="1:41" x14ac:dyDescent="0.25">
      <c r="AA94" s="44">
        <v>83</v>
      </c>
    </row>
    <row r="95" spans="1:41" x14ac:dyDescent="0.25">
      <c r="AA95" s="44">
        <v>84</v>
      </c>
    </row>
    <row r="96" spans="1:41" x14ac:dyDescent="0.25">
      <c r="A96"/>
      <c r="B96" s="53"/>
      <c r="C96"/>
      <c r="D96"/>
      <c r="F96" s="50"/>
      <c r="AA96" s="44">
        <v>85</v>
      </c>
    </row>
    <row r="97" spans="1:27" ht="18.75" x14ac:dyDescent="0.3">
      <c r="A97" s="57" t="s">
        <v>244</v>
      </c>
      <c r="AA97" s="44">
        <v>86</v>
      </c>
    </row>
    <row r="98" spans="1:27" x14ac:dyDescent="0.25">
      <c r="A98" s="19"/>
      <c r="B98" s="49" t="s">
        <v>245</v>
      </c>
      <c r="C98" s="49" t="s">
        <v>111</v>
      </c>
      <c r="D98" s="49" t="s">
        <v>112</v>
      </c>
      <c r="E98" s="49" t="s">
        <v>113</v>
      </c>
      <c r="F98" s="49" t="s">
        <v>114</v>
      </c>
      <c r="G98" s="49" t="s">
        <v>115</v>
      </c>
      <c r="H98" s="49" t="s">
        <v>116</v>
      </c>
      <c r="I98" s="49" t="s">
        <v>117</v>
      </c>
      <c r="J98" s="49" t="s">
        <v>118</v>
      </c>
      <c r="K98" s="49" t="s">
        <v>119</v>
      </c>
      <c r="L98" s="49" t="s">
        <v>120</v>
      </c>
      <c r="AA98" s="44"/>
    </row>
    <row r="99" spans="1:27" x14ac:dyDescent="0.25">
      <c r="A99" s="19" t="s">
        <v>142</v>
      </c>
      <c r="B99" s="16">
        <f>E38</f>
        <v>10000</v>
      </c>
      <c r="AA99" s="44"/>
    </row>
    <row r="100" spans="1:27" x14ac:dyDescent="0.25">
      <c r="AA100" s="44"/>
    </row>
    <row r="101" spans="1:27" x14ac:dyDescent="0.25">
      <c r="A101" s="19" t="s">
        <v>121</v>
      </c>
      <c r="AA101" s="44"/>
    </row>
    <row r="102" spans="1:27" x14ac:dyDescent="0.25">
      <c r="A102" s="20" t="s">
        <v>122</v>
      </c>
      <c r="M102" s="19"/>
      <c r="AA102" s="44"/>
    </row>
    <row r="103" spans="1:27" x14ac:dyDescent="0.25">
      <c r="A103" s="95" t="s">
        <v>123</v>
      </c>
      <c r="B103" s="21"/>
      <c r="C103" s="22" t="e">
        <f>VLOOKUP('Proposed System'!C16,'Base Calcs'!CO5:CT11,2,FALSE)</f>
        <v>#N/A</v>
      </c>
      <c r="D103" s="22" t="e">
        <f>VLOOKUP('Proposed System'!C16,'Base Calcs'!CO5:CT11,3,FALSE)</f>
        <v>#N/A</v>
      </c>
      <c r="E103" s="22" t="e">
        <f>VLOOKUP('Proposed System'!C16,'Base Calcs'!CO5:CT11,4,FALSE)</f>
        <v>#N/A</v>
      </c>
      <c r="F103" s="22" t="e">
        <f>VLOOKUP('Proposed System'!C16,'Base Calcs'!CO5:CT11,5,FALSE)</f>
        <v>#N/A</v>
      </c>
      <c r="G103" s="22" t="e">
        <f>VLOOKUP('Proposed System'!C16,'Base Calcs'!CO5:CT11,6,FALSE)</f>
        <v>#N/A</v>
      </c>
      <c r="H103" s="22">
        <v>1</v>
      </c>
      <c r="I103" s="22">
        <v>1</v>
      </c>
      <c r="J103" s="22">
        <v>1</v>
      </c>
      <c r="K103" s="22">
        <v>1</v>
      </c>
      <c r="L103" s="22">
        <v>1</v>
      </c>
      <c r="M103" s="19"/>
      <c r="AA103" s="44"/>
    </row>
    <row r="104" spans="1:27" x14ac:dyDescent="0.25">
      <c r="A104" s="23" t="s">
        <v>246</v>
      </c>
      <c r="C104" s="15" t="e">
        <f t="shared" ref="C104:L104" si="9">$G$9*C103</f>
        <v>#N/A</v>
      </c>
      <c r="D104" s="15" t="e">
        <f t="shared" si="9"/>
        <v>#N/A</v>
      </c>
      <c r="E104" s="15" t="e">
        <f t="shared" si="9"/>
        <v>#N/A</v>
      </c>
      <c r="F104" s="15" t="e">
        <f t="shared" si="9"/>
        <v>#N/A</v>
      </c>
      <c r="G104" s="15" t="e">
        <f t="shared" si="9"/>
        <v>#N/A</v>
      </c>
      <c r="H104" s="15">
        <f t="shared" si="9"/>
        <v>0</v>
      </c>
      <c r="I104" s="15">
        <f t="shared" si="9"/>
        <v>0</v>
      </c>
      <c r="J104" s="15">
        <f t="shared" si="9"/>
        <v>0</v>
      </c>
      <c r="K104" s="15">
        <f t="shared" si="9"/>
        <v>0</v>
      </c>
      <c r="L104" s="15">
        <f t="shared" si="9"/>
        <v>0</v>
      </c>
      <c r="M104" s="19"/>
      <c r="AA104" s="44"/>
    </row>
    <row r="105" spans="1:27" x14ac:dyDescent="0.25">
      <c r="A105" s="23" t="s">
        <v>124</v>
      </c>
      <c r="B105" s="19"/>
      <c r="C105" s="15" t="e">
        <f>($E$49+IF('Current System'!$B$11="Fonterra",$E$50,0))*C104</f>
        <v>#N/A</v>
      </c>
      <c r="D105" s="15" t="e">
        <f>($E$49+IF('Current System'!$B$11="Fonterra",$E$50,0))*D104</f>
        <v>#N/A</v>
      </c>
      <c r="E105" s="15" t="e">
        <f>($E$49+IF('Current System'!$B$11="Fonterra",$E$50,0))*E104</f>
        <v>#N/A</v>
      </c>
      <c r="F105" s="15" t="e">
        <f>($E$49+IF('Current System'!$B$11="Fonterra",$E$50,0))*F104</f>
        <v>#N/A</v>
      </c>
      <c r="G105" s="15" t="e">
        <f>($E$49+IF('Current System'!$B$11="Fonterra",$E$50,0))*G104</f>
        <v>#N/A</v>
      </c>
      <c r="H105" s="15">
        <f>($E$49+IF('Current System'!$B$11="Fonterra",$E$50,0))*H104</f>
        <v>0</v>
      </c>
      <c r="I105" s="15">
        <f>($E$49+IF('Current System'!$B$11="Fonterra",$E$50,0))*I104</f>
        <v>0</v>
      </c>
      <c r="J105" s="15">
        <f>($E$49+IF('Current System'!$B$11="Fonterra",$E$50,0))*J104</f>
        <v>0</v>
      </c>
      <c r="K105" s="15">
        <f>($E$49+IF('Current System'!$B$11="Fonterra",$E$50,0))*K104</f>
        <v>0</v>
      </c>
      <c r="L105" s="15">
        <f>($E$49+IF('Current System'!$B$11="Fonterra",$E$50,0))*L104</f>
        <v>0</v>
      </c>
      <c r="AA105" s="44"/>
    </row>
    <row r="106" spans="1:27" x14ac:dyDescent="0.25">
      <c r="A106" s="23" t="s">
        <v>125</v>
      </c>
      <c r="B106" s="19"/>
      <c r="C106" s="15" t="e">
        <f>(('Proposed System'!C14*HLOOKUP('Current System'!B4,'Base Calcs'!AB6:AQ101,3,FALSE))-('Current System'!B9*HLOOKUP('Current System'!B4,'Base Calcs'!AB6:AQ101,3,FALSE)))*C103</f>
        <v>#N/A</v>
      </c>
      <c r="D106" s="15" t="e">
        <f>($C$106/$C$103)*D103</f>
        <v>#N/A</v>
      </c>
      <c r="E106" s="15" t="e">
        <f>($C$106/$C$103)*E103</f>
        <v>#N/A</v>
      </c>
      <c r="F106" s="15" t="e">
        <f t="shared" ref="F106:L106" si="10">($C$106/$C$103)*F103</f>
        <v>#N/A</v>
      </c>
      <c r="G106" s="15" t="e">
        <f t="shared" si="10"/>
        <v>#N/A</v>
      </c>
      <c r="H106" s="15" t="e">
        <f t="shared" si="10"/>
        <v>#N/A</v>
      </c>
      <c r="I106" s="15" t="e">
        <f t="shared" si="10"/>
        <v>#N/A</v>
      </c>
      <c r="J106" s="15" t="e">
        <f t="shared" si="10"/>
        <v>#N/A</v>
      </c>
      <c r="K106" s="15" t="e">
        <f t="shared" si="10"/>
        <v>#N/A</v>
      </c>
      <c r="L106" s="15" t="e">
        <f t="shared" si="10"/>
        <v>#N/A</v>
      </c>
      <c r="AA106" s="44"/>
    </row>
    <row r="107" spans="1:27" x14ac:dyDescent="0.25">
      <c r="A107" s="23" t="s">
        <v>467</v>
      </c>
      <c r="B107" s="19"/>
      <c r="C107" s="15">
        <f>'Your Results'!D52</f>
        <v>0</v>
      </c>
      <c r="D107" s="15">
        <f>$C107</f>
        <v>0</v>
      </c>
      <c r="E107" s="15">
        <f t="shared" ref="E107:L107" si="11">$C107</f>
        <v>0</v>
      </c>
      <c r="F107" s="15">
        <f t="shared" si="11"/>
        <v>0</v>
      </c>
      <c r="G107" s="15">
        <f t="shared" si="11"/>
        <v>0</v>
      </c>
      <c r="H107" s="15">
        <f t="shared" si="11"/>
        <v>0</v>
      </c>
      <c r="I107" s="15">
        <f t="shared" si="11"/>
        <v>0</v>
      </c>
      <c r="J107" s="15">
        <f t="shared" si="11"/>
        <v>0</v>
      </c>
      <c r="K107" s="15">
        <f t="shared" si="11"/>
        <v>0</v>
      </c>
      <c r="L107" s="15">
        <f t="shared" si="11"/>
        <v>0</v>
      </c>
      <c r="AA107" s="44"/>
    </row>
    <row r="108" spans="1:27" s="19" customFormat="1" x14ac:dyDescent="0.25">
      <c r="A108" s="24" t="s">
        <v>126</v>
      </c>
      <c r="B108" s="25"/>
      <c r="C108" s="26" t="e">
        <f>C105+C106+C107</f>
        <v>#N/A</v>
      </c>
      <c r="D108" s="26" t="e">
        <f t="shared" ref="D108:L108" si="12">D105+D106+D107</f>
        <v>#N/A</v>
      </c>
      <c r="E108" s="26" t="e">
        <f t="shared" si="12"/>
        <v>#N/A</v>
      </c>
      <c r="F108" s="26" t="e">
        <f t="shared" si="12"/>
        <v>#N/A</v>
      </c>
      <c r="G108" s="26" t="e">
        <f t="shared" si="12"/>
        <v>#N/A</v>
      </c>
      <c r="H108" s="26" t="e">
        <f t="shared" si="12"/>
        <v>#N/A</v>
      </c>
      <c r="I108" s="26" t="e">
        <f t="shared" si="12"/>
        <v>#N/A</v>
      </c>
      <c r="J108" s="26" t="e">
        <f t="shared" si="12"/>
        <v>#N/A</v>
      </c>
      <c r="K108" s="26" t="e">
        <f t="shared" si="12"/>
        <v>#N/A</v>
      </c>
      <c r="L108" s="26" t="e">
        <f t="shared" si="12"/>
        <v>#N/A</v>
      </c>
      <c r="M108" s="12"/>
      <c r="N108" s="12"/>
      <c r="O108" s="12"/>
      <c r="P108" s="12"/>
      <c r="Q108" s="12"/>
      <c r="R108" s="12"/>
      <c r="S108" s="12"/>
      <c r="T108" s="12"/>
      <c r="U108" s="12"/>
      <c r="V108" s="12"/>
      <c r="W108" s="12"/>
      <c r="X108" s="12"/>
      <c r="Y108" s="12"/>
      <c r="Z108" s="12"/>
    </row>
    <row r="109" spans="1:27" s="19" customFormat="1" x14ac:dyDescent="0.25">
      <c r="A109" s="12"/>
      <c r="B109" s="12"/>
      <c r="C109" s="12"/>
      <c r="D109" s="12"/>
      <c r="E109" s="12"/>
      <c r="F109" s="12"/>
      <c r="G109" s="12"/>
      <c r="H109" s="12"/>
      <c r="I109" s="12"/>
      <c r="J109" s="12"/>
      <c r="K109" s="12"/>
      <c r="L109" s="12"/>
      <c r="N109" s="12"/>
      <c r="O109" s="12"/>
      <c r="P109" s="12"/>
      <c r="Q109" s="12"/>
      <c r="R109" s="12"/>
      <c r="S109" s="12"/>
      <c r="T109" s="12"/>
      <c r="U109" s="12"/>
      <c r="V109" s="12"/>
      <c r="W109" s="12"/>
      <c r="X109" s="12"/>
      <c r="Y109" s="12"/>
      <c r="Z109" s="12"/>
    </row>
    <row r="110" spans="1:27" s="19" customFormat="1" x14ac:dyDescent="0.25">
      <c r="A110" s="20" t="s">
        <v>127</v>
      </c>
      <c r="B110" s="12"/>
      <c r="C110" s="16" t="e">
        <f>C111-'Base Calcs'!C119</f>
        <v>#N/A</v>
      </c>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7" s="19" customFormat="1" x14ac:dyDescent="0.25">
      <c r="A111" s="27" t="s">
        <v>252</v>
      </c>
      <c r="B111" s="12"/>
      <c r="C111" s="15" t="e">
        <f>G91</f>
        <v>#N/A</v>
      </c>
      <c r="D111" s="15" t="e">
        <f>C111</f>
        <v>#N/A</v>
      </c>
      <c r="E111" s="15" t="e">
        <f t="shared" ref="E111:L111" si="13">D111</f>
        <v>#N/A</v>
      </c>
      <c r="F111" s="15" t="e">
        <f t="shared" si="13"/>
        <v>#N/A</v>
      </c>
      <c r="G111" s="15" t="e">
        <f t="shared" si="13"/>
        <v>#N/A</v>
      </c>
      <c r="H111" s="15" t="e">
        <f t="shared" si="13"/>
        <v>#N/A</v>
      </c>
      <c r="I111" s="15" t="e">
        <f t="shared" si="13"/>
        <v>#N/A</v>
      </c>
      <c r="J111" s="15" t="e">
        <f t="shared" si="13"/>
        <v>#N/A</v>
      </c>
      <c r="K111" s="15" t="e">
        <f t="shared" si="13"/>
        <v>#N/A</v>
      </c>
      <c r="L111" s="15" t="e">
        <f t="shared" si="13"/>
        <v>#N/A</v>
      </c>
      <c r="M111" s="12"/>
      <c r="N111" s="12"/>
      <c r="O111" s="12"/>
      <c r="P111" s="12"/>
      <c r="Q111" s="12"/>
      <c r="R111" s="12"/>
      <c r="S111" s="12"/>
      <c r="T111" s="12"/>
      <c r="U111" s="12"/>
      <c r="V111" s="12"/>
      <c r="W111" s="12"/>
      <c r="X111" s="12"/>
      <c r="Y111" s="12"/>
      <c r="Z111" s="12"/>
    </row>
    <row r="112" spans="1:27" x14ac:dyDescent="0.25">
      <c r="A112" s="27" t="s">
        <v>422</v>
      </c>
      <c r="C112" s="15" t="e">
        <f>($E$30+$E$31)*HLOOKUP('Base Calcs'!$E$34,$DF$11:$DK$21,VLOOKUP(C98,$DF$11:$DK$21,2,FALSE),FALSE)</f>
        <v>#N/A</v>
      </c>
      <c r="D112" s="15" t="e">
        <f>($E$30+$E$31)*HLOOKUP('Base Calcs'!$E$34,$DF$11:$DK$21,VLOOKUP(D98,$DF$11:$DK$21,2,FALSE),FALSE)</f>
        <v>#N/A</v>
      </c>
      <c r="E112" s="15" t="e">
        <f>($E$30+$E$31)*HLOOKUP('Base Calcs'!$E$34,$DF$11:$DK$21,VLOOKUP(E98,$DF$11:$DK$21,2,FALSE),FALSE)</f>
        <v>#N/A</v>
      </c>
      <c r="F112" s="15" t="e">
        <f>($E$30+$E$31)*HLOOKUP('Base Calcs'!$E$34,$DF$11:$DK$21,VLOOKUP(F98,$DF$11:$DK$21,2,FALSE),FALSE)</f>
        <v>#N/A</v>
      </c>
      <c r="G112" s="15" t="e">
        <f>($E$30+$E$31)*HLOOKUP('Base Calcs'!$E$34,$DF$11:$DK$21,VLOOKUP(G98,$DF$11:$DK$21,2,FALSE),FALSE)</f>
        <v>#N/A</v>
      </c>
      <c r="H112" s="15" t="e">
        <f>($E$30+$E$31)*HLOOKUP('Base Calcs'!$E$34,$DF$11:$DK$21,VLOOKUP(H98,$DF$11:$DK$21,2,FALSE),FALSE)</f>
        <v>#N/A</v>
      </c>
      <c r="I112" s="15" t="e">
        <f>($E$30+$E$31)*HLOOKUP('Base Calcs'!$E$34,$DF$11:$DK$21,VLOOKUP(I98,$DF$11:$DK$21,2,FALSE),FALSE)</f>
        <v>#N/A</v>
      </c>
      <c r="J112" s="15" t="e">
        <f>($E$30+$E$31)*HLOOKUP('Base Calcs'!$E$34,$DF$11:$DK$21,VLOOKUP(J98,$DF$11:$DK$21,2,FALSE),FALSE)</f>
        <v>#N/A</v>
      </c>
      <c r="K112" s="15" t="e">
        <f>($E$30+$E$31)*HLOOKUP('Base Calcs'!$E$34,$DF$11:$DK$21,VLOOKUP(K98,$DF$11:$DK$21,2,FALSE),FALSE)</f>
        <v>#N/A</v>
      </c>
      <c r="L112" s="15" t="e">
        <f>($E$30+$E$31)*HLOOKUP('Base Calcs'!$E$34,$DF$11:$DK$21,VLOOKUP(L98,$DF$11:$DK$21,2,FALSE),FALSE)</f>
        <v>#N/A</v>
      </c>
      <c r="M112" s="16"/>
    </row>
    <row r="113" spans="1:26" x14ac:dyDescent="0.25">
      <c r="A113" s="27"/>
      <c r="C113" s="121"/>
      <c r="D113" s="121"/>
      <c r="E113" s="121"/>
      <c r="F113" s="121"/>
      <c r="G113" s="121"/>
      <c r="H113" s="121"/>
      <c r="I113" s="121"/>
      <c r="J113" s="121"/>
      <c r="K113" s="121"/>
      <c r="L113" s="121"/>
      <c r="M113" s="16"/>
    </row>
    <row r="114" spans="1:26" x14ac:dyDescent="0.25">
      <c r="A114" s="28" t="s">
        <v>128</v>
      </c>
      <c r="B114" s="25"/>
      <c r="C114" s="29" t="e">
        <f>SUM(C111:C113)</f>
        <v>#N/A</v>
      </c>
      <c r="D114" s="29" t="e">
        <f t="shared" ref="D114:L114" si="14">SUM(D111:D113)</f>
        <v>#N/A</v>
      </c>
      <c r="E114" s="29" t="e">
        <f t="shared" si="14"/>
        <v>#N/A</v>
      </c>
      <c r="F114" s="29" t="e">
        <f t="shared" si="14"/>
        <v>#N/A</v>
      </c>
      <c r="G114" s="29" t="e">
        <f t="shared" si="14"/>
        <v>#N/A</v>
      </c>
      <c r="H114" s="29" t="e">
        <f t="shared" si="14"/>
        <v>#N/A</v>
      </c>
      <c r="I114" s="29" t="e">
        <f t="shared" si="14"/>
        <v>#N/A</v>
      </c>
      <c r="J114" s="29" t="e">
        <f t="shared" si="14"/>
        <v>#N/A</v>
      </c>
      <c r="K114" s="29" t="e">
        <f t="shared" si="14"/>
        <v>#N/A</v>
      </c>
      <c r="L114" s="29" t="e">
        <f t="shared" si="14"/>
        <v>#N/A</v>
      </c>
    </row>
    <row r="115" spans="1:26" x14ac:dyDescent="0.25">
      <c r="A115" s="30" t="s">
        <v>129</v>
      </c>
      <c r="B115" s="30"/>
      <c r="C115" s="94" t="e">
        <f>C108-C114</f>
        <v>#N/A</v>
      </c>
      <c r="D115" s="94" t="e">
        <f t="shared" ref="D115:L115" si="15">D108-D114</f>
        <v>#N/A</v>
      </c>
      <c r="E115" s="94" t="e">
        <f t="shared" si="15"/>
        <v>#N/A</v>
      </c>
      <c r="F115" s="94" t="e">
        <f t="shared" si="15"/>
        <v>#N/A</v>
      </c>
      <c r="G115" s="94" t="e">
        <f t="shared" si="15"/>
        <v>#N/A</v>
      </c>
      <c r="H115" s="94" t="e">
        <f t="shared" si="15"/>
        <v>#N/A</v>
      </c>
      <c r="I115" s="94" t="e">
        <f t="shared" si="15"/>
        <v>#N/A</v>
      </c>
      <c r="J115" s="94" t="e">
        <f t="shared" si="15"/>
        <v>#N/A</v>
      </c>
      <c r="K115" s="94" t="e">
        <f t="shared" si="15"/>
        <v>#N/A</v>
      </c>
      <c r="L115" s="94" t="e">
        <f t="shared" si="15"/>
        <v>#N/A</v>
      </c>
    </row>
    <row r="116" spans="1:26" x14ac:dyDescent="0.25">
      <c r="A116" s="21"/>
      <c r="B116" s="21"/>
      <c r="C116" s="31"/>
      <c r="D116" s="31"/>
      <c r="E116" s="31"/>
      <c r="F116" s="31"/>
      <c r="G116" s="31"/>
      <c r="H116" s="31"/>
    </row>
    <row r="117" spans="1:26" s="19" customFormat="1" x14ac:dyDescent="0.25">
      <c r="A117" s="19" t="s">
        <v>130</v>
      </c>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x14ac:dyDescent="0.25">
      <c r="A118" s="12" t="s">
        <v>131</v>
      </c>
      <c r="B118" s="15"/>
      <c r="C118" s="15" t="e">
        <f t="shared" ref="C118:L118" si="16">C111*0.1</f>
        <v>#N/A</v>
      </c>
      <c r="D118" s="15" t="e">
        <f t="shared" si="16"/>
        <v>#N/A</v>
      </c>
      <c r="E118" s="15" t="e">
        <f t="shared" si="16"/>
        <v>#N/A</v>
      </c>
      <c r="F118" s="15" t="e">
        <f t="shared" si="16"/>
        <v>#N/A</v>
      </c>
      <c r="G118" s="15" t="e">
        <f t="shared" si="16"/>
        <v>#N/A</v>
      </c>
      <c r="H118" s="15" t="e">
        <f t="shared" si="16"/>
        <v>#N/A</v>
      </c>
      <c r="I118" s="15" t="e">
        <f t="shared" si="16"/>
        <v>#N/A</v>
      </c>
      <c r="J118" s="15" t="e">
        <f t="shared" si="16"/>
        <v>#N/A</v>
      </c>
      <c r="K118" s="15" t="e">
        <f t="shared" si="16"/>
        <v>#N/A</v>
      </c>
      <c r="L118" s="15" t="e">
        <f t="shared" si="16"/>
        <v>#N/A</v>
      </c>
    </row>
    <row r="119" spans="1:26" x14ac:dyDescent="0.25">
      <c r="A119" s="21" t="s">
        <v>132</v>
      </c>
      <c r="B119" s="15" t="e">
        <f>C118</f>
        <v>#N/A</v>
      </c>
      <c r="C119" s="32" t="e">
        <f t="shared" ref="C119:K119" si="17">D118-C118</f>
        <v>#N/A</v>
      </c>
      <c r="D119" s="32" t="e">
        <f t="shared" si="17"/>
        <v>#N/A</v>
      </c>
      <c r="E119" s="32" t="e">
        <f t="shared" si="17"/>
        <v>#N/A</v>
      </c>
      <c r="F119" s="32" t="e">
        <f t="shared" si="17"/>
        <v>#N/A</v>
      </c>
      <c r="G119" s="32" t="e">
        <f t="shared" si="17"/>
        <v>#N/A</v>
      </c>
      <c r="H119" s="32" t="e">
        <f t="shared" si="17"/>
        <v>#N/A</v>
      </c>
      <c r="I119" s="32" t="e">
        <f t="shared" si="17"/>
        <v>#N/A</v>
      </c>
      <c r="J119" s="32" t="e">
        <f t="shared" si="17"/>
        <v>#N/A</v>
      </c>
      <c r="K119" s="32" t="e">
        <f t="shared" si="17"/>
        <v>#N/A</v>
      </c>
      <c r="L119" s="32" t="e">
        <f>-L118</f>
        <v>#N/A</v>
      </c>
    </row>
    <row r="120" spans="1:26" x14ac:dyDescent="0.25">
      <c r="A120" s="21"/>
      <c r="B120" s="32"/>
      <c r="C120" s="32"/>
      <c r="D120" s="32"/>
      <c r="E120" s="32"/>
      <c r="F120" s="32"/>
      <c r="G120" s="32"/>
      <c r="H120" s="32"/>
      <c r="I120" s="15"/>
    </row>
    <row r="121" spans="1:26" s="19" customFormat="1" x14ac:dyDescent="0.25">
      <c r="A121" s="19" t="s">
        <v>133</v>
      </c>
      <c r="B121" s="15"/>
      <c r="C121" s="15"/>
      <c r="D121" s="15"/>
      <c r="E121" s="15"/>
      <c r="F121" s="15"/>
      <c r="G121" s="15"/>
      <c r="H121" s="15"/>
      <c r="I121" s="15"/>
      <c r="J121" s="12"/>
      <c r="K121" s="12"/>
      <c r="L121" s="12"/>
      <c r="N121" s="12"/>
      <c r="O121" s="12"/>
      <c r="P121" s="12"/>
      <c r="Q121" s="12"/>
      <c r="R121" s="12"/>
      <c r="S121" s="12"/>
      <c r="T121" s="12"/>
      <c r="U121" s="12"/>
      <c r="V121" s="12"/>
      <c r="W121" s="12"/>
      <c r="X121" s="12"/>
      <c r="Y121" s="12"/>
      <c r="Z121" s="12"/>
    </row>
    <row r="122" spans="1:26" x14ac:dyDescent="0.25">
      <c r="A122" s="12" t="s">
        <v>134</v>
      </c>
      <c r="B122" s="33"/>
      <c r="C122" s="96" t="e">
        <f>'Your Results'!$D$26*'Your Value Calcs'!C103</f>
        <v>#N/A</v>
      </c>
      <c r="D122" s="96" t="e">
        <f>'Your Results'!$D$26*('Your Value Calcs'!D103-C103)</f>
        <v>#N/A</v>
      </c>
      <c r="E122" s="96" t="e">
        <f>'Your Results'!$D$26*('Your Value Calcs'!E103-D103)</f>
        <v>#N/A</v>
      </c>
      <c r="F122" s="96" t="e">
        <f>'Your Results'!$D$26*('Your Value Calcs'!F103-E103)</f>
        <v>#N/A</v>
      </c>
      <c r="G122" s="96" t="e">
        <f>'Your Results'!$D$26*('Your Value Calcs'!G103-F103)</f>
        <v>#N/A</v>
      </c>
      <c r="H122" s="96" t="e">
        <f>'Your Results'!$D$26*('Your Value Calcs'!H103-G103)</f>
        <v>#N/A</v>
      </c>
      <c r="I122" s="96">
        <f>'Your Results'!$D$26*('Your Value Calcs'!I103-H103)</f>
        <v>0</v>
      </c>
      <c r="J122" s="96">
        <f>'Your Results'!$D$26*('Your Value Calcs'!J103-I103)</f>
        <v>0</v>
      </c>
      <c r="K122" s="96">
        <f>'Your Results'!$D$26*('Your Value Calcs'!K103-J103)</f>
        <v>0</v>
      </c>
      <c r="L122" s="96">
        <f>'Your Results'!$D$26*('Your Value Calcs'!L103-K103)</f>
        <v>0</v>
      </c>
      <c r="N122" s="19"/>
      <c r="O122" s="19"/>
      <c r="P122" s="19"/>
      <c r="Q122" s="19"/>
      <c r="R122" s="19"/>
      <c r="S122" s="19"/>
      <c r="T122" s="19"/>
      <c r="U122" s="19"/>
      <c r="V122" s="19"/>
      <c r="W122" s="19"/>
      <c r="X122" s="19"/>
      <c r="Y122" s="19"/>
      <c r="Z122" s="19"/>
    </row>
    <row r="123" spans="1:26" x14ac:dyDescent="0.25">
      <c r="N123" s="19"/>
      <c r="O123" s="19"/>
      <c r="P123" s="19"/>
      <c r="Q123" s="19"/>
      <c r="R123" s="19"/>
      <c r="S123" s="19"/>
      <c r="T123" s="19"/>
      <c r="U123" s="19"/>
      <c r="V123" s="19"/>
      <c r="W123" s="19"/>
      <c r="X123" s="19"/>
      <c r="Y123" s="19"/>
      <c r="Z123" s="19"/>
    </row>
    <row r="124" spans="1:26" x14ac:dyDescent="0.25">
      <c r="A124" s="21" t="s">
        <v>136</v>
      </c>
      <c r="B124" s="19"/>
      <c r="C124" s="19"/>
      <c r="D124" s="19"/>
      <c r="E124" s="19"/>
      <c r="F124" s="19"/>
      <c r="G124" s="19"/>
      <c r="H124" s="19"/>
      <c r="I124" s="19"/>
      <c r="J124" s="19"/>
      <c r="K124" s="19"/>
      <c r="L124" s="19"/>
      <c r="N124" s="19"/>
      <c r="O124" s="19"/>
      <c r="P124" s="19"/>
      <c r="Q124" s="19"/>
      <c r="R124" s="19"/>
      <c r="S124" s="19"/>
      <c r="T124" s="19"/>
      <c r="U124" s="19"/>
      <c r="V124" s="19"/>
      <c r="W124" s="19"/>
      <c r="X124" s="19"/>
      <c r="Y124" s="19"/>
      <c r="Z124" s="19"/>
    </row>
    <row r="125" spans="1:26" x14ac:dyDescent="0.25">
      <c r="A125" s="23" t="s">
        <v>143</v>
      </c>
      <c r="G125" s="15"/>
      <c r="L125" s="15">
        <f>IF('Your Results'!D77&gt;0,'Your Results'!D77-L126,'Base Calcs'!L132)</f>
        <v>0</v>
      </c>
      <c r="N125" s="19"/>
      <c r="O125" s="19"/>
      <c r="P125" s="19"/>
      <c r="Q125" s="19"/>
      <c r="R125" s="19"/>
      <c r="S125" s="19"/>
      <c r="T125" s="19"/>
      <c r="U125" s="19"/>
      <c r="V125" s="19"/>
      <c r="W125" s="19"/>
      <c r="X125" s="19"/>
      <c r="Y125" s="19"/>
      <c r="Z125" s="19"/>
    </row>
    <row r="126" spans="1:26" x14ac:dyDescent="0.25">
      <c r="A126" s="23" t="s">
        <v>208</v>
      </c>
      <c r="G126" s="15"/>
      <c r="L126" s="15">
        <f>E31*CO12</f>
        <v>0</v>
      </c>
    </row>
    <row r="127" spans="1:26" x14ac:dyDescent="0.25">
      <c r="A127" s="23" t="s">
        <v>108</v>
      </c>
      <c r="B127" s="15"/>
      <c r="G127" s="15"/>
      <c r="L127" s="15">
        <f>E34*CO13</f>
        <v>0</v>
      </c>
    </row>
    <row r="128" spans="1:26" x14ac:dyDescent="0.25">
      <c r="A128" s="23" t="s">
        <v>107</v>
      </c>
      <c r="B128" s="15"/>
      <c r="C128" s="18"/>
      <c r="G128" s="15"/>
      <c r="L128" s="15">
        <f>E35</f>
        <v>0</v>
      </c>
    </row>
    <row r="129" spans="1:26" x14ac:dyDescent="0.25">
      <c r="A129" s="23" t="s">
        <v>137</v>
      </c>
      <c r="L129" s="15" t="e">
        <f>SUM(C122:L122)</f>
        <v>#N/A</v>
      </c>
    </row>
    <row r="130" spans="1:26" x14ac:dyDescent="0.25">
      <c r="A130" s="23" t="s">
        <v>588</v>
      </c>
      <c r="B130" s="37"/>
      <c r="G130" s="15"/>
      <c r="L130" s="16">
        <f>E36</f>
        <v>0</v>
      </c>
      <c r="N130" s="19"/>
      <c r="P130" s="19"/>
      <c r="Q130" s="19"/>
      <c r="R130" s="19"/>
      <c r="S130" s="19"/>
      <c r="T130" s="19"/>
      <c r="U130" s="19"/>
      <c r="V130" s="19"/>
      <c r="W130" s="19"/>
      <c r="X130" s="19"/>
      <c r="Y130" s="19"/>
      <c r="Z130" s="19"/>
    </row>
    <row r="131" spans="1:26" x14ac:dyDescent="0.25">
      <c r="A131" s="25" t="s">
        <v>135</v>
      </c>
      <c r="B131" s="34" t="e">
        <f>-B99-B119</f>
        <v>#N/A</v>
      </c>
      <c r="C131" s="34" t="e">
        <f t="shared" ref="C131:K131" si="18">C115-C119-C122</f>
        <v>#N/A</v>
      </c>
      <c r="D131" s="34" t="e">
        <f t="shared" si="18"/>
        <v>#N/A</v>
      </c>
      <c r="E131" s="34" t="e">
        <f t="shared" si="18"/>
        <v>#N/A</v>
      </c>
      <c r="F131" s="34" t="e">
        <f t="shared" si="18"/>
        <v>#N/A</v>
      </c>
      <c r="G131" s="34" t="e">
        <f t="shared" si="18"/>
        <v>#N/A</v>
      </c>
      <c r="H131" s="34" t="e">
        <f t="shared" si="18"/>
        <v>#N/A</v>
      </c>
      <c r="I131" s="34" t="e">
        <f t="shared" si="18"/>
        <v>#N/A</v>
      </c>
      <c r="J131" s="34" t="e">
        <f t="shared" si="18"/>
        <v>#N/A</v>
      </c>
      <c r="K131" s="34" t="e">
        <f t="shared" si="18"/>
        <v>#N/A</v>
      </c>
      <c r="L131" s="34" t="e">
        <f>L115-L119-L122+SUM(L125:L130)</f>
        <v>#N/A</v>
      </c>
    </row>
    <row r="132" spans="1:26" x14ac:dyDescent="0.25">
      <c r="A132" s="23"/>
      <c r="B132" s="37"/>
      <c r="G132" s="15"/>
      <c r="L132" s="36"/>
    </row>
    <row r="133" spans="1:26" x14ac:dyDescent="0.25">
      <c r="A133" s="12" t="s">
        <v>138</v>
      </c>
      <c r="B133" s="39">
        <f>IF('Your Results'!D76&gt;0,'Your Results'!D76,'Base Calcs'!B140)</f>
        <v>0.08</v>
      </c>
    </row>
    <row r="134" spans="1:26" x14ac:dyDescent="0.25">
      <c r="A134" s="12" t="s">
        <v>139</v>
      </c>
      <c r="B134" s="35" t="e">
        <f>NPV(B133,C131:L131)</f>
        <v>#N/A</v>
      </c>
      <c r="C134" s="36"/>
      <c r="N134" s="19"/>
      <c r="O134" s="19"/>
      <c r="P134" s="19"/>
      <c r="Q134" s="19"/>
      <c r="R134" s="19"/>
      <c r="S134" s="19"/>
      <c r="T134" s="19"/>
      <c r="U134" s="19"/>
      <c r="V134" s="19"/>
      <c r="W134" s="19"/>
      <c r="X134" s="19"/>
      <c r="Y134" s="19"/>
      <c r="Z134" s="19"/>
    </row>
    <row r="135" spans="1:26" x14ac:dyDescent="0.25">
      <c r="A135" s="12" t="s">
        <v>140</v>
      </c>
      <c r="B135" s="35" t="e">
        <f>B131+B134</f>
        <v>#N/A</v>
      </c>
      <c r="O135" s="195"/>
    </row>
    <row r="136" spans="1:26" x14ac:dyDescent="0.25">
      <c r="A136" s="12" t="s">
        <v>141</v>
      </c>
      <c r="B136" s="39" t="e">
        <f>IRR(B131:L131)</f>
        <v>#VALUE!</v>
      </c>
    </row>
    <row r="137" spans="1:26" x14ac:dyDescent="0.25">
      <c r="B137" s="40"/>
      <c r="O137" s="12" t="s">
        <v>335</v>
      </c>
    </row>
    <row r="138" spans="1:26" x14ac:dyDescent="0.25">
      <c r="B138" s="40"/>
      <c r="O138" s="12" t="s">
        <v>142</v>
      </c>
      <c r="P138" s="49" t="s">
        <v>245</v>
      </c>
      <c r="Q138" s="49" t="s">
        <v>111</v>
      </c>
      <c r="R138" s="49" t="s">
        <v>112</v>
      </c>
      <c r="S138" s="49" t="s">
        <v>113</v>
      </c>
      <c r="T138" s="49" t="s">
        <v>114</v>
      </c>
      <c r="U138" s="49" t="s">
        <v>115</v>
      </c>
      <c r="V138" s="49" t="s">
        <v>116</v>
      </c>
      <c r="W138" s="49" t="s">
        <v>117</v>
      </c>
      <c r="X138" s="49" t="s">
        <v>118</v>
      </c>
      <c r="Y138" s="49" t="s">
        <v>119</v>
      </c>
      <c r="Z138" s="49" t="s">
        <v>120</v>
      </c>
    </row>
    <row r="139" spans="1:26" x14ac:dyDescent="0.25">
      <c r="A139" s="19" t="s">
        <v>331</v>
      </c>
      <c r="B139"/>
      <c r="C139" s="19"/>
      <c r="D139" s="19"/>
      <c r="E139" s="19"/>
      <c r="F139" s="19"/>
      <c r="G139" s="19"/>
      <c r="H139" s="19"/>
      <c r="O139" s="124">
        <v>-0.5</v>
      </c>
      <c r="P139" s="119" t="e">
        <f>-B141+SUM($C$122:$L$122)-$B$119</f>
        <v>#N/A</v>
      </c>
      <c r="Q139" s="119" t="e">
        <f t="shared" ref="Q139:Z145" si="19">C$131</f>
        <v>#N/A</v>
      </c>
      <c r="R139" s="119" t="e">
        <f t="shared" si="19"/>
        <v>#N/A</v>
      </c>
      <c r="S139" s="119" t="e">
        <f t="shared" si="19"/>
        <v>#N/A</v>
      </c>
      <c r="T139" s="119" t="e">
        <f t="shared" si="19"/>
        <v>#N/A</v>
      </c>
      <c r="U139" s="119" t="e">
        <f t="shared" si="19"/>
        <v>#N/A</v>
      </c>
      <c r="V139" s="119" t="e">
        <f t="shared" si="19"/>
        <v>#N/A</v>
      </c>
      <c r="W139" s="119" t="e">
        <f t="shared" si="19"/>
        <v>#N/A</v>
      </c>
      <c r="X139" s="119" t="e">
        <f t="shared" si="19"/>
        <v>#N/A</v>
      </c>
      <c r="Y139" s="119" t="e">
        <f t="shared" si="19"/>
        <v>#N/A</v>
      </c>
      <c r="Z139" s="119" t="e">
        <f t="shared" si="19"/>
        <v>#N/A</v>
      </c>
    </row>
    <row r="140" spans="1:26" x14ac:dyDescent="0.25">
      <c r="A140" s="19"/>
      <c r="B140"/>
      <c r="C140" s="19"/>
      <c r="D140" s="19"/>
      <c r="E140" s="19"/>
      <c r="F140" s="19"/>
      <c r="G140" s="19"/>
      <c r="H140" s="19"/>
      <c r="O140" s="124">
        <v>-0.25</v>
      </c>
      <c r="P140" s="119" t="e">
        <f>-C141+SUM($C$122:$L$122)-$B$119</f>
        <v>#N/A</v>
      </c>
      <c r="Q140" s="119" t="e">
        <f t="shared" si="19"/>
        <v>#N/A</v>
      </c>
      <c r="R140" s="119" t="e">
        <f t="shared" si="19"/>
        <v>#N/A</v>
      </c>
      <c r="S140" s="119" t="e">
        <f t="shared" si="19"/>
        <v>#N/A</v>
      </c>
      <c r="T140" s="119" t="e">
        <f t="shared" si="19"/>
        <v>#N/A</v>
      </c>
      <c r="U140" s="119" t="e">
        <f t="shared" si="19"/>
        <v>#N/A</v>
      </c>
      <c r="V140" s="119" t="e">
        <f t="shared" si="19"/>
        <v>#N/A</v>
      </c>
      <c r="W140" s="119" t="e">
        <f t="shared" si="19"/>
        <v>#N/A</v>
      </c>
      <c r="X140" s="119" t="e">
        <f t="shared" si="19"/>
        <v>#N/A</v>
      </c>
      <c r="Y140" s="119" t="e">
        <f t="shared" si="19"/>
        <v>#N/A</v>
      </c>
      <c r="Z140" s="119" t="e">
        <f t="shared" si="19"/>
        <v>#N/A</v>
      </c>
    </row>
    <row r="141" spans="1:26" x14ac:dyDescent="0.25">
      <c r="A141" s="12" t="s">
        <v>332</v>
      </c>
      <c r="B141" s="123" t="e">
        <f t="shared" ref="B141:D141" si="20">$E$141*(1+B142)</f>
        <v>#N/A</v>
      </c>
      <c r="C141" s="123" t="e">
        <f t="shared" si="20"/>
        <v>#N/A</v>
      </c>
      <c r="D141" s="123" t="e">
        <f t="shared" si="20"/>
        <v>#N/A</v>
      </c>
      <c r="E141" s="123" t="e">
        <f>(E40)*(1+E142)</f>
        <v>#N/A</v>
      </c>
      <c r="F141" s="123" t="e">
        <f>$E$141*(1+F142)</f>
        <v>#N/A</v>
      </c>
      <c r="G141" s="123" t="e">
        <f t="shared" ref="G141:H141" si="21">$E$141*(1+G142)</f>
        <v>#N/A</v>
      </c>
      <c r="H141" s="123" t="e">
        <f t="shared" si="21"/>
        <v>#N/A</v>
      </c>
      <c r="O141" s="124">
        <v>-0.1</v>
      </c>
      <c r="P141" s="119" t="e">
        <f>-D141+SUM($C$122:$L$122)-$B$119</f>
        <v>#N/A</v>
      </c>
      <c r="Q141" s="119" t="e">
        <f t="shared" si="19"/>
        <v>#N/A</v>
      </c>
      <c r="R141" s="119" t="e">
        <f t="shared" si="19"/>
        <v>#N/A</v>
      </c>
      <c r="S141" s="119" t="e">
        <f t="shared" si="19"/>
        <v>#N/A</v>
      </c>
      <c r="T141" s="119" t="e">
        <f t="shared" si="19"/>
        <v>#N/A</v>
      </c>
      <c r="U141" s="119" t="e">
        <f t="shared" si="19"/>
        <v>#N/A</v>
      </c>
      <c r="V141" s="119" t="e">
        <f t="shared" si="19"/>
        <v>#N/A</v>
      </c>
      <c r="W141" s="119" t="e">
        <f t="shared" si="19"/>
        <v>#N/A</v>
      </c>
      <c r="X141" s="119" t="e">
        <f t="shared" si="19"/>
        <v>#N/A</v>
      </c>
      <c r="Y141" s="119" t="e">
        <f t="shared" si="19"/>
        <v>#N/A</v>
      </c>
      <c r="Z141" s="119" t="e">
        <f t="shared" si="19"/>
        <v>#N/A</v>
      </c>
    </row>
    <row r="142" spans="1:26" x14ac:dyDescent="0.25">
      <c r="A142" s="21" t="s">
        <v>333</v>
      </c>
      <c r="B142" s="124">
        <v>-0.25</v>
      </c>
      <c r="C142" s="124">
        <v>-0.1</v>
      </c>
      <c r="D142" s="124">
        <v>-0.05</v>
      </c>
      <c r="E142" s="33">
        <v>0</v>
      </c>
      <c r="F142" s="124">
        <v>0.05</v>
      </c>
      <c r="G142" s="124">
        <v>0.1</v>
      </c>
      <c r="H142" s="124">
        <v>0.25</v>
      </c>
      <c r="O142" s="33">
        <v>0</v>
      </c>
      <c r="P142" s="119" t="e">
        <f>-E$141+SUM($C$122:$L$122)-$B$119</f>
        <v>#N/A</v>
      </c>
      <c r="Q142" s="119" t="e">
        <f t="shared" si="19"/>
        <v>#N/A</v>
      </c>
      <c r="R142" s="119" t="e">
        <f t="shared" si="19"/>
        <v>#N/A</v>
      </c>
      <c r="S142" s="119" t="e">
        <f t="shared" si="19"/>
        <v>#N/A</v>
      </c>
      <c r="T142" s="119" t="e">
        <f t="shared" si="19"/>
        <v>#N/A</v>
      </c>
      <c r="U142" s="119" t="e">
        <f t="shared" si="19"/>
        <v>#N/A</v>
      </c>
      <c r="V142" s="119" t="e">
        <f t="shared" si="19"/>
        <v>#N/A</v>
      </c>
      <c r="W142" s="119" t="e">
        <f t="shared" si="19"/>
        <v>#N/A</v>
      </c>
      <c r="X142" s="119" t="e">
        <f t="shared" si="19"/>
        <v>#N/A</v>
      </c>
      <c r="Y142" s="119" t="e">
        <f t="shared" si="19"/>
        <v>#N/A</v>
      </c>
      <c r="Z142" s="119" t="e">
        <f t="shared" si="19"/>
        <v>#N/A</v>
      </c>
    </row>
    <row r="143" spans="1:26" x14ac:dyDescent="0.25">
      <c r="A143" s="12" t="s">
        <v>334</v>
      </c>
      <c r="B143" s="123" t="e">
        <f t="shared" ref="B143:D143" si="22">-B141+SUM($C$122:$L$122)-$B$119+$B$134</f>
        <v>#N/A</v>
      </c>
      <c r="C143" s="123" t="e">
        <f t="shared" si="22"/>
        <v>#N/A</v>
      </c>
      <c r="D143" s="123" t="e">
        <f t="shared" si="22"/>
        <v>#N/A</v>
      </c>
      <c r="E143" s="123" t="e">
        <f>-E141+SUM($C$122:$L$122)-$B$119+$B$134</f>
        <v>#N/A</v>
      </c>
      <c r="F143" s="123" t="e">
        <f t="shared" ref="F143:H143" si="23">-F141+SUM($C$122:$L$122)-$B$119+$B$134</f>
        <v>#N/A</v>
      </c>
      <c r="G143" s="123" t="e">
        <f t="shared" si="23"/>
        <v>#N/A</v>
      </c>
      <c r="H143" s="123" t="e">
        <f t="shared" si="23"/>
        <v>#N/A</v>
      </c>
      <c r="O143" s="124">
        <v>0.1</v>
      </c>
      <c r="P143" s="119" t="e">
        <f>-F$141+SUM($C$122:$L$122)-$B$119</f>
        <v>#N/A</v>
      </c>
      <c r="Q143" s="119" t="e">
        <f t="shared" si="19"/>
        <v>#N/A</v>
      </c>
      <c r="R143" s="119" t="e">
        <f t="shared" si="19"/>
        <v>#N/A</v>
      </c>
      <c r="S143" s="119" t="e">
        <f t="shared" si="19"/>
        <v>#N/A</v>
      </c>
      <c r="T143" s="119" t="e">
        <f t="shared" si="19"/>
        <v>#N/A</v>
      </c>
      <c r="U143" s="119" t="e">
        <f t="shared" si="19"/>
        <v>#N/A</v>
      </c>
      <c r="V143" s="119" t="e">
        <f t="shared" si="19"/>
        <v>#N/A</v>
      </c>
      <c r="W143" s="119" t="e">
        <f t="shared" si="19"/>
        <v>#N/A</v>
      </c>
      <c r="X143" s="119" t="e">
        <f t="shared" si="19"/>
        <v>#N/A</v>
      </c>
      <c r="Y143" s="119" t="e">
        <f t="shared" si="19"/>
        <v>#N/A</v>
      </c>
      <c r="Z143" s="119" t="e">
        <f t="shared" si="19"/>
        <v>#N/A</v>
      </c>
    </row>
    <row r="144" spans="1:26" x14ac:dyDescent="0.25">
      <c r="A144" s="12" t="s">
        <v>141</v>
      </c>
      <c r="B144" s="129" t="e">
        <f>IRR($P$139:$Z$139)</f>
        <v>#VALUE!</v>
      </c>
      <c r="C144" s="39" t="e">
        <f>IRR(P140:Z140)</f>
        <v>#VALUE!</v>
      </c>
      <c r="D144" s="39" t="e">
        <f>IRR(P141:Z141)</f>
        <v>#VALUE!</v>
      </c>
      <c r="E144" s="39" t="e">
        <f>B136</f>
        <v>#VALUE!</v>
      </c>
      <c r="F144" s="39" t="e">
        <f>IRR(P143:Z143)</f>
        <v>#VALUE!</v>
      </c>
      <c r="G144" s="39" t="e">
        <f>IRR(P144:Z144)</f>
        <v>#VALUE!</v>
      </c>
      <c r="H144" s="39" t="e">
        <f>IRR(P145:Z145)</f>
        <v>#VALUE!</v>
      </c>
      <c r="O144" s="124">
        <v>0.25</v>
      </c>
      <c r="P144" s="119" t="e">
        <f>-G141+SUM($C$122:$L$122)-$B$119</f>
        <v>#N/A</v>
      </c>
      <c r="Q144" s="119" t="e">
        <f t="shared" si="19"/>
        <v>#N/A</v>
      </c>
      <c r="R144" s="119" t="e">
        <f t="shared" si="19"/>
        <v>#N/A</v>
      </c>
      <c r="S144" s="119" t="e">
        <f t="shared" si="19"/>
        <v>#N/A</v>
      </c>
      <c r="T144" s="119" t="e">
        <f t="shared" si="19"/>
        <v>#N/A</v>
      </c>
      <c r="U144" s="119" t="e">
        <f t="shared" si="19"/>
        <v>#N/A</v>
      </c>
      <c r="V144" s="119" t="e">
        <f t="shared" si="19"/>
        <v>#N/A</v>
      </c>
      <c r="W144" s="119" t="e">
        <f t="shared" si="19"/>
        <v>#N/A</v>
      </c>
      <c r="X144" s="119" t="e">
        <f t="shared" si="19"/>
        <v>#N/A</v>
      </c>
      <c r="Y144" s="119" t="e">
        <f t="shared" si="19"/>
        <v>#N/A</v>
      </c>
      <c r="Z144" s="119" t="e">
        <f t="shared" si="19"/>
        <v>#N/A</v>
      </c>
    </row>
    <row r="145" spans="1:26" x14ac:dyDescent="0.25">
      <c r="B145" s="40"/>
      <c r="O145" s="124">
        <v>0.5</v>
      </c>
      <c r="P145" s="119" t="e">
        <f>-H141+SUM($C$122:$L$122)-$B$119</f>
        <v>#N/A</v>
      </c>
      <c r="Q145" s="119" t="e">
        <f t="shared" si="19"/>
        <v>#N/A</v>
      </c>
      <c r="R145" s="119" t="e">
        <f t="shared" si="19"/>
        <v>#N/A</v>
      </c>
      <c r="S145" s="119" t="e">
        <f t="shared" si="19"/>
        <v>#N/A</v>
      </c>
      <c r="T145" s="119" t="e">
        <f t="shared" si="19"/>
        <v>#N/A</v>
      </c>
      <c r="U145" s="119" t="e">
        <f t="shared" si="19"/>
        <v>#N/A</v>
      </c>
      <c r="V145" s="119" t="e">
        <f t="shared" si="19"/>
        <v>#N/A</v>
      </c>
      <c r="W145" s="119" t="e">
        <f t="shared" si="19"/>
        <v>#N/A</v>
      </c>
      <c r="X145" s="119" t="e">
        <f t="shared" si="19"/>
        <v>#N/A</v>
      </c>
      <c r="Y145" s="119" t="e">
        <f t="shared" si="19"/>
        <v>#N/A</v>
      </c>
      <c r="Z145" s="119" t="e">
        <f t="shared" si="19"/>
        <v>#N/A</v>
      </c>
    </row>
    <row r="146" spans="1:26" x14ac:dyDescent="0.25">
      <c r="B146" s="40"/>
    </row>
    <row r="147" spans="1:26" x14ac:dyDescent="0.25">
      <c r="B147" s="40"/>
    </row>
    <row r="148" spans="1:26" x14ac:dyDescent="0.25">
      <c r="A148"/>
      <c r="B148"/>
      <c r="C148"/>
      <c r="D148"/>
      <c r="E148"/>
      <c r="F148"/>
      <c r="G148"/>
      <c r="H148"/>
      <c r="I148"/>
    </row>
    <row r="149" spans="1:26" x14ac:dyDescent="0.25">
      <c r="A149"/>
      <c r="B149"/>
      <c r="C149"/>
      <c r="D149"/>
      <c r="E149"/>
      <c r="F149"/>
      <c r="G149"/>
      <c r="H149"/>
      <c r="I149"/>
    </row>
    <row r="150" spans="1:26" ht="18.75" x14ac:dyDescent="0.3">
      <c r="A150" s="5" t="s">
        <v>249</v>
      </c>
      <c r="B150"/>
      <c r="C150"/>
      <c r="D150"/>
      <c r="E150"/>
      <c r="F150"/>
      <c r="G150"/>
      <c r="H150"/>
      <c r="I150"/>
    </row>
    <row r="151" spans="1:26" x14ac:dyDescent="0.25">
      <c r="A151"/>
      <c r="B151"/>
      <c r="C151" s="193" t="s">
        <v>308</v>
      </c>
      <c r="D151" s="193"/>
      <c r="E151" s="193" t="s">
        <v>443</v>
      </c>
      <c r="F151"/>
      <c r="G151"/>
      <c r="H151"/>
      <c r="I151"/>
    </row>
    <row r="152" spans="1:26" ht="15.75" x14ac:dyDescent="0.25">
      <c r="A152" s="46" t="s">
        <v>121</v>
      </c>
      <c r="B152"/>
      <c r="C152"/>
      <c r="D152" s="50" t="s">
        <v>154</v>
      </c>
      <c r="E152"/>
      <c r="F152" s="50" t="s">
        <v>154</v>
      </c>
      <c r="G152" s="50"/>
      <c r="H152" s="50" t="s">
        <v>190</v>
      </c>
      <c r="I152"/>
    </row>
    <row r="153" spans="1:26" x14ac:dyDescent="0.25">
      <c r="A153" s="12" t="s">
        <v>164</v>
      </c>
      <c r="B153"/>
      <c r="C153" s="47">
        <f>'Current System'!B10*(E49+IF(E50&gt;0,E50,0))</f>
        <v>0</v>
      </c>
      <c r="D153" s="51" t="e">
        <f>C153/$C$9</f>
        <v>#DIV/0!</v>
      </c>
      <c r="E153" s="47">
        <f>'Proposed System'!C15*(E49+IF(E50&gt;0,E50,0))</f>
        <v>0</v>
      </c>
      <c r="F153" s="51" t="e">
        <f>E153/$E$9</f>
        <v>#DIV/0!</v>
      </c>
      <c r="G153" s="51"/>
      <c r="H153" s="170">
        <f>E153-C153</f>
        <v>0</v>
      </c>
      <c r="I153"/>
    </row>
    <row r="154" spans="1:26" x14ac:dyDescent="0.25">
      <c r="A154" t="s">
        <v>145</v>
      </c>
      <c r="B154"/>
      <c r="C154" s="47" t="e">
        <f>'Current System'!B9*HLOOKUP('Current System'!B4,'Base Calcs'!AB6:AQ101,3,FALSE)</f>
        <v>#N/A</v>
      </c>
      <c r="D154" s="51" t="e">
        <f>C154/$C$9</f>
        <v>#N/A</v>
      </c>
      <c r="E154" s="47" t="e">
        <f>'Proposed System'!C14*HLOOKUP('Current System'!B4,'Base Calcs'!AB6:AQ101,3,FALSE)</f>
        <v>#N/A</v>
      </c>
      <c r="F154" s="51" t="e">
        <f>E154/$E$9</f>
        <v>#N/A</v>
      </c>
      <c r="G154" s="51"/>
      <c r="H154" s="170" t="e">
        <f t="shared" ref="H154:H202" si="24">E154-C154</f>
        <v>#N/A</v>
      </c>
      <c r="I154"/>
    </row>
    <row r="155" spans="1:26" x14ac:dyDescent="0.25">
      <c r="A155" t="s">
        <v>465</v>
      </c>
      <c r="B155"/>
      <c r="D155" s="51"/>
      <c r="E155" s="47">
        <f>'Your Results'!D52</f>
        <v>0</v>
      </c>
      <c r="F155" s="51" t="e">
        <f>E155/$E$9</f>
        <v>#DIV/0!</v>
      </c>
      <c r="G155" s="51"/>
      <c r="H155" s="170">
        <f t="shared" si="24"/>
        <v>0</v>
      </c>
      <c r="I155"/>
    </row>
    <row r="156" spans="1:26" x14ac:dyDescent="0.25">
      <c r="A156"/>
      <c r="B156"/>
      <c r="C156"/>
      <c r="D156" s="50"/>
      <c r="E156"/>
      <c r="F156" s="50"/>
      <c r="G156" s="50"/>
      <c r="H156" s="170"/>
      <c r="I156"/>
    </row>
    <row r="157" spans="1:26" ht="16.5" thickBot="1" x14ac:dyDescent="0.3">
      <c r="A157" s="89" t="s">
        <v>250</v>
      </c>
      <c r="B157" s="90"/>
      <c r="C157" s="108" t="e">
        <f>SUM(C153:C156)</f>
        <v>#N/A</v>
      </c>
      <c r="D157" s="91"/>
      <c r="E157" s="109" t="e">
        <f>SUM(E153:E156)</f>
        <v>#N/A</v>
      </c>
      <c r="F157" s="92"/>
      <c r="G157" s="92"/>
      <c r="H157" s="171" t="e">
        <f t="shared" si="24"/>
        <v>#N/A</v>
      </c>
      <c r="I157"/>
    </row>
    <row r="158" spans="1:26" ht="15.75" thickTop="1" x14ac:dyDescent="0.25">
      <c r="A158"/>
      <c r="B158"/>
      <c r="C158"/>
      <c r="D158" s="50"/>
      <c r="E158"/>
      <c r="F158" s="50"/>
      <c r="G158" s="50"/>
      <c r="H158" s="170"/>
    </row>
    <row r="159" spans="1:26" ht="15.75" x14ac:dyDescent="0.25">
      <c r="A159" s="46" t="s">
        <v>127</v>
      </c>
      <c r="B159"/>
      <c r="C159"/>
      <c r="D159" s="50" t="s">
        <v>154</v>
      </c>
      <c r="E159"/>
      <c r="F159" s="50" t="s">
        <v>154</v>
      </c>
      <c r="G159" s="50"/>
      <c r="H159" s="170"/>
    </row>
    <row r="160" spans="1:26" x14ac:dyDescent="0.25">
      <c r="A160" s="45" t="s">
        <v>271</v>
      </c>
      <c r="B160"/>
      <c r="C160"/>
      <c r="D160" s="169">
        <f>'Current System'!C76</f>
        <v>0</v>
      </c>
      <c r="E160"/>
      <c r="F160" s="50"/>
      <c r="G160" s="50"/>
      <c r="H160" s="170"/>
    </row>
    <row r="161" spans="1:10" x14ac:dyDescent="0.25">
      <c r="A161" s="45" t="s">
        <v>272</v>
      </c>
      <c r="B161"/>
      <c r="C161"/>
      <c r="D161" s="50" t="e">
        <f>HLOOKUP(C3,AA12:AP112,23,FALSE)</f>
        <v>#N/A</v>
      </c>
      <c r="E161"/>
      <c r="F161" s="50"/>
      <c r="G161" s="50"/>
      <c r="H161" s="170"/>
    </row>
    <row r="162" spans="1:10" ht="15.75" x14ac:dyDescent="0.25">
      <c r="A162" s="46"/>
      <c r="B162"/>
      <c r="C162"/>
      <c r="D162" s="50"/>
      <c r="E162"/>
      <c r="F162" s="50"/>
      <c r="G162" s="50"/>
      <c r="H162" s="170"/>
    </row>
    <row r="163" spans="1:10" ht="15.75" x14ac:dyDescent="0.25">
      <c r="A163" s="46" t="s">
        <v>273</v>
      </c>
      <c r="B163"/>
      <c r="C163"/>
      <c r="D163" s="50"/>
      <c r="E163"/>
      <c r="F163" s="50"/>
      <c r="G163" s="50"/>
      <c r="H163" s="170"/>
    </row>
    <row r="164" spans="1:10" x14ac:dyDescent="0.25">
      <c r="A164" t="s">
        <v>147</v>
      </c>
      <c r="B164"/>
      <c r="C164"/>
      <c r="D164" s="51"/>
      <c r="E164"/>
      <c r="F164" s="51"/>
      <c r="G164" s="51"/>
      <c r="H164" s="170"/>
    </row>
    <row r="165" spans="1:10" x14ac:dyDescent="0.25">
      <c r="A165" s="45" t="s">
        <v>36</v>
      </c>
      <c r="B165"/>
      <c r="C165" s="142" t="e">
        <f>'Current System'!C67*'Current System'!B9*HLOOKUP('Current System'!B4,'Base Calcs'!AB6:AQ101,8,FALSE)+HLOOKUP('Current System'!B4,'Base Calcs'!AB6:AQ101,9,FALSE)</f>
        <v>#N/A</v>
      </c>
      <c r="D165" s="51" t="e">
        <f>C165/$C$9</f>
        <v>#N/A</v>
      </c>
      <c r="E165" s="10"/>
      <c r="F165" s="51"/>
      <c r="G165" s="51"/>
      <c r="H165" s="170"/>
    </row>
    <row r="166" spans="1:10" x14ac:dyDescent="0.25">
      <c r="A166" s="45" t="s">
        <v>38</v>
      </c>
      <c r="B166"/>
      <c r="C166" s="142" t="e">
        <f>'Current System'!C68*HLOOKUP('Current System'!$B$4,'Base Calcs'!AB6:AQ101,10,FALSE)</f>
        <v>#N/A</v>
      </c>
      <c r="D166" s="51" t="e">
        <f>C166/$C$9</f>
        <v>#N/A</v>
      </c>
      <c r="E166" s="10"/>
      <c r="F166" s="51"/>
      <c r="G166" s="51"/>
      <c r="H166" s="170"/>
    </row>
    <row r="167" spans="1:10" x14ac:dyDescent="0.25">
      <c r="A167" s="45" t="s">
        <v>37</v>
      </c>
      <c r="B167"/>
      <c r="C167" s="142" t="e">
        <f>'Current System'!C69*HLOOKUP('Current System'!$B$4,'Base Calcs'!AB6:AQ101,11,FALSE)</f>
        <v>#N/A</v>
      </c>
      <c r="D167" s="51" t="e">
        <f>C167/$C$9</f>
        <v>#N/A</v>
      </c>
      <c r="E167" s="10"/>
      <c r="F167" s="51"/>
      <c r="G167" s="51"/>
      <c r="H167" s="170"/>
    </row>
    <row r="168" spans="1:10" x14ac:dyDescent="0.25">
      <c r="A168" s="101" t="s">
        <v>265</v>
      </c>
      <c r="B168" s="102"/>
      <c r="C168" s="103" t="e">
        <f>SUM(C165:C167)</f>
        <v>#N/A</v>
      </c>
      <c r="D168" s="105" t="e">
        <f>SUM(D165:D167)</f>
        <v>#N/A</v>
      </c>
      <c r="E168" s="103" t="e">
        <f>C168+'Your Results'!D56</f>
        <v>#N/A</v>
      </c>
      <c r="F168" s="105" t="e">
        <f>E168/$E$9</f>
        <v>#N/A</v>
      </c>
      <c r="G168" s="105"/>
      <c r="H168" s="103" t="e">
        <f t="shared" si="24"/>
        <v>#N/A</v>
      </c>
    </row>
    <row r="169" spans="1:10" x14ac:dyDescent="0.25">
      <c r="H169" s="16"/>
    </row>
    <row r="170" spans="1:10" x14ac:dyDescent="0.25">
      <c r="A170" s="12" t="s">
        <v>222</v>
      </c>
      <c r="H170" s="16"/>
    </row>
    <row r="171" spans="1:10" x14ac:dyDescent="0.25">
      <c r="A171" s="74" t="s">
        <v>223</v>
      </c>
      <c r="C171" s="10" t="e">
        <f>C69</f>
        <v>#N/A</v>
      </c>
      <c r="D171" s="51" t="e">
        <f>C171/$C$9</f>
        <v>#N/A</v>
      </c>
      <c r="F171" s="51"/>
      <c r="G171" s="51"/>
      <c r="H171" s="170"/>
    </row>
    <row r="172" spans="1:10" x14ac:dyDescent="0.25">
      <c r="A172" s="101" t="s">
        <v>265</v>
      </c>
      <c r="B172" s="102"/>
      <c r="C172" s="103" t="e">
        <f>SUM(C169:C171)</f>
        <v>#N/A</v>
      </c>
      <c r="D172" s="105" t="e">
        <f>SUM(D169:D171)</f>
        <v>#N/A</v>
      </c>
      <c r="E172" s="103" t="e">
        <f>C172+'Your Results'!D57</f>
        <v>#N/A</v>
      </c>
      <c r="F172" s="105" t="e">
        <f>E172/$E$9</f>
        <v>#N/A</v>
      </c>
      <c r="G172" s="105"/>
      <c r="H172" s="103" t="e">
        <f t="shared" si="24"/>
        <v>#N/A</v>
      </c>
    </row>
    <row r="173" spans="1:10" x14ac:dyDescent="0.25">
      <c r="H173" s="16"/>
    </row>
    <row r="174" spans="1:10" x14ac:dyDescent="0.25">
      <c r="A174" s="12" t="s">
        <v>224</v>
      </c>
      <c r="B174"/>
      <c r="C174"/>
      <c r="D174" s="52"/>
      <c r="F174" s="50"/>
      <c r="G174" s="50"/>
      <c r="H174" s="170"/>
    </row>
    <row r="175" spans="1:10" x14ac:dyDescent="0.25">
      <c r="A175" s="75" t="s">
        <v>148</v>
      </c>
      <c r="B175"/>
      <c r="C175" s="10">
        <f>C72</f>
        <v>0</v>
      </c>
      <c r="D175" s="51" t="e">
        <f>C175/$C$9</f>
        <v>#DIV/0!</v>
      </c>
      <c r="E175" s="252">
        <f>E72</f>
        <v>0</v>
      </c>
      <c r="F175" s="165" t="e">
        <f t="shared" ref="F175:F178" si="25">E175/$E$9</f>
        <v>#DIV/0!</v>
      </c>
      <c r="G175" s="51"/>
      <c r="H175" s="170">
        <f t="shared" si="24"/>
        <v>0</v>
      </c>
      <c r="J175" s="16"/>
    </row>
    <row r="176" spans="1:10" x14ac:dyDescent="0.25">
      <c r="A176" s="75" t="s">
        <v>149</v>
      </c>
      <c r="B176"/>
      <c r="C176" s="10">
        <f>C73</f>
        <v>0</v>
      </c>
      <c r="D176" s="51" t="e">
        <f>C176/$C$9</f>
        <v>#DIV/0!</v>
      </c>
      <c r="E176" s="252">
        <f>E73</f>
        <v>0</v>
      </c>
      <c r="F176" s="165" t="e">
        <f t="shared" si="25"/>
        <v>#DIV/0!</v>
      </c>
      <c r="G176" s="51"/>
      <c r="H176" s="170">
        <f t="shared" si="24"/>
        <v>0</v>
      </c>
      <c r="J176" s="16"/>
    </row>
    <row r="177" spans="1:10" x14ac:dyDescent="0.25">
      <c r="A177" s="75" t="s">
        <v>150</v>
      </c>
      <c r="B177"/>
      <c r="C177" s="10" t="e">
        <f>C74</f>
        <v>#N/A</v>
      </c>
      <c r="D177" s="51" t="e">
        <f>C177/$C$9</f>
        <v>#N/A</v>
      </c>
      <c r="E177" s="10" t="e">
        <f>E74</f>
        <v>#N/A</v>
      </c>
      <c r="F177" s="165" t="e">
        <f t="shared" si="25"/>
        <v>#N/A</v>
      </c>
      <c r="G177" s="51"/>
      <c r="H177" s="170" t="e">
        <f t="shared" si="24"/>
        <v>#N/A</v>
      </c>
      <c r="J177" s="16"/>
    </row>
    <row r="178" spans="1:10" x14ac:dyDescent="0.25">
      <c r="A178" s="75" t="s">
        <v>594</v>
      </c>
      <c r="B178"/>
      <c r="C178" s="10">
        <f>'Current System'!H20</f>
        <v>0</v>
      </c>
      <c r="D178" s="51" t="e">
        <f>C178/$C$9</f>
        <v>#DIV/0!</v>
      </c>
      <c r="E178" s="10">
        <f>'Proposed System'!I24</f>
        <v>0</v>
      </c>
      <c r="F178" s="165" t="e">
        <f t="shared" si="25"/>
        <v>#DIV/0!</v>
      </c>
      <c r="G178" s="51"/>
      <c r="H178" s="185">
        <f t="shared" si="24"/>
        <v>0</v>
      </c>
      <c r="J178" s="16"/>
    </row>
    <row r="179" spans="1:10" x14ac:dyDescent="0.25">
      <c r="A179" s="101" t="s">
        <v>265</v>
      </c>
      <c r="B179" s="102"/>
      <c r="C179" s="103" t="e">
        <f>SUM(C175:C178)</f>
        <v>#N/A</v>
      </c>
      <c r="D179" s="105" t="e">
        <f>SUM(D175:D177)</f>
        <v>#DIV/0!</v>
      </c>
      <c r="E179" s="103" t="e">
        <f>SUM(E175:E178)</f>
        <v>#N/A</v>
      </c>
      <c r="F179" s="105" t="e">
        <f>E179/$E$9</f>
        <v>#N/A</v>
      </c>
      <c r="G179" s="105"/>
      <c r="H179" s="103" t="e">
        <f>SUM(H175:H178)</f>
        <v>#N/A</v>
      </c>
    </row>
    <row r="180" spans="1:10" x14ac:dyDescent="0.25">
      <c r="A180" s="101"/>
      <c r="B180"/>
      <c r="C180" s="104"/>
      <c r="D180" s="51"/>
      <c r="E180" s="104"/>
      <c r="F180" s="51"/>
      <c r="G180" s="51"/>
      <c r="H180" s="170"/>
    </row>
    <row r="181" spans="1:10" x14ac:dyDescent="0.25">
      <c r="A181" s="12" t="s">
        <v>274</v>
      </c>
      <c r="H181" s="16"/>
    </row>
    <row r="182" spans="1:10" x14ac:dyDescent="0.25">
      <c r="A182" s="74" t="s">
        <v>275</v>
      </c>
      <c r="D182" s="51" t="e">
        <f>C182/$C$9</f>
        <v>#DIV/0!</v>
      </c>
      <c r="E182" s="136" t="e">
        <f>C112</f>
        <v>#N/A</v>
      </c>
      <c r="F182" s="165" t="e">
        <f t="shared" ref="F182:F189" si="26">E182/$E$9</f>
        <v>#N/A</v>
      </c>
      <c r="G182" s="165"/>
      <c r="H182" s="185" t="e">
        <f t="shared" si="24"/>
        <v>#N/A</v>
      </c>
      <c r="I182" s="74"/>
    </row>
    <row r="183" spans="1:10" x14ac:dyDescent="0.25">
      <c r="A183" s="74" t="s">
        <v>226</v>
      </c>
      <c r="C183" s="15" t="e">
        <f>HLOOKUP(C3,AA12:AQ106,60,FALSE)*C9</f>
        <v>#N/A</v>
      </c>
      <c r="D183" s="51" t="e">
        <f>C183/$C$9</f>
        <v>#N/A</v>
      </c>
      <c r="E183" s="136" t="e">
        <f>-'Your Results'!D67+C183</f>
        <v>#N/A</v>
      </c>
      <c r="F183" s="165" t="e">
        <f t="shared" si="26"/>
        <v>#N/A</v>
      </c>
      <c r="G183" s="165"/>
      <c r="H183" s="185" t="e">
        <f t="shared" si="24"/>
        <v>#N/A</v>
      </c>
      <c r="I183" s="74"/>
    </row>
    <row r="184" spans="1:10" x14ac:dyDescent="0.25">
      <c r="A184" s="45" t="s">
        <v>290</v>
      </c>
      <c r="C184"/>
      <c r="D184" s="51" t="e">
        <f>C184/$C$9</f>
        <v>#DIV/0!</v>
      </c>
      <c r="E184" s="136">
        <f>'Your Results'!D60</f>
        <v>0</v>
      </c>
      <c r="F184" s="165" t="e">
        <f t="shared" si="26"/>
        <v>#DIV/0!</v>
      </c>
      <c r="G184" s="165"/>
      <c r="H184" s="185">
        <f t="shared" si="24"/>
        <v>0</v>
      </c>
      <c r="I184" s="45"/>
    </row>
    <row r="185" spans="1:10" x14ac:dyDescent="0.25">
      <c r="A185" s="74" t="s">
        <v>384</v>
      </c>
      <c r="C185"/>
      <c r="D185" s="51"/>
      <c r="E185" s="136">
        <f>'Your Results'!D61</f>
        <v>0</v>
      </c>
      <c r="F185" s="165" t="e">
        <f t="shared" si="26"/>
        <v>#DIV/0!</v>
      </c>
      <c r="G185" s="165"/>
      <c r="H185" s="185">
        <f t="shared" si="24"/>
        <v>0</v>
      </c>
      <c r="I185" s="74"/>
    </row>
    <row r="186" spans="1:10" x14ac:dyDescent="0.25">
      <c r="A186" s="45" t="s">
        <v>381</v>
      </c>
      <c r="C186"/>
      <c r="D186" s="51"/>
      <c r="E186" s="136">
        <f>'Your Results'!D62</f>
        <v>0</v>
      </c>
      <c r="F186" s="165" t="e">
        <f t="shared" si="26"/>
        <v>#DIV/0!</v>
      </c>
      <c r="G186" s="165"/>
      <c r="H186" s="185">
        <f t="shared" si="24"/>
        <v>0</v>
      </c>
      <c r="I186" s="45"/>
    </row>
    <row r="187" spans="1:10" x14ac:dyDescent="0.25">
      <c r="A187" s="74" t="s">
        <v>418</v>
      </c>
      <c r="E187" s="136">
        <f>-'Your Results'!D68</f>
        <v>0</v>
      </c>
      <c r="F187" s="165" t="e">
        <f t="shared" si="26"/>
        <v>#DIV/0!</v>
      </c>
      <c r="G187" s="165"/>
      <c r="H187" s="185">
        <f t="shared" si="24"/>
        <v>0</v>
      </c>
      <c r="I187" s="74"/>
    </row>
    <row r="188" spans="1:10" x14ac:dyDescent="0.25">
      <c r="A188" s="74" t="s">
        <v>291</v>
      </c>
      <c r="C188"/>
      <c r="D188" s="51" t="e">
        <f>C188/$C$9</f>
        <v>#DIV/0!</v>
      </c>
      <c r="E188" s="136">
        <f>'Your Results'!D64</f>
        <v>0</v>
      </c>
      <c r="F188" s="165" t="e">
        <f t="shared" si="26"/>
        <v>#DIV/0!</v>
      </c>
      <c r="G188" s="165"/>
      <c r="H188" s="185">
        <f t="shared" si="24"/>
        <v>0</v>
      </c>
      <c r="I188" s="74"/>
    </row>
    <row r="189" spans="1:10" x14ac:dyDescent="0.25">
      <c r="A189" s="74" t="s">
        <v>466</v>
      </c>
      <c r="C189"/>
      <c r="D189" s="51"/>
      <c r="E189" s="136">
        <f>'Your Results'!D65-'Your Results'!D69</f>
        <v>0</v>
      </c>
      <c r="F189" s="165" t="e">
        <f t="shared" si="26"/>
        <v>#DIV/0!</v>
      </c>
      <c r="G189" s="165"/>
      <c r="H189" s="185">
        <f t="shared" si="24"/>
        <v>0</v>
      </c>
      <c r="I189" s="74"/>
    </row>
    <row r="190" spans="1:10" x14ac:dyDescent="0.25">
      <c r="A190" s="101" t="s">
        <v>265</v>
      </c>
      <c r="B190" s="102"/>
      <c r="C190" s="103" t="e">
        <f>SUM(C182:C188)</f>
        <v>#N/A</v>
      </c>
      <c r="D190" s="105" t="e">
        <f>SUM(D182:D188)</f>
        <v>#DIV/0!</v>
      </c>
      <c r="E190" s="103" t="e">
        <f>SUM(E182:E189)</f>
        <v>#N/A</v>
      </c>
      <c r="F190" s="166" t="e">
        <f>SUM(F182:F188)</f>
        <v>#N/A</v>
      </c>
      <c r="G190" s="166"/>
      <c r="H190" s="172" t="e">
        <f t="shared" si="24"/>
        <v>#N/A</v>
      </c>
    </row>
    <row r="191" spans="1:10" x14ac:dyDescent="0.25">
      <c r="H191" s="16"/>
    </row>
    <row r="192" spans="1:10" x14ac:dyDescent="0.25">
      <c r="A192" s="12" t="s">
        <v>289</v>
      </c>
      <c r="C192" s="16" t="e">
        <f>D192*C9</f>
        <v>#N/A</v>
      </c>
      <c r="D192" s="167" t="e">
        <f>IF(D160&gt;0,D160-D168-D172-D179-D190,D161-D168-D172-D179-D190)</f>
        <v>#N/A</v>
      </c>
      <c r="E192" s="16" t="e">
        <f>C192</f>
        <v>#N/A</v>
      </c>
      <c r="F192" s="167" t="e">
        <f>E192/$E$9</f>
        <v>#N/A</v>
      </c>
      <c r="G192" s="167"/>
      <c r="H192" s="173" t="e">
        <f t="shared" si="24"/>
        <v>#N/A</v>
      </c>
    </row>
    <row r="193" spans="1:22" x14ac:dyDescent="0.25">
      <c r="C193" s="16"/>
      <c r="D193" s="66"/>
      <c r="E193" s="16"/>
      <c r="F193" s="66"/>
      <c r="G193" s="66"/>
      <c r="H193" s="15"/>
    </row>
    <row r="194" spans="1:22" x14ac:dyDescent="0.25">
      <c r="A194" s="12" t="s">
        <v>109</v>
      </c>
      <c r="C194" s="16" t="e">
        <f>C9*HLOOKUP(C3,AA12:AP106,68,FALSE)</f>
        <v>#N/A</v>
      </c>
      <c r="D194" s="51" t="e">
        <f>C194/$C$9</f>
        <v>#N/A</v>
      </c>
      <c r="E194" s="16" t="e">
        <f>C194+((E30+E31)*CP12)+(E34*CP13)</f>
        <v>#N/A</v>
      </c>
      <c r="F194" s="51" t="e">
        <f>E194/$E$9</f>
        <v>#N/A</v>
      </c>
      <c r="G194" s="51"/>
      <c r="H194" s="170" t="e">
        <f t="shared" si="24"/>
        <v>#N/A</v>
      </c>
    </row>
    <row r="195" spans="1:22" x14ac:dyDescent="0.25">
      <c r="C195" s="16"/>
      <c r="D195" s="66"/>
      <c r="E195" s="16"/>
      <c r="F195" s="66"/>
      <c r="G195" s="66"/>
      <c r="H195" s="15"/>
    </row>
    <row r="196" spans="1:22" ht="16.5" thickBot="1" x14ac:dyDescent="0.3">
      <c r="A196" s="89" t="s">
        <v>251</v>
      </c>
      <c r="B196" s="90"/>
      <c r="C196" s="110" t="e">
        <f>C168+C172+C179+C190+C192+C194</f>
        <v>#N/A</v>
      </c>
      <c r="D196" s="113" t="e">
        <f>C196/$C$9</f>
        <v>#N/A</v>
      </c>
      <c r="E196" s="111" t="e">
        <f>E168+E172+E179+E190+E192+E194</f>
        <v>#N/A</v>
      </c>
      <c r="F196" s="112" t="e">
        <f>E196/$E$9</f>
        <v>#N/A</v>
      </c>
      <c r="G196" s="112"/>
      <c r="H196" s="174" t="e">
        <f t="shared" si="24"/>
        <v>#N/A</v>
      </c>
      <c r="I196" s="16"/>
    </row>
    <row r="197" spans="1:22" ht="16.5" thickTop="1" x14ac:dyDescent="0.25">
      <c r="A197" s="48"/>
      <c r="B197"/>
      <c r="C197" s="116"/>
      <c r="D197" s="117"/>
      <c r="E197" s="31"/>
      <c r="F197" s="118"/>
      <c r="G197" s="118"/>
      <c r="H197" s="175">
        <f t="shared" si="24"/>
        <v>0</v>
      </c>
    </row>
    <row r="198" spans="1:22" ht="16.5" thickBot="1" x14ac:dyDescent="0.3">
      <c r="A198" s="89" t="s">
        <v>316</v>
      </c>
      <c r="B198" s="90"/>
      <c r="C198" s="110" t="e">
        <f>C157-C196</f>
        <v>#N/A</v>
      </c>
      <c r="D198" s="113" t="e">
        <f>C198/$C$9</f>
        <v>#N/A</v>
      </c>
      <c r="E198" s="111" t="e">
        <f>E157-E196</f>
        <v>#N/A</v>
      </c>
      <c r="F198" s="112" t="e">
        <f>E198/$E$9</f>
        <v>#N/A</v>
      </c>
      <c r="G198" s="112"/>
      <c r="H198" s="174" t="e">
        <f t="shared" si="24"/>
        <v>#N/A</v>
      </c>
    </row>
    <row r="199" spans="1:22" ht="16.5" thickTop="1" x14ac:dyDescent="0.25">
      <c r="A199" s="48"/>
      <c r="B199"/>
      <c r="C199" s="116"/>
      <c r="D199" s="117"/>
      <c r="E199" s="31"/>
      <c r="F199" s="118"/>
      <c r="G199" s="118"/>
      <c r="H199" s="175">
        <f t="shared" si="24"/>
        <v>0</v>
      </c>
    </row>
    <row r="200" spans="1:22" x14ac:dyDescent="0.25">
      <c r="A200" s="27" t="s">
        <v>292</v>
      </c>
      <c r="C200" s="15" t="e">
        <f>E44*E45</f>
        <v>#N/A</v>
      </c>
      <c r="D200" s="51" t="e">
        <f>C200/$C$9</f>
        <v>#N/A</v>
      </c>
      <c r="E200" s="16" t="e">
        <f>C200+(-B131+C122-'Proposed System'!C83)*E45</f>
        <v>#N/A</v>
      </c>
      <c r="F200" s="51" t="e">
        <f>E200/$E$9</f>
        <v>#N/A</v>
      </c>
      <c r="G200" s="51"/>
      <c r="H200" s="170" t="e">
        <f t="shared" si="24"/>
        <v>#N/A</v>
      </c>
    </row>
    <row r="201" spans="1:22" x14ac:dyDescent="0.25">
      <c r="A201"/>
      <c r="B201"/>
      <c r="C201"/>
      <c r="D201"/>
      <c r="E201"/>
      <c r="F201"/>
      <c r="G201"/>
      <c r="H201" s="47">
        <f t="shared" si="24"/>
        <v>0</v>
      </c>
    </row>
    <row r="202" spans="1:22" ht="16.5" thickBot="1" x14ac:dyDescent="0.3">
      <c r="A202" s="89" t="s">
        <v>340</v>
      </c>
      <c r="B202" s="90"/>
      <c r="C202" s="135" t="e">
        <f>C198-C200</f>
        <v>#N/A</v>
      </c>
      <c r="D202" s="135"/>
      <c r="E202" s="135" t="e">
        <f>E198-E200</f>
        <v>#N/A</v>
      </c>
      <c r="F202" s="135"/>
      <c r="G202" s="135"/>
      <c r="H202" s="176" t="e">
        <f t="shared" si="24"/>
        <v>#N/A</v>
      </c>
    </row>
    <row r="203" spans="1:22" ht="15.75" thickTop="1" x14ac:dyDescent="0.25">
      <c r="A203"/>
      <c r="B203"/>
      <c r="C203"/>
      <c r="D203"/>
      <c r="E203"/>
      <c r="F203"/>
      <c r="G203"/>
    </row>
    <row r="204" spans="1:22" x14ac:dyDescent="0.25">
      <c r="A204"/>
      <c r="B204"/>
      <c r="C204"/>
      <c r="D204"/>
      <c r="E204"/>
      <c r="F204"/>
      <c r="G204"/>
    </row>
    <row r="205" spans="1:22" x14ac:dyDescent="0.25">
      <c r="A205"/>
      <c r="B205"/>
      <c r="C205" s="114"/>
      <c r="D205" s="114"/>
      <c r="E205" s="114"/>
      <c r="F205"/>
      <c r="G205"/>
      <c r="H205" s="12" t="s">
        <v>361</v>
      </c>
      <c r="R205" s="19" t="s">
        <v>369</v>
      </c>
    </row>
    <row r="206" spans="1:22" x14ac:dyDescent="0.25">
      <c r="A206" s="19" t="s">
        <v>293</v>
      </c>
      <c r="B206" s="21" t="s">
        <v>309</v>
      </c>
      <c r="C206" s="21" t="s">
        <v>294</v>
      </c>
      <c r="D206" s="21" t="s">
        <v>295</v>
      </c>
      <c r="E206" s="21" t="s">
        <v>296</v>
      </c>
      <c r="H206" s="21" t="s">
        <v>368</v>
      </c>
      <c r="I206" s="21" t="s">
        <v>362</v>
      </c>
      <c r="K206" s="21" t="s">
        <v>373</v>
      </c>
      <c r="L206" s="21" t="s">
        <v>374</v>
      </c>
      <c r="M206" s="21" t="s">
        <v>484</v>
      </c>
      <c r="N206" s="12" t="s">
        <v>365</v>
      </c>
      <c r="O206" s="12" t="s">
        <v>366</v>
      </c>
      <c r="P206" s="12" t="s">
        <v>367</v>
      </c>
      <c r="R206" s="12" t="s">
        <v>368</v>
      </c>
      <c r="T206" s="21" t="s">
        <v>165</v>
      </c>
      <c r="U206" s="21" t="s">
        <v>374</v>
      </c>
      <c r="V206" s="21" t="s">
        <v>158</v>
      </c>
    </row>
    <row r="207" spans="1:22" x14ac:dyDescent="0.25">
      <c r="A207" s="12" t="s">
        <v>370</v>
      </c>
      <c r="B207" s="121" t="e">
        <f>-B131+SUM(C122:L122)</f>
        <v>#N/A</v>
      </c>
      <c r="C207" s="115" t="s">
        <v>306</v>
      </c>
      <c r="D207" s="17">
        <v>0.8</v>
      </c>
      <c r="E207" s="17">
        <v>1.2</v>
      </c>
      <c r="H207" s="138" t="e">
        <f>_xlfn.RANK.EQ(P207,$P$207:$P$211)</f>
        <v>#N/A</v>
      </c>
      <c r="I207" s="12" t="s">
        <v>370</v>
      </c>
      <c r="K207" s="121" t="e">
        <f>E202+((E194-C194)*(1-D207))+((E200-C200)*(1-D207))</f>
        <v>#N/A</v>
      </c>
      <c r="L207" s="136" t="e">
        <f>$E$202</f>
        <v>#N/A</v>
      </c>
      <c r="M207" s="121" t="e">
        <f>E202+(E194-C194)*(1-E207)+(E200-C200)*(1-E207)</f>
        <v>#N/A</v>
      </c>
      <c r="N207" s="136" t="e">
        <f>M207-K207</f>
        <v>#N/A</v>
      </c>
      <c r="O207" s="137" t="e">
        <f>N207^2</f>
        <v>#N/A</v>
      </c>
      <c r="P207" s="86" t="e">
        <f>O207/$O$212</f>
        <v>#N/A</v>
      </c>
      <c r="R207" s="12">
        <v>1</v>
      </c>
      <c r="S207" s="12" t="e">
        <f>VLOOKUP(R207,$H$207:$M$211,2,FALSE)</f>
        <v>#N/A</v>
      </c>
      <c r="T207" s="136" t="e">
        <f>VLOOKUP($R207,$H$207:$M$211,4,FALSE)</f>
        <v>#N/A</v>
      </c>
      <c r="U207" s="136" t="e">
        <f>VLOOKUP($R207,$H$207:$M$211,5,FALSE)</f>
        <v>#N/A</v>
      </c>
      <c r="V207" s="136" t="e">
        <f>VLOOKUP($R207,$H$207:$M$211,6,FALSE)</f>
        <v>#N/A</v>
      </c>
    </row>
    <row r="208" spans="1:22" x14ac:dyDescent="0.25">
      <c r="A208" s="12" t="s">
        <v>285</v>
      </c>
      <c r="B208" s="121">
        <f>E9</f>
        <v>0</v>
      </c>
      <c r="D208" s="37">
        <v>0.9</v>
      </c>
      <c r="E208" s="37">
        <v>1.05</v>
      </c>
      <c r="F208" s="12" t="s">
        <v>307</v>
      </c>
      <c r="H208" s="138" t="e">
        <f>_xlfn.RANK.EQ(P208,$P$207:$P$211)</f>
        <v>#N/A</v>
      </c>
      <c r="I208" s="12" t="s">
        <v>285</v>
      </c>
      <c r="K208" s="121" t="e">
        <f>(B208*D208*B209)+E154-E196-E200</f>
        <v>#N/A</v>
      </c>
      <c r="L208" s="136" t="e">
        <f>$E$202</f>
        <v>#N/A</v>
      </c>
      <c r="M208" s="121" t="e">
        <f>(B208*E208*B209)+E154-E196-E200</f>
        <v>#N/A</v>
      </c>
      <c r="N208" s="136" t="e">
        <f>M208-K208</f>
        <v>#N/A</v>
      </c>
      <c r="O208" s="137" t="e">
        <f t="shared" ref="O208:O211" si="27">N208^2</f>
        <v>#N/A</v>
      </c>
      <c r="P208" s="86" t="e">
        <f>O208/$O$212</f>
        <v>#N/A</v>
      </c>
      <c r="R208" s="12">
        <v>2</v>
      </c>
      <c r="S208" s="12" t="e">
        <f>VLOOKUP(R208,$H$207:$M$211,2,FALSE)</f>
        <v>#N/A</v>
      </c>
      <c r="T208" s="136" t="e">
        <f>VLOOKUP($R208,$H$207:$M$211,4,FALSE)</f>
        <v>#N/A</v>
      </c>
      <c r="U208" s="136" t="e">
        <f>VLOOKUP($R208,$H$207:$M$211,5,FALSE)</f>
        <v>#N/A</v>
      </c>
      <c r="V208" s="136" t="e">
        <f>VLOOKUP($R208,$H$207:$M$211,6,FALSE)</f>
        <v>#N/A</v>
      </c>
    </row>
    <row r="209" spans="1:22" x14ac:dyDescent="0.25">
      <c r="A209" s="12" t="s">
        <v>371</v>
      </c>
      <c r="B209" s="18">
        <f>E49</f>
        <v>0</v>
      </c>
      <c r="C209" s="115" t="s">
        <v>442</v>
      </c>
      <c r="D209" s="18">
        <f>B209-2</f>
        <v>-2</v>
      </c>
      <c r="E209" s="18">
        <f>B209+2</f>
        <v>2</v>
      </c>
      <c r="H209" s="138" t="e">
        <f>_xlfn.RANK.EQ(P209,$P$207:$P$211)</f>
        <v>#N/A</v>
      </c>
      <c r="I209" s="12" t="s">
        <v>371</v>
      </c>
      <c r="K209" s="121" t="e">
        <f>(B208*D209)+E154-E196-E200</f>
        <v>#N/A</v>
      </c>
      <c r="L209" s="136" t="e">
        <f>$E$202</f>
        <v>#N/A</v>
      </c>
      <c r="M209" s="121" t="e">
        <f>(B208*E209)+E154-E196-E200</f>
        <v>#N/A</v>
      </c>
      <c r="N209" s="136" t="e">
        <f>M209-K209</f>
        <v>#N/A</v>
      </c>
      <c r="O209" s="137" t="e">
        <f t="shared" si="27"/>
        <v>#N/A</v>
      </c>
      <c r="P209" s="86" t="e">
        <f>O209/$O$212</f>
        <v>#N/A</v>
      </c>
      <c r="R209" s="12">
        <v>3</v>
      </c>
      <c r="S209" s="12" t="e">
        <f>VLOOKUP(R209,$H$207:$M$211,2,FALSE)</f>
        <v>#N/A</v>
      </c>
      <c r="T209" s="136" t="e">
        <f>VLOOKUP($R209,$H$207:$M$211,4,FALSE)</f>
        <v>#N/A</v>
      </c>
      <c r="U209" s="136" t="e">
        <f>VLOOKUP($R209,$H$207:$M$211,5,FALSE)</f>
        <v>#N/A</v>
      </c>
      <c r="V209" s="136" t="e">
        <f>VLOOKUP($R209,$H$207:$M$211,6,FALSE)</f>
        <v>#N/A</v>
      </c>
    </row>
    <row r="210" spans="1:22" x14ac:dyDescent="0.25">
      <c r="A210" s="12" t="s">
        <v>364</v>
      </c>
      <c r="B210" s="18" t="e">
        <f>SUM(F72:F74)</f>
        <v>#DIV/0!</v>
      </c>
      <c r="C210" s="115" t="s">
        <v>306</v>
      </c>
      <c r="D210" s="17">
        <v>0.8</v>
      </c>
      <c r="E210" s="17">
        <v>1.2</v>
      </c>
      <c r="H210" s="138" t="e">
        <f>_xlfn.RANK.EQ(P210,$P$207:$P$211)</f>
        <v>#N/A</v>
      </c>
      <c r="I210" s="12" t="s">
        <v>364</v>
      </c>
      <c r="K210" s="121" t="e">
        <f>E202+E179-(E179*D210)</f>
        <v>#N/A</v>
      </c>
      <c r="L210" s="136" t="e">
        <f>$E$202</f>
        <v>#N/A</v>
      </c>
      <c r="M210" s="121" t="e">
        <f>E202+E179-(E179*E210)</f>
        <v>#N/A</v>
      </c>
      <c r="N210" s="136" t="e">
        <f>M210-K210</f>
        <v>#N/A</v>
      </c>
      <c r="O210" s="137" t="e">
        <f t="shared" si="27"/>
        <v>#N/A</v>
      </c>
      <c r="P210" s="86" t="e">
        <f>O210/$O$212</f>
        <v>#N/A</v>
      </c>
      <c r="R210" s="12">
        <v>4</v>
      </c>
      <c r="S210" s="12" t="e">
        <f>VLOOKUP(R210,$H$207:$M$211,2,FALSE)</f>
        <v>#N/A</v>
      </c>
      <c r="T210" s="136" t="e">
        <f>VLOOKUP($R210,$H$207:$M$211,4,FALSE)</f>
        <v>#N/A</v>
      </c>
      <c r="U210" s="136" t="e">
        <f>VLOOKUP($R210,$H$207:$M$211,5,FALSE)</f>
        <v>#N/A</v>
      </c>
      <c r="V210" s="136" t="e">
        <f>VLOOKUP($R210,$H$207:$M$211,6,FALSE)</f>
        <v>#N/A</v>
      </c>
    </row>
    <row r="211" spans="1:22" x14ac:dyDescent="0.25">
      <c r="A211" s="12" t="s">
        <v>363</v>
      </c>
      <c r="B211" s="86">
        <v>6.2E-2</v>
      </c>
      <c r="D211" s="39">
        <v>0.05</v>
      </c>
      <c r="E211" s="39">
        <v>0.09</v>
      </c>
      <c r="H211" s="138" t="e">
        <f>_xlfn.RANK.EQ(P211,$P$207:$P$211)</f>
        <v>#N/A</v>
      </c>
      <c r="I211" s="12" t="s">
        <v>363</v>
      </c>
      <c r="K211" s="121" t="e">
        <f>E202+E200-((E200/B211)*D211)</f>
        <v>#N/A</v>
      </c>
      <c r="L211" s="136" t="e">
        <f>$E$202</f>
        <v>#N/A</v>
      </c>
      <c r="M211" s="121" t="e">
        <f>E202+E200-((E200/B211)*E211)</f>
        <v>#N/A</v>
      </c>
      <c r="N211" s="136" t="e">
        <f>M211-K211</f>
        <v>#N/A</v>
      </c>
      <c r="O211" s="137" t="e">
        <f t="shared" si="27"/>
        <v>#N/A</v>
      </c>
      <c r="P211" s="86" t="e">
        <f>O211/$O$212</f>
        <v>#N/A</v>
      </c>
      <c r="R211" s="12">
        <v>5</v>
      </c>
      <c r="S211" s="12" t="e">
        <f>VLOOKUP(R211,$H$207:$M$211,2,FALSE)</f>
        <v>#N/A</v>
      </c>
      <c r="T211" s="136" t="e">
        <f>VLOOKUP($R211,$H$207:$M$211,4,FALSE)</f>
        <v>#N/A</v>
      </c>
      <c r="U211" s="136" t="e">
        <f>VLOOKUP($R211,$H$207:$M$211,5,FALSE)</f>
        <v>#N/A</v>
      </c>
      <c r="V211" s="136" t="e">
        <f>VLOOKUP($R211,$H$207:$M$211,6,FALSE)</f>
        <v>#N/A</v>
      </c>
    </row>
    <row r="212" spans="1:22" x14ac:dyDescent="0.25">
      <c r="D212" s="39"/>
      <c r="E212" s="39"/>
      <c r="G212"/>
      <c r="M212" s="15"/>
      <c r="O212" s="137" t="e">
        <f>SUM(O207:O211)</f>
        <v>#N/A</v>
      </c>
    </row>
    <row r="213" spans="1:22" x14ac:dyDescent="0.25">
      <c r="A213" s="19" t="s">
        <v>377</v>
      </c>
      <c r="B213" s="21" t="s">
        <v>308</v>
      </c>
      <c r="D213" s="21" t="s">
        <v>440</v>
      </c>
      <c r="E213" s="39"/>
      <c r="G213"/>
      <c r="L213" s="15"/>
    </row>
    <row r="214" spans="1:22" x14ac:dyDescent="0.25">
      <c r="A214" s="27" t="s">
        <v>313</v>
      </c>
      <c r="B214" s="15"/>
      <c r="D214" s="16" t="e">
        <f>D215-B215</f>
        <v>#N/A</v>
      </c>
      <c r="E214" s="39"/>
      <c r="G214"/>
      <c r="L214" s="15"/>
    </row>
    <row r="215" spans="1:22" x14ac:dyDescent="0.25">
      <c r="A215" s="12" t="s">
        <v>379</v>
      </c>
      <c r="B215" s="15" t="e">
        <f>E43</f>
        <v>#N/A</v>
      </c>
      <c r="D215" s="16" t="e">
        <f>B215-(B131+B119)+SUM(C122:L122)</f>
        <v>#N/A</v>
      </c>
      <c r="E215" s="39"/>
      <c r="G215"/>
      <c r="L215" s="15"/>
    </row>
    <row r="216" spans="1:22" x14ac:dyDescent="0.25">
      <c r="A216" s="12" t="s">
        <v>312</v>
      </c>
      <c r="B216" s="15" t="e">
        <f>B215-B218</f>
        <v>#N/A</v>
      </c>
      <c r="D216" s="16" t="e">
        <f>B216+D217</f>
        <v>#N/A</v>
      </c>
      <c r="E216" s="39"/>
      <c r="G216"/>
      <c r="L216" s="15"/>
    </row>
    <row r="217" spans="1:22" x14ac:dyDescent="0.25">
      <c r="A217" s="12" t="s">
        <v>314</v>
      </c>
      <c r="D217" s="15">
        <f>'Proposed System'!C83</f>
        <v>0</v>
      </c>
      <c r="E217" s="39"/>
      <c r="G217"/>
      <c r="L217" s="15"/>
    </row>
    <row r="218" spans="1:22" x14ac:dyDescent="0.25">
      <c r="A218" s="12" t="s">
        <v>299</v>
      </c>
      <c r="B218" s="15" t="e">
        <f>E44</f>
        <v>#N/A</v>
      </c>
      <c r="D218" s="15" t="e">
        <f>B218+IF('Proposed System'!C83&gt;D214,0,D214-'Proposed System'!C83)</f>
        <v>#N/A</v>
      </c>
      <c r="G218"/>
      <c r="L218" s="15"/>
    </row>
    <row r="219" spans="1:22" x14ac:dyDescent="0.25">
      <c r="A219" s="12" t="s">
        <v>375</v>
      </c>
      <c r="B219" s="37" t="e">
        <f>B218/B215</f>
        <v>#N/A</v>
      </c>
      <c r="D219" s="39" t="e">
        <f>D218/D215</f>
        <v>#N/A</v>
      </c>
    </row>
    <row r="220" spans="1:22" x14ac:dyDescent="0.25">
      <c r="A220" s="12" t="s">
        <v>376</v>
      </c>
      <c r="B220" s="139" t="e">
        <f>(C198+C194)/C200</f>
        <v>#N/A</v>
      </c>
      <c r="C220" s="37"/>
      <c r="D220" s="139" t="e">
        <f>(E198+E194)/E200</f>
        <v>#N/A</v>
      </c>
      <c r="E220" s="39"/>
      <c r="G220"/>
      <c r="L220" s="15"/>
    </row>
    <row r="221" spans="1:22" x14ac:dyDescent="0.25">
      <c r="A221" s="12" t="s">
        <v>378</v>
      </c>
      <c r="B221" s="37" t="e">
        <f>(C198+C194)/C157</f>
        <v>#N/A</v>
      </c>
      <c r="C221" s="37"/>
      <c r="D221" s="37" t="e">
        <f>(E198+E194)/E157</f>
        <v>#N/A</v>
      </c>
      <c r="E221" s="39"/>
      <c r="G221"/>
      <c r="L221" s="15"/>
    </row>
    <row r="222" spans="1:22" x14ac:dyDescent="0.25">
      <c r="B222" s="139"/>
      <c r="C222" s="37"/>
      <c r="D222" s="139"/>
      <c r="E222" s="39"/>
      <c r="G222"/>
      <c r="L222" s="15"/>
    </row>
    <row r="223" spans="1:22" x14ac:dyDescent="0.25">
      <c r="B223" s="139"/>
      <c r="C223" s="37"/>
      <c r="D223" s="139"/>
      <c r="E223" s="39"/>
      <c r="G223"/>
      <c r="L223" s="15"/>
    </row>
    <row r="224" spans="1:22" x14ac:dyDescent="0.25">
      <c r="B224" s="37"/>
      <c r="C224" s="37"/>
      <c r="D224" s="37"/>
      <c r="E224" s="39"/>
      <c r="G224"/>
      <c r="L224" s="15"/>
    </row>
    <row r="225" spans="1:18" x14ac:dyDescent="0.25">
      <c r="B225" s="37"/>
      <c r="C225" s="37"/>
      <c r="D225" s="37"/>
      <c r="E225" s="39"/>
      <c r="G225"/>
      <c r="L225" s="15"/>
    </row>
    <row r="226" spans="1:18" ht="45" x14ac:dyDescent="0.25">
      <c r="B226" s="12" t="s">
        <v>140</v>
      </c>
      <c r="C226" s="255" t="s">
        <v>611</v>
      </c>
      <c r="E226" s="21" t="s">
        <v>308</v>
      </c>
      <c r="I226" s="21" t="s">
        <v>443</v>
      </c>
      <c r="L226" s="255" t="s">
        <v>606</v>
      </c>
      <c r="P226" s="122" t="s">
        <v>302</v>
      </c>
      <c r="Q226" s="120" t="s">
        <v>311</v>
      </c>
      <c r="R226" s="120" t="s">
        <v>310</v>
      </c>
    </row>
    <row r="227" spans="1:18" x14ac:dyDescent="0.25">
      <c r="A227" s="19" t="s">
        <v>303</v>
      </c>
      <c r="D227" s="62" t="s">
        <v>302</v>
      </c>
      <c r="E227" s="62" t="s">
        <v>311</v>
      </c>
      <c r="F227" s="62" t="s">
        <v>310</v>
      </c>
      <c r="H227" s="62" t="s">
        <v>302</v>
      </c>
      <c r="I227" s="62" t="s">
        <v>311</v>
      </c>
      <c r="J227" s="62" t="s">
        <v>310</v>
      </c>
      <c r="L227" s="62" t="s">
        <v>302</v>
      </c>
      <c r="O227" s="12" t="s">
        <v>324</v>
      </c>
      <c r="P227" s="121" t="e">
        <f ca="1">D228</f>
        <v>#N/A</v>
      </c>
      <c r="Q227" s="86" t="e">
        <f ca="1">E228</f>
        <v>#N/A</v>
      </c>
      <c r="R227" s="86" t="e">
        <f ca="1">F228</f>
        <v>#N/A</v>
      </c>
    </row>
    <row r="228" spans="1:18" x14ac:dyDescent="0.25">
      <c r="A228" s="12" t="s">
        <v>180</v>
      </c>
      <c r="B228" s="136" t="e">
        <f ca="1">MAX(B268:B3267)</f>
        <v>#N/A</v>
      </c>
      <c r="C228" s="136" t="e">
        <f ca="1">MAX(AK268:AK1268)</f>
        <v>#N/A</v>
      </c>
      <c r="D228" s="121" t="e">
        <f ca="1">MAX(P268:P1268)</f>
        <v>#N/A</v>
      </c>
      <c r="E228" s="86" t="e">
        <f ca="1">MAX(Q268:Q1268)</f>
        <v>#N/A</v>
      </c>
      <c r="F228" s="86" t="e">
        <f ca="1">MAX(R268:R1268)</f>
        <v>#N/A</v>
      </c>
      <c r="H228" s="121" t="e">
        <f ca="1">MAX(T268:T1268)</f>
        <v>#N/A</v>
      </c>
      <c r="I228" s="86" t="e">
        <f ca="1">MAX(U268:U1268)</f>
        <v>#N/A</v>
      </c>
      <c r="J228" s="86" t="e">
        <f ca="1">MAX(V268:V1268)</f>
        <v>#N/A</v>
      </c>
      <c r="L228" s="121" t="e">
        <f ca="1">MAX(AI268:AI1268)</f>
        <v>#N/A</v>
      </c>
      <c r="O228" s="12" t="s">
        <v>326</v>
      </c>
      <c r="P228" s="121" t="e">
        <f ca="1">H228</f>
        <v>#N/A</v>
      </c>
      <c r="Q228" s="86" t="e">
        <f ca="1">I228</f>
        <v>#N/A</v>
      </c>
      <c r="R228" s="86" t="e">
        <f ca="1">J228</f>
        <v>#N/A</v>
      </c>
    </row>
    <row r="229" spans="1:18" x14ac:dyDescent="0.25">
      <c r="A229" s="12" t="s">
        <v>434</v>
      </c>
      <c r="B229" s="136" t="e">
        <f ca="1">PERCENTILE($B$268:$B$3267,0.75)</f>
        <v>#N/A</v>
      </c>
      <c r="C229" s="136" t="e">
        <f ca="1">PERCENTILE(AK268:AK1268,0.75)</f>
        <v>#N/A</v>
      </c>
      <c r="D229" s="136" t="e">
        <f ca="1">PERCENTILE(P$268:P$1268,0.75)</f>
        <v>#N/A</v>
      </c>
      <c r="E229" s="86" t="e">
        <f ca="1">PERCENTILE(Q$268:Q$1268,0.75)</f>
        <v>#N/A</v>
      </c>
      <c r="F229" s="86" t="e">
        <f ca="1">PERCENTILE(R$268:R$1268,0.75)</f>
        <v>#N/A</v>
      </c>
      <c r="H229" s="136" t="e">
        <f ca="1">PERCENTILE(T$268:T$1268,0.75)</f>
        <v>#N/A</v>
      </c>
      <c r="I229" s="86" t="e">
        <f ca="1">PERCENTILE(U$268:U$1268,0.75)</f>
        <v>#N/A</v>
      </c>
      <c r="J229" s="86" t="e">
        <f ca="1">PERCENTILE(V$268:V$1268,0.75)</f>
        <v>#N/A</v>
      </c>
      <c r="L229" s="136" t="e">
        <f ca="1">PERCENTILE(AI$268:AI$1268,0.75)</f>
        <v>#N/A</v>
      </c>
      <c r="P229" s="121"/>
      <c r="Q229" s="86"/>
      <c r="R229" s="86"/>
    </row>
    <row r="230" spans="1:18" x14ac:dyDescent="0.25">
      <c r="A230" s="12" t="s">
        <v>304</v>
      </c>
      <c r="B230" s="136" t="e">
        <f ca="1">AVERAGE(B268:B3267)</f>
        <v>#N/A</v>
      </c>
      <c r="C230" s="136" t="e">
        <f ca="1">AVERAGE(AK268:AK1268)</f>
        <v>#N/A</v>
      </c>
      <c r="D230" s="121" t="e">
        <f ca="1">AVERAGE(P268:P1268)</f>
        <v>#N/A</v>
      </c>
      <c r="E230" s="86" t="e">
        <f ca="1">AVERAGE(Q268:Q1268)</f>
        <v>#N/A</v>
      </c>
      <c r="F230" s="86" t="e">
        <f ca="1">AVERAGE(R268:R1268)</f>
        <v>#N/A</v>
      </c>
      <c r="H230" s="121" t="e">
        <f ca="1">AVERAGE(T268:T1268)</f>
        <v>#N/A</v>
      </c>
      <c r="I230" s="86" t="e">
        <f ca="1">AVERAGE(U268:U1268)</f>
        <v>#N/A</v>
      </c>
      <c r="J230" s="86" t="e">
        <f ca="1">AVERAGE(V268:V1268)</f>
        <v>#N/A</v>
      </c>
      <c r="L230" s="121" t="e">
        <f ca="1">AVERAGE(AI$268:AI$1268)</f>
        <v>#N/A</v>
      </c>
      <c r="O230" s="12" t="s">
        <v>325</v>
      </c>
      <c r="P230" s="121" t="e">
        <f ca="1">D232</f>
        <v>#N/A</v>
      </c>
      <c r="Q230" s="86" t="e">
        <f ca="1">E232</f>
        <v>#N/A</v>
      </c>
      <c r="R230" s="86" t="e">
        <f ca="1">F232</f>
        <v>#N/A</v>
      </c>
    </row>
    <row r="231" spans="1:18" x14ac:dyDescent="0.25">
      <c r="A231" s="12" t="s">
        <v>435</v>
      </c>
      <c r="B231" s="136" t="e">
        <f ca="1">PERCENTILE($B$268:$B$3267,0.25)</f>
        <v>#N/A</v>
      </c>
      <c r="C231" s="136" t="e">
        <f ca="1">PERCENTILE(AK268:AK1268,0.25)</f>
        <v>#N/A</v>
      </c>
      <c r="D231" s="136" t="e">
        <f ca="1">PERCENTILE(P$268:P$1268,0.25)</f>
        <v>#N/A</v>
      </c>
      <c r="E231" s="86" t="e">
        <f ca="1">PERCENTILE(Q$268:Q$1268,0.25)</f>
        <v>#N/A</v>
      </c>
      <c r="F231" s="86" t="e">
        <f ca="1">PERCENTILE(R$268:R$1268,0.25)</f>
        <v>#N/A</v>
      </c>
      <c r="H231" s="136" t="e">
        <f ca="1">PERCENTILE(T$268:T$1268,0.25)</f>
        <v>#N/A</v>
      </c>
      <c r="I231" s="86" t="e">
        <f ca="1">PERCENTILE(U$268:U$1268,0.25)</f>
        <v>#N/A</v>
      </c>
      <c r="J231" s="86" t="e">
        <f ca="1">PERCENTILE(V$268:V$1268,0.25)</f>
        <v>#N/A</v>
      </c>
      <c r="L231" s="136" t="e">
        <f ca="1">PERCENTILE(AI$268:AI$1268,0.25)</f>
        <v>#N/A</v>
      </c>
    </row>
    <row r="232" spans="1:18" x14ac:dyDescent="0.25">
      <c r="A232" s="12" t="s">
        <v>179</v>
      </c>
      <c r="B232" s="136" t="e">
        <f ca="1">MIN(B268:B3267)</f>
        <v>#N/A</v>
      </c>
      <c r="C232" s="136" t="e">
        <f ca="1">MIN(AK268:AK1268)</f>
        <v>#N/A</v>
      </c>
      <c r="D232" s="121" t="e">
        <f ca="1">MIN(P268:P1268)</f>
        <v>#N/A</v>
      </c>
      <c r="E232" s="86" t="e">
        <f ca="1">MIN(Q268:Q1268)</f>
        <v>#N/A</v>
      </c>
      <c r="F232" s="86" t="e">
        <f ca="1">MIN(R268:R1268)</f>
        <v>#N/A</v>
      </c>
      <c r="H232" s="121" t="e">
        <f ca="1">MIN(T268:T1268)</f>
        <v>#N/A</v>
      </c>
      <c r="I232" s="86" t="e">
        <f ca="1">MIN(U268:U1268)</f>
        <v>#N/A</v>
      </c>
      <c r="J232" s="86" t="e">
        <f ca="1">MIN(V268:V1268)</f>
        <v>#N/A</v>
      </c>
      <c r="L232" s="121" t="e">
        <f ca="1">MIN(AI$268:AI$1268)</f>
        <v>#N/A</v>
      </c>
      <c r="O232" s="12" t="s">
        <v>327</v>
      </c>
      <c r="P232" s="121" t="e">
        <f ca="1">H232</f>
        <v>#N/A</v>
      </c>
      <c r="Q232" s="86" t="e">
        <f ca="1">I232</f>
        <v>#N/A</v>
      </c>
      <c r="R232" s="86" t="e">
        <f ca="1">J232</f>
        <v>#N/A</v>
      </c>
    </row>
    <row r="233" spans="1:18" x14ac:dyDescent="0.25">
      <c r="A233" s="12" t="s">
        <v>315</v>
      </c>
      <c r="B233" s="37" t="e">
        <f ca="1">COUNTIF(B268:B3267,"&lt;0")/COUNT(B268:B3267)</f>
        <v>#DIV/0!</v>
      </c>
      <c r="C233" s="37" t="e">
        <f ca="1">COUNTIF(AK268:AK1268,"&lt;0")/COUNT(AK268:AK1268)</f>
        <v>#DIV/0!</v>
      </c>
      <c r="D233" s="37" t="e">
        <f ca="1">COUNTIF(P268:P1268,"&lt;0")/COUNT(P268:P1268)</f>
        <v>#DIV/0!</v>
      </c>
      <c r="E233" s="86" t="e">
        <f ca="1">COUNTIF(Q268:Q1268,"&lt;0")/COUNT(Q268:Q1268)</f>
        <v>#DIV/0!</v>
      </c>
      <c r="F233" s="86" t="e">
        <f ca="1">COUNTIF(R268:R1268,"&lt;0")/COUNT(R268:R1268)</f>
        <v>#DIV/0!</v>
      </c>
      <c r="H233" s="37" t="e">
        <f ca="1">COUNTIF(T268:T1268,"&lt;0")/COUNT(T268:T1268)</f>
        <v>#DIV/0!</v>
      </c>
      <c r="I233" s="37" t="e">
        <f ca="1">COUNTIF(U268:U1268,"&lt;0")/COUNT(U268:U1268)</f>
        <v>#DIV/0!</v>
      </c>
      <c r="J233" s="37" t="e">
        <f ca="1">COUNTIF(V268:V1268,"&lt;0")/COUNT(V268:V1268)</f>
        <v>#DIV/0!</v>
      </c>
      <c r="L233" s="37" t="e">
        <f ca="1">COUNTIF(AI$268:AI$1268,"&lt;0")/COUNT(AI$268:AI$1268)</f>
        <v>#DIV/0!</v>
      </c>
    </row>
    <row r="234" spans="1:18" x14ac:dyDescent="0.25">
      <c r="B234" s="37"/>
      <c r="D234" s="37"/>
      <c r="E234" s="86"/>
      <c r="F234" s="86"/>
      <c r="H234" s="37"/>
      <c r="I234" s="37"/>
      <c r="J234" s="37"/>
    </row>
    <row r="235" spans="1:18" x14ac:dyDescent="0.25">
      <c r="B235" s="37"/>
      <c r="D235" s="37"/>
      <c r="E235" s="86"/>
      <c r="F235" s="86"/>
      <c r="H235" s="37"/>
      <c r="I235" s="37"/>
      <c r="J235" s="37"/>
    </row>
    <row r="256" spans="2:22" x14ac:dyDescent="0.25">
      <c r="B256" s="12" t="s">
        <v>140</v>
      </c>
      <c r="D256" s="12" t="s">
        <v>180</v>
      </c>
      <c r="E256" s="12" t="s">
        <v>179</v>
      </c>
      <c r="T256" s="25" t="s">
        <v>302</v>
      </c>
      <c r="U256" s="12" t="s">
        <v>180</v>
      </c>
      <c r="V256" s="12" t="s">
        <v>179</v>
      </c>
    </row>
    <row r="257" spans="2:55" x14ac:dyDescent="0.25">
      <c r="B257" s="12" t="s">
        <v>453</v>
      </c>
      <c r="D257" s="136" t="e">
        <f ca="1">'Base Calcs'!B233</f>
        <v>#N/A</v>
      </c>
      <c r="E257" s="136" t="e">
        <f ca="1">'Base Calcs'!B237</f>
        <v>#N/A</v>
      </c>
      <c r="T257" s="12" t="s">
        <v>308</v>
      </c>
      <c r="U257" s="136" t="e">
        <f ca="1">D228</f>
        <v>#N/A</v>
      </c>
      <c r="V257" s="136" t="e">
        <f ca="1">D232</f>
        <v>#N/A</v>
      </c>
    </row>
    <row r="258" spans="2:55" x14ac:dyDescent="0.25">
      <c r="B258" s="12" t="s">
        <v>479</v>
      </c>
      <c r="D258" s="136" t="e">
        <f ca="1">'Base Calcs'!C233</f>
        <v>#N/A</v>
      </c>
      <c r="E258" s="136" t="e">
        <f ca="1">'Base Calcs'!C237</f>
        <v>#N/A</v>
      </c>
      <c r="T258" s="12" t="s">
        <v>453</v>
      </c>
      <c r="U258" s="136" t="e">
        <f ca="1">MAX('Base Calcs'!T258:T1258)</f>
        <v>#N/A</v>
      </c>
      <c r="V258" s="136" t="e">
        <f ca="1">MIN('Base Calcs'!T258:T1258)</f>
        <v>#N/A</v>
      </c>
    </row>
    <row r="259" spans="2:55" x14ac:dyDescent="0.25">
      <c r="B259" s="12" t="s">
        <v>440</v>
      </c>
      <c r="D259" s="136" t="e">
        <f ca="1">B228</f>
        <v>#N/A</v>
      </c>
      <c r="E259" s="136" t="e">
        <f ca="1">B232</f>
        <v>#N/A</v>
      </c>
      <c r="T259" s="12" t="s">
        <v>440</v>
      </c>
      <c r="U259" s="136" t="e">
        <f ca="1">H228</f>
        <v>#N/A</v>
      </c>
      <c r="V259" s="136" t="e">
        <f ca="1">H232</f>
        <v>#N/A</v>
      </c>
    </row>
    <row r="265" spans="2:55" x14ac:dyDescent="0.25">
      <c r="B265" s="183" t="s">
        <v>140</v>
      </c>
      <c r="C265" s="182"/>
      <c r="D265" s="182"/>
      <c r="E265" s="182"/>
      <c r="F265" s="182"/>
      <c r="G265" s="182"/>
      <c r="H265" s="182"/>
      <c r="I265" s="182"/>
      <c r="J265" s="182"/>
      <c r="K265" s="182"/>
      <c r="P265" s="182"/>
      <c r="X265" s="25" t="s">
        <v>323</v>
      </c>
      <c r="Y265" s="186"/>
      <c r="Z265" s="186"/>
      <c r="AA265" s="186"/>
      <c r="AB265" s="186"/>
      <c r="AC265" s="186"/>
      <c r="AD265" s="186"/>
      <c r="AE265" s="186"/>
      <c r="AF265" s="186"/>
      <c r="AG265" s="186"/>
      <c r="AH265"/>
      <c r="AI265"/>
      <c r="AJ265"/>
      <c r="AK265"/>
      <c r="AL265"/>
      <c r="AM265"/>
      <c r="AN265"/>
      <c r="AO265"/>
      <c r="AP265"/>
      <c r="AQ265"/>
      <c r="AR265"/>
      <c r="AS265"/>
      <c r="AT265"/>
      <c r="AU265"/>
      <c r="AV265"/>
      <c r="AW265"/>
      <c r="AX265"/>
      <c r="AY265"/>
      <c r="AZ265"/>
      <c r="BA265"/>
      <c r="BB265"/>
    </row>
    <row r="266" spans="2:55" x14ac:dyDescent="0.25">
      <c r="C266" s="18"/>
      <c r="D266" s="18"/>
      <c r="E266" s="18"/>
      <c r="F266" s="795" t="s">
        <v>445</v>
      </c>
      <c r="G266" s="795"/>
      <c r="I266" s="198" t="s">
        <v>454</v>
      </c>
      <c r="J266" s="18"/>
      <c r="K266" s="18"/>
      <c r="L266" s="19" t="s">
        <v>478</v>
      </c>
      <c r="P266" s="18"/>
      <c r="Q266" s="62" t="s">
        <v>308</v>
      </c>
      <c r="R266" s="62"/>
      <c r="S266" s="19"/>
      <c r="T266" s="62"/>
      <c r="U266" s="62" t="s">
        <v>443</v>
      </c>
      <c r="V266" s="62"/>
      <c r="X266" s="186"/>
      <c r="Y266" s="186"/>
      <c r="Z266" s="200" t="s">
        <v>459</v>
      </c>
      <c r="AA266" s="200"/>
      <c r="AB266" s="186"/>
      <c r="AC266" s="25" t="s">
        <v>454</v>
      </c>
      <c r="AD266" s="25"/>
      <c r="AE266" s="25"/>
      <c r="AF266" s="25"/>
      <c r="AG266" s="25" t="s">
        <v>445</v>
      </c>
      <c r="AH266"/>
      <c r="AI266"/>
      <c r="AJ266"/>
      <c r="AK266"/>
      <c r="AL266"/>
      <c r="AM266"/>
      <c r="AN266"/>
      <c r="AO266"/>
      <c r="AP266"/>
      <c r="AQ266"/>
      <c r="AR266"/>
      <c r="AS266"/>
      <c r="AT266"/>
      <c r="AU266"/>
      <c r="AV266"/>
      <c r="AW266"/>
      <c r="AX266"/>
      <c r="AY266"/>
      <c r="AZ266"/>
      <c r="BA266"/>
      <c r="BB266"/>
    </row>
    <row r="267" spans="2:55" ht="75" x14ac:dyDescent="0.25">
      <c r="C267" s="72" t="s">
        <v>360</v>
      </c>
      <c r="D267" s="184" t="s">
        <v>317</v>
      </c>
      <c r="E267" s="184" t="s">
        <v>328</v>
      </c>
      <c r="F267" s="184" t="s">
        <v>320</v>
      </c>
      <c r="G267" s="184" t="s">
        <v>321</v>
      </c>
      <c r="I267" s="184" t="s">
        <v>320</v>
      </c>
      <c r="J267" s="184" t="s">
        <v>321</v>
      </c>
      <c r="L267" s="184" t="s">
        <v>320</v>
      </c>
      <c r="M267" s="184" t="s">
        <v>321</v>
      </c>
      <c r="P267" s="62" t="s">
        <v>302</v>
      </c>
      <c r="Q267" s="62" t="s">
        <v>311</v>
      </c>
      <c r="R267" s="62" t="s">
        <v>310</v>
      </c>
      <c r="S267" s="19"/>
      <c r="T267" s="62" t="s">
        <v>302</v>
      </c>
      <c r="U267" s="62" t="s">
        <v>311</v>
      </c>
      <c r="V267" s="62" t="s">
        <v>310</v>
      </c>
      <c r="W267" s="134"/>
      <c r="X267" s="197" t="s">
        <v>317</v>
      </c>
      <c r="Y267" s="197" t="s">
        <v>328</v>
      </c>
      <c r="Z267" s="197" t="s">
        <v>320</v>
      </c>
      <c r="AA267" s="197" t="s">
        <v>321</v>
      </c>
      <c r="AB267" s="186"/>
      <c r="AC267" s="197" t="s">
        <v>320</v>
      </c>
      <c r="AD267" s="197" t="s">
        <v>321</v>
      </c>
      <c r="AE267" s="186"/>
      <c r="AF267" s="197" t="s">
        <v>320</v>
      </c>
      <c r="AG267" s="197" t="s">
        <v>321</v>
      </c>
      <c r="AH267"/>
      <c r="AI267" s="184" t="s">
        <v>605</v>
      </c>
      <c r="AJ267"/>
      <c r="AK267" s="209" t="s">
        <v>610</v>
      </c>
      <c r="AL267"/>
      <c r="AM267"/>
      <c r="AN267"/>
      <c r="AO267"/>
      <c r="AP267"/>
      <c r="AQ267"/>
      <c r="AR267"/>
      <c r="AS267"/>
      <c r="AT267"/>
      <c r="AU267"/>
      <c r="AV267"/>
      <c r="AW267"/>
      <c r="AX267"/>
      <c r="AY267"/>
      <c r="AZ267"/>
      <c r="BA267"/>
      <c r="BB267"/>
      <c r="BC267" s="120"/>
    </row>
    <row r="268" spans="2:55" x14ac:dyDescent="0.25">
      <c r="B268" s="181" t="e">
        <f t="shared" ref="B268:B331" ca="1" si="2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D268" s="119" t="e">
        <f ca="1">MIN(E257:E259)</f>
        <v>#N/A</v>
      </c>
      <c r="E268" s="119" t="e">
        <f ca="1">D268/1000</f>
        <v>#N/A</v>
      </c>
      <c r="F268" s="58">
        <v>0</v>
      </c>
      <c r="G268" s="37">
        <f>F268</f>
        <v>0</v>
      </c>
      <c r="I268" s="12">
        <v>0</v>
      </c>
      <c r="J268" s="12">
        <f>I268</f>
        <v>0</v>
      </c>
      <c r="L268" s="12">
        <v>0</v>
      </c>
      <c r="M268" s="12">
        <f>L268</f>
        <v>0</v>
      </c>
      <c r="P268" s="16" t="e">
        <f ca="1">(($C$9*(RAND()*($E$208-$D$208)+$D$208))*(RAND()*($E$209-$D$209)+$D$209+IF($E$50&gt;0,$E$50,0)))+$C$154+$C$155-$C$196+$C$179-($C$179*(RAND()*($E$210-$D$210)+$D$210))-($E$44*(RAND()*($E$211-$D$211)+$D$211))</f>
        <v>#N/A</v>
      </c>
      <c r="Q268" s="86" t="e">
        <f t="shared" ref="Q268:Q331" ca="1" si="29">P268/$B$216</f>
        <v>#N/A</v>
      </c>
      <c r="R268" s="86" t="e">
        <f t="shared" ref="R268:R331" ca="1" si="30">(P268+$C$200)/$B$215</f>
        <v>#N/A</v>
      </c>
      <c r="T268" s="16" t="e">
        <f t="shared" ref="T268:T331" ca="1" si="31">(($E$9*(RAND()*($E$208-$D$208)+$D$208))*(RAND()*($E$209-$D$209)+$D$209+IF($E$50&gt;0,$E$50,0)))+$E$154+$E$155-$E$196+$E$179-($E$179*(RAND()*($E$210-$D$210)+$D$210))-(($E$200/$E$45)*(RAND()*($E$211-$D$211)+$D$211))</f>
        <v>#N/A</v>
      </c>
      <c r="U268" s="86" t="e">
        <f t="shared" ref="U268:U331" ca="1" si="32">T268/$D$216</f>
        <v>#N/A</v>
      </c>
      <c r="V268" s="86" t="e">
        <f t="shared" ref="V268:V331" ca="1" si="33">(T268+$E$200)/$D$215</f>
        <v>#N/A</v>
      </c>
      <c r="X268" s="188" t="e">
        <f ca="1">MIN(V257:V259)</f>
        <v>#N/A</v>
      </c>
      <c r="Y268" s="188" t="e">
        <f ca="1">ROUND(X268,-4)/1000</f>
        <v>#N/A</v>
      </c>
      <c r="Z268" s="190">
        <v>0</v>
      </c>
      <c r="AA268" s="190">
        <f>Z268</f>
        <v>0</v>
      </c>
      <c r="AB268" s="186"/>
      <c r="AC268" s="186">
        <v>0</v>
      </c>
      <c r="AD268" s="190">
        <f>AC268</f>
        <v>0</v>
      </c>
      <c r="AE268" s="186"/>
      <c r="AF268" s="190">
        <v>0</v>
      </c>
      <c r="AG268" s="190">
        <f>AF268</f>
        <v>0</v>
      </c>
      <c r="AH268"/>
      <c r="AI268" s="196" t="e">
        <f ca="1">(($E$9*(RAND()*($E$208-$D$208)+$D$208))*(RAND()*('Base Calcs'!$E$214-'Base Calcs'!$D$214)+'Base Calcs'!$D$214+IF($E$50&gt;0,$E$50,0)))+$E$154+$E$155-$E$196+$E$179-($E$179*(RAND()*($E$210-$D$210)+$D$210))-(($E$200/$E$45)*(RAND()*($E$211-$D$211)+$D$211))</f>
        <v>#N/A</v>
      </c>
      <c r="AJ268"/>
      <c r="AK2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68"/>
      <c r="AM268"/>
      <c r="AN268"/>
      <c r="AO268"/>
      <c r="AP268"/>
      <c r="AQ268"/>
      <c r="AR268"/>
      <c r="AS268"/>
      <c r="AT268"/>
      <c r="AU268"/>
      <c r="AV268"/>
      <c r="AW268"/>
      <c r="AX268"/>
      <c r="AY268"/>
      <c r="AZ268"/>
      <c r="BA268"/>
      <c r="BB268"/>
      <c r="BC268" s="119"/>
    </row>
    <row r="269" spans="2:55" x14ac:dyDescent="0.25">
      <c r="B269" s="181" t="e">
        <f t="shared" ca="1" si="28"/>
        <v>#N/A</v>
      </c>
      <c r="C269" s="12">
        <v>1</v>
      </c>
      <c r="D269" s="119" t="e">
        <f t="shared" ref="D269:D300" ca="1" si="34">D268+((MAX($D$257:$D$259)-MIN($E$257:$E$259))/100)</f>
        <v>#N/A</v>
      </c>
      <c r="E269" s="119" t="e">
        <f t="shared" ref="E269:E332" ca="1" si="35">D269/1000</f>
        <v>#N/A</v>
      </c>
      <c r="F269" s="37" t="e">
        <f t="shared" ref="F269:F300" ca="1" si="36">(COUNTIF($B$268:$B$3267,"&lt;"&amp;D269)-COUNTIF($B$268:$B$3267,"&lt;"&amp;D268))/COUNT($B$268:$B$3267)</f>
        <v>#DIV/0!</v>
      </c>
      <c r="G269" s="37" t="e">
        <f ca="1">F269+G268</f>
        <v>#DIV/0!</v>
      </c>
      <c r="I269" s="37" t="e">
        <f ca="1">(COUNTIF('Base Calcs'!$C$258:$C$3257,"&lt;"&amp;D269)-COUNTIF('Base Calcs'!$C$258:$C$3257,"&lt;"&amp;D268))/COUNT('Base Calcs'!$C$258:$C$3257)</f>
        <v>#DIV/0!</v>
      </c>
      <c r="J269" s="39" t="e">
        <f ca="1">I269+J268</f>
        <v>#DIV/0!</v>
      </c>
      <c r="L269" s="37" t="e">
        <f ca="1">(COUNTIF('Base Calcs'!$B$258:$B$3257,"&lt;"&amp;D269)-COUNTIF('Base Calcs'!$B$258:$B$3257,"&lt;"&amp;D268))/COUNT('Base Calcs'!$B$258:$B$3257)</f>
        <v>#DIV/0!</v>
      </c>
      <c r="M269" s="39" t="e">
        <f ca="1">L269+M268</f>
        <v>#DIV/0!</v>
      </c>
      <c r="P269" s="16" t="e">
        <f t="shared" ref="P269:P331" ca="1" si="37">(($C$9*(RAND()*($E$208-$D$208)+$D$208))*(RAND()*($E$209-$D$209)+$D$209+IF($E$50&gt;0,$E$50,0)))+$C$154+$C$155-$C$196+$C$179-($C$179*(RAND()*($E$210-$D$210)+$D$210))-($E$44*(RAND()*($E$211-$D$211)+$D$211))</f>
        <v>#N/A</v>
      </c>
      <c r="Q269" s="86" t="e">
        <f t="shared" ca="1" si="29"/>
        <v>#N/A</v>
      </c>
      <c r="R269" s="86" t="e">
        <f t="shared" ca="1" si="30"/>
        <v>#N/A</v>
      </c>
      <c r="T269" s="16" t="e">
        <f t="shared" ca="1" si="31"/>
        <v>#N/A</v>
      </c>
      <c r="U269" s="86" t="e">
        <f t="shared" ca="1" si="32"/>
        <v>#N/A</v>
      </c>
      <c r="V269" s="86" t="e">
        <f t="shared" ca="1" si="33"/>
        <v>#N/A</v>
      </c>
      <c r="X269" s="188" t="e">
        <f ca="1">X268+((MAX($U$257:$U$259)-MIN($V$257:$V$259))/100)</f>
        <v>#N/A</v>
      </c>
      <c r="Y269" s="188" t="e">
        <f t="shared" ref="Y269:Y332" ca="1" si="38">ROUND(X269,-3)/1000</f>
        <v>#N/A</v>
      </c>
      <c r="Z269" s="190" t="e">
        <f t="shared" ref="Z269:Z300" ca="1" si="39">(COUNTIF($P$268:$P$1268,"&lt;"&amp;X269)-COUNTIF($P$268:$P$1268,"&lt;"&amp;X268))/COUNT($P$268:$P$1268)</f>
        <v>#DIV/0!</v>
      </c>
      <c r="AA269" s="190" t="e">
        <f ca="1">Z269+AA268</f>
        <v>#DIV/0!</v>
      </c>
      <c r="AB269" s="190"/>
      <c r="AC269" s="190" t="e">
        <f ca="1">(COUNTIF('Base Calcs'!$T$258:$T$1258,"&lt;"&amp;X269)-COUNTIF('Base Calcs'!$T$258:$T$1258,"&lt;"&amp;X268))/COUNT('Base Calcs'!$T$258:$T$1258)</f>
        <v>#DIV/0!</v>
      </c>
      <c r="AD269" s="190" t="e">
        <f ca="1">AC269+AD268</f>
        <v>#DIV/0!</v>
      </c>
      <c r="AE269" s="186"/>
      <c r="AF269" s="190" t="e">
        <f t="shared" ref="AF269:AF300" ca="1" si="40">(COUNTIF($T$268:$T$1268,"&lt;"&amp;X269)-COUNTIF($T$268:$T$1268,"&lt;"&amp;X268))/COUNT($T$268:$T$1268)</f>
        <v>#DIV/0!</v>
      </c>
      <c r="AG269" s="190" t="e">
        <f ca="1">AF269+AG268</f>
        <v>#DIV/0!</v>
      </c>
      <c r="AH269"/>
      <c r="AI269" s="196" t="e">
        <f ca="1">(($E$9*(RAND()*($E$208-$D$208)+$D$208))*(RAND()*('Base Calcs'!$E$214-'Base Calcs'!$D$214)+'Base Calcs'!$D$214+IF($E$50&gt;0,$E$50,0)))+$E$154+$E$155-$E$196+$E$179-($E$179*(RAND()*($E$210-$D$210)+$D$210))-(($E$200/$E$45)*(RAND()*($E$211-$D$211)+$D$211))</f>
        <v>#N/A</v>
      </c>
      <c r="AJ269"/>
      <c r="AK2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69"/>
      <c r="AM269"/>
      <c r="AN269"/>
      <c r="AO269"/>
      <c r="AP269"/>
      <c r="AQ269"/>
      <c r="AR269"/>
      <c r="AS269"/>
      <c r="AT269"/>
      <c r="AU269"/>
      <c r="AV269"/>
      <c r="AW269"/>
      <c r="AX269"/>
      <c r="AY269"/>
      <c r="AZ269"/>
      <c r="BA269"/>
      <c r="BB269"/>
      <c r="BC269" s="119"/>
    </row>
    <row r="270" spans="2:55" x14ac:dyDescent="0.25">
      <c r="B270" s="181" t="e">
        <f t="shared" ca="1" si="28"/>
        <v>#N/A</v>
      </c>
      <c r="C270" s="12">
        <v>2</v>
      </c>
      <c r="D270" s="119" t="e">
        <f t="shared" ca="1" si="34"/>
        <v>#N/A</v>
      </c>
      <c r="E270" s="119" t="e">
        <f t="shared" ca="1" si="35"/>
        <v>#N/A</v>
      </c>
      <c r="F270" s="37" t="e">
        <f t="shared" ca="1" si="36"/>
        <v>#DIV/0!</v>
      </c>
      <c r="G270" s="37" t="e">
        <f t="shared" ref="G270:G333" ca="1" si="41">F270+G269</f>
        <v>#DIV/0!</v>
      </c>
      <c r="I270" s="37" t="e">
        <f ca="1">(COUNTIF('Base Calcs'!$C$258:$C$3257,"&lt;"&amp;D270)-COUNTIF('Base Calcs'!$C$258:$C$3257,"&lt;"&amp;D269))/COUNT('Base Calcs'!$C$258:$C$3257)</f>
        <v>#DIV/0!</v>
      </c>
      <c r="J270" s="39" t="e">
        <f t="shared" ref="J270:J333" ca="1" si="42">I270+J269</f>
        <v>#DIV/0!</v>
      </c>
      <c r="L270" s="37" t="e">
        <f ca="1">(COUNTIF('Base Calcs'!$B$258:$B$3257,"&lt;"&amp;D270)-COUNTIF('Base Calcs'!$B$258:$B$3257,"&lt;"&amp;D269))/COUNT('Base Calcs'!$B$258:$B$3257)</f>
        <v>#DIV/0!</v>
      </c>
      <c r="M270" s="39" t="e">
        <f t="shared" ref="M270:M333" ca="1" si="43">L270+M269</f>
        <v>#DIV/0!</v>
      </c>
      <c r="P270" s="16" t="e">
        <f t="shared" ca="1" si="37"/>
        <v>#N/A</v>
      </c>
      <c r="Q270" s="86" t="e">
        <f t="shared" ca="1" si="29"/>
        <v>#N/A</v>
      </c>
      <c r="R270" s="86" t="e">
        <f t="shared" ca="1" si="30"/>
        <v>#N/A</v>
      </c>
      <c r="T270" s="16" t="e">
        <f t="shared" ca="1" si="31"/>
        <v>#N/A</v>
      </c>
      <c r="U270" s="86" t="e">
        <f t="shared" ca="1" si="32"/>
        <v>#N/A</v>
      </c>
      <c r="V270" s="86" t="e">
        <f t="shared" ca="1" si="33"/>
        <v>#N/A</v>
      </c>
      <c r="X270" s="188" t="e">
        <f t="shared" ref="X270:X333" ca="1" si="44">X269+((MAX($U$257:$U$259)-MIN($V$257:$V$259))/100)</f>
        <v>#N/A</v>
      </c>
      <c r="Y270" s="188" t="e">
        <f t="shared" ca="1" si="38"/>
        <v>#N/A</v>
      </c>
      <c r="Z270" s="190" t="e">
        <f t="shared" ca="1" si="39"/>
        <v>#DIV/0!</v>
      </c>
      <c r="AA270" s="190" t="e">
        <f t="shared" ref="AA270:AA333" ca="1" si="45">Z270+AA269</f>
        <v>#DIV/0!</v>
      </c>
      <c r="AB270" s="190"/>
      <c r="AC270" s="190" t="e">
        <f ca="1">(COUNTIF('Base Calcs'!$T$258:$T$1258,"&lt;"&amp;X270)-COUNTIF('Base Calcs'!$T$258:$T$1258,"&lt;"&amp;X269))/COUNT('Base Calcs'!$T$258:$T$1258)</f>
        <v>#DIV/0!</v>
      </c>
      <c r="AD270" s="190" t="e">
        <f t="shared" ref="AD270:AD333" ca="1" si="46">AC270+AD269</f>
        <v>#DIV/0!</v>
      </c>
      <c r="AE270" s="186"/>
      <c r="AF270" s="190" t="e">
        <f t="shared" ca="1" si="40"/>
        <v>#DIV/0!</v>
      </c>
      <c r="AG270" s="190" t="e">
        <f t="shared" ref="AG270:AG333" ca="1" si="47">AF270+AG269</f>
        <v>#DIV/0!</v>
      </c>
      <c r="AH270"/>
      <c r="AI270" s="196" t="e">
        <f ca="1">(($E$9*(RAND()*($E$208-$D$208)+$D$208))*(RAND()*('Base Calcs'!$E$214-'Base Calcs'!$D$214)+'Base Calcs'!$D$214+IF($E$50&gt;0,$E$50,0)))+$E$154+$E$155-$E$196+$E$179-($E$179*(RAND()*($E$210-$D$210)+$D$210))-(($E$200/$E$45)*(RAND()*($E$211-$D$211)+$D$211))</f>
        <v>#N/A</v>
      </c>
      <c r="AJ270"/>
      <c r="AK2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0"/>
      <c r="AM270"/>
      <c r="AN270"/>
      <c r="AO270"/>
      <c r="AP270"/>
      <c r="AQ270"/>
      <c r="AR270"/>
      <c r="AS270"/>
      <c r="AT270"/>
      <c r="AU270"/>
      <c r="AV270"/>
      <c r="AW270"/>
      <c r="AX270"/>
      <c r="AY270"/>
      <c r="AZ270"/>
      <c r="BA270"/>
      <c r="BB270"/>
      <c r="BC270" s="119"/>
    </row>
    <row r="271" spans="2:55" x14ac:dyDescent="0.25">
      <c r="B271" s="181" t="e">
        <f t="shared" ca="1" si="28"/>
        <v>#N/A</v>
      </c>
      <c r="C271" s="12">
        <v>3</v>
      </c>
      <c r="D271" s="119" t="e">
        <f t="shared" ca="1" si="34"/>
        <v>#N/A</v>
      </c>
      <c r="E271" s="119" t="e">
        <f t="shared" ca="1" si="35"/>
        <v>#N/A</v>
      </c>
      <c r="F271" s="37" t="e">
        <f t="shared" ca="1" si="36"/>
        <v>#DIV/0!</v>
      </c>
      <c r="G271" s="37" t="e">
        <f t="shared" ca="1" si="41"/>
        <v>#DIV/0!</v>
      </c>
      <c r="I271" s="37" t="e">
        <f ca="1">(COUNTIF('Base Calcs'!$C$258:$C$3257,"&lt;"&amp;D271)-COUNTIF('Base Calcs'!$C$258:$C$3257,"&lt;"&amp;D270))/COUNT('Base Calcs'!$C$258:$C$3257)</f>
        <v>#DIV/0!</v>
      </c>
      <c r="J271" s="39" t="e">
        <f t="shared" ca="1" si="42"/>
        <v>#DIV/0!</v>
      </c>
      <c r="L271" s="37" t="e">
        <f ca="1">(COUNTIF('Base Calcs'!$B$258:$B$3257,"&lt;"&amp;D271)-COUNTIF('Base Calcs'!$B$258:$B$3257,"&lt;"&amp;D270))/COUNT('Base Calcs'!$B$258:$B$3257)</f>
        <v>#DIV/0!</v>
      </c>
      <c r="M271" s="39" t="e">
        <f t="shared" ca="1" si="43"/>
        <v>#DIV/0!</v>
      </c>
      <c r="P271" s="16" t="e">
        <f t="shared" ca="1" si="37"/>
        <v>#N/A</v>
      </c>
      <c r="Q271" s="86" t="e">
        <f t="shared" ca="1" si="29"/>
        <v>#N/A</v>
      </c>
      <c r="R271" s="86" t="e">
        <f t="shared" ca="1" si="30"/>
        <v>#N/A</v>
      </c>
      <c r="T271" s="16" t="e">
        <f t="shared" ca="1" si="31"/>
        <v>#N/A</v>
      </c>
      <c r="U271" s="86" t="e">
        <f t="shared" ca="1" si="32"/>
        <v>#N/A</v>
      </c>
      <c r="V271" s="86" t="e">
        <f t="shared" ca="1" si="33"/>
        <v>#N/A</v>
      </c>
      <c r="X271" s="188" t="e">
        <f t="shared" ca="1" si="44"/>
        <v>#N/A</v>
      </c>
      <c r="Y271" s="188" t="e">
        <f t="shared" ca="1" si="38"/>
        <v>#N/A</v>
      </c>
      <c r="Z271" s="190" t="e">
        <f t="shared" ca="1" si="39"/>
        <v>#DIV/0!</v>
      </c>
      <c r="AA271" s="190" t="e">
        <f t="shared" ca="1" si="45"/>
        <v>#DIV/0!</v>
      </c>
      <c r="AB271" s="190"/>
      <c r="AC271" s="190" t="e">
        <f ca="1">(COUNTIF('Base Calcs'!$T$258:$T$1258,"&lt;"&amp;X271)-COUNTIF('Base Calcs'!$T$258:$T$1258,"&lt;"&amp;X270))/COUNT('Base Calcs'!$T$258:$T$1258)</f>
        <v>#DIV/0!</v>
      </c>
      <c r="AD271" s="190" t="e">
        <f t="shared" ca="1" si="46"/>
        <v>#DIV/0!</v>
      </c>
      <c r="AE271" s="186"/>
      <c r="AF271" s="190" t="e">
        <f t="shared" ca="1" si="40"/>
        <v>#DIV/0!</v>
      </c>
      <c r="AG271" s="190" t="e">
        <f t="shared" ca="1" si="47"/>
        <v>#DIV/0!</v>
      </c>
      <c r="AH271"/>
      <c r="AI271" s="196" t="e">
        <f ca="1">(($E$9*(RAND()*($E$208-$D$208)+$D$208))*(RAND()*('Base Calcs'!$E$214-'Base Calcs'!$D$214)+'Base Calcs'!$D$214+IF($E$50&gt;0,$E$50,0)))+$E$154+$E$155-$E$196+$E$179-($E$179*(RAND()*($E$210-$D$210)+$D$210))-(($E$200/$E$45)*(RAND()*($E$211-$D$211)+$D$211))</f>
        <v>#N/A</v>
      </c>
      <c r="AJ271"/>
      <c r="AK2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1"/>
      <c r="AM271"/>
      <c r="AN271"/>
      <c r="AO271"/>
      <c r="AP271"/>
      <c r="AQ271"/>
      <c r="AR271"/>
      <c r="AS271"/>
      <c r="AT271"/>
      <c r="AU271"/>
      <c r="AV271"/>
      <c r="AW271"/>
      <c r="AX271"/>
      <c r="AY271"/>
      <c r="AZ271"/>
      <c r="BA271"/>
      <c r="BB271"/>
      <c r="BC271" s="119"/>
    </row>
    <row r="272" spans="2:55" x14ac:dyDescent="0.25">
      <c r="B272" s="181" t="e">
        <f t="shared" ca="1" si="28"/>
        <v>#N/A</v>
      </c>
      <c r="C272" s="12">
        <v>4</v>
      </c>
      <c r="D272" s="119" t="e">
        <f t="shared" ca="1" si="34"/>
        <v>#N/A</v>
      </c>
      <c r="E272" s="119" t="e">
        <f t="shared" ca="1" si="35"/>
        <v>#N/A</v>
      </c>
      <c r="F272" s="37" t="e">
        <f t="shared" ca="1" si="36"/>
        <v>#DIV/0!</v>
      </c>
      <c r="G272" s="37" t="e">
        <f t="shared" ca="1" si="41"/>
        <v>#DIV/0!</v>
      </c>
      <c r="I272" s="37" t="e">
        <f ca="1">(COUNTIF('Base Calcs'!$C$258:$C$3257,"&lt;"&amp;D272)-COUNTIF('Base Calcs'!$C$258:$C$3257,"&lt;"&amp;D271))/COUNT('Base Calcs'!$C$258:$C$3257)</f>
        <v>#DIV/0!</v>
      </c>
      <c r="J272" s="39" t="e">
        <f t="shared" ca="1" si="42"/>
        <v>#DIV/0!</v>
      </c>
      <c r="L272" s="37" t="e">
        <f ca="1">(COUNTIF('Base Calcs'!$B$258:$B$3257,"&lt;"&amp;D272)-COUNTIF('Base Calcs'!$B$258:$B$3257,"&lt;"&amp;D271))/COUNT('Base Calcs'!$B$258:$B$3257)</f>
        <v>#DIV/0!</v>
      </c>
      <c r="M272" s="39" t="e">
        <f t="shared" ca="1" si="43"/>
        <v>#DIV/0!</v>
      </c>
      <c r="P272" s="16" t="e">
        <f t="shared" ca="1" si="37"/>
        <v>#N/A</v>
      </c>
      <c r="Q272" s="86" t="e">
        <f t="shared" ca="1" si="29"/>
        <v>#N/A</v>
      </c>
      <c r="R272" s="86" t="e">
        <f t="shared" ca="1" si="30"/>
        <v>#N/A</v>
      </c>
      <c r="T272" s="16" t="e">
        <f t="shared" ca="1" si="31"/>
        <v>#N/A</v>
      </c>
      <c r="U272" s="86" t="e">
        <f t="shared" ca="1" si="32"/>
        <v>#N/A</v>
      </c>
      <c r="V272" s="86" t="e">
        <f t="shared" ca="1" si="33"/>
        <v>#N/A</v>
      </c>
      <c r="X272" s="188" t="e">
        <f t="shared" ca="1" si="44"/>
        <v>#N/A</v>
      </c>
      <c r="Y272" s="188" t="e">
        <f t="shared" ca="1" si="38"/>
        <v>#N/A</v>
      </c>
      <c r="Z272" s="190" t="e">
        <f t="shared" ca="1" si="39"/>
        <v>#DIV/0!</v>
      </c>
      <c r="AA272" s="190" t="e">
        <f t="shared" ca="1" si="45"/>
        <v>#DIV/0!</v>
      </c>
      <c r="AB272" s="190"/>
      <c r="AC272" s="190" t="e">
        <f ca="1">(COUNTIF('Base Calcs'!$T$258:$T$1258,"&lt;"&amp;X272)-COUNTIF('Base Calcs'!$T$258:$T$1258,"&lt;"&amp;X271))/COUNT('Base Calcs'!$T$258:$T$1258)</f>
        <v>#DIV/0!</v>
      </c>
      <c r="AD272" s="190" t="e">
        <f t="shared" ca="1" si="46"/>
        <v>#DIV/0!</v>
      </c>
      <c r="AE272" s="186"/>
      <c r="AF272" s="190" t="e">
        <f t="shared" ca="1" si="40"/>
        <v>#DIV/0!</v>
      </c>
      <c r="AG272" s="190" t="e">
        <f t="shared" ca="1" si="47"/>
        <v>#DIV/0!</v>
      </c>
      <c r="AH272"/>
      <c r="AI272" s="196" t="e">
        <f ca="1">(($E$9*(RAND()*($E$208-$D$208)+$D$208))*(RAND()*('Base Calcs'!$E$214-'Base Calcs'!$D$214)+'Base Calcs'!$D$214+IF($E$50&gt;0,$E$50,0)))+$E$154+$E$155-$E$196+$E$179-($E$179*(RAND()*($E$210-$D$210)+$D$210))-(($E$200/$E$45)*(RAND()*($E$211-$D$211)+$D$211))</f>
        <v>#N/A</v>
      </c>
      <c r="AJ272"/>
      <c r="AK2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2"/>
      <c r="AM272"/>
      <c r="AN272"/>
      <c r="AO272"/>
      <c r="AP272"/>
      <c r="AQ272"/>
      <c r="AR272"/>
      <c r="AS272"/>
      <c r="AT272"/>
      <c r="AU272"/>
      <c r="AV272"/>
      <c r="AW272"/>
      <c r="AX272"/>
      <c r="AY272"/>
      <c r="AZ272"/>
      <c r="BA272"/>
      <c r="BB272"/>
      <c r="BC272" s="119"/>
    </row>
    <row r="273" spans="2:55" x14ac:dyDescent="0.25">
      <c r="B273" s="181" t="e">
        <f t="shared" ca="1" si="28"/>
        <v>#N/A</v>
      </c>
      <c r="C273" s="12">
        <v>5</v>
      </c>
      <c r="D273" s="119" t="e">
        <f t="shared" ca="1" si="34"/>
        <v>#N/A</v>
      </c>
      <c r="E273" s="119" t="e">
        <f t="shared" ca="1" si="35"/>
        <v>#N/A</v>
      </c>
      <c r="F273" s="37" t="e">
        <f t="shared" ca="1" si="36"/>
        <v>#DIV/0!</v>
      </c>
      <c r="G273" s="37" t="e">
        <f t="shared" ca="1" si="41"/>
        <v>#DIV/0!</v>
      </c>
      <c r="I273" s="37" t="e">
        <f ca="1">(COUNTIF('Base Calcs'!$C$258:$C$3257,"&lt;"&amp;D273)-COUNTIF('Base Calcs'!$C$258:$C$3257,"&lt;"&amp;D272))/COUNT('Base Calcs'!$C$258:$C$3257)</f>
        <v>#DIV/0!</v>
      </c>
      <c r="J273" s="39" t="e">
        <f t="shared" ca="1" si="42"/>
        <v>#DIV/0!</v>
      </c>
      <c r="L273" s="37" t="e">
        <f ca="1">(COUNTIF('Base Calcs'!$B$258:$B$3257,"&lt;"&amp;D273)-COUNTIF('Base Calcs'!$B$258:$B$3257,"&lt;"&amp;D272))/COUNT('Base Calcs'!$B$258:$B$3257)</f>
        <v>#DIV/0!</v>
      </c>
      <c r="M273" s="39" t="e">
        <f t="shared" ca="1" si="43"/>
        <v>#DIV/0!</v>
      </c>
      <c r="P273" s="16" t="e">
        <f t="shared" ca="1" si="37"/>
        <v>#N/A</v>
      </c>
      <c r="Q273" s="86" t="e">
        <f t="shared" ca="1" si="29"/>
        <v>#N/A</v>
      </c>
      <c r="R273" s="86" t="e">
        <f t="shared" ca="1" si="30"/>
        <v>#N/A</v>
      </c>
      <c r="T273" s="16" t="e">
        <f t="shared" ca="1" si="31"/>
        <v>#N/A</v>
      </c>
      <c r="U273" s="86" t="e">
        <f t="shared" ca="1" si="32"/>
        <v>#N/A</v>
      </c>
      <c r="V273" s="86" t="e">
        <f t="shared" ca="1" si="33"/>
        <v>#N/A</v>
      </c>
      <c r="X273" s="188" t="e">
        <f t="shared" ca="1" si="44"/>
        <v>#N/A</v>
      </c>
      <c r="Y273" s="188" t="e">
        <f t="shared" ca="1" si="38"/>
        <v>#N/A</v>
      </c>
      <c r="Z273" s="190" t="e">
        <f t="shared" ca="1" si="39"/>
        <v>#DIV/0!</v>
      </c>
      <c r="AA273" s="190" t="e">
        <f t="shared" ca="1" si="45"/>
        <v>#DIV/0!</v>
      </c>
      <c r="AB273" s="190"/>
      <c r="AC273" s="190" t="e">
        <f ca="1">(COUNTIF('Base Calcs'!$T$258:$T$1258,"&lt;"&amp;X273)-COUNTIF('Base Calcs'!$T$258:$T$1258,"&lt;"&amp;X272))/COUNT('Base Calcs'!$T$258:$T$1258)</f>
        <v>#DIV/0!</v>
      </c>
      <c r="AD273" s="190" t="e">
        <f t="shared" ca="1" si="46"/>
        <v>#DIV/0!</v>
      </c>
      <c r="AE273" s="186"/>
      <c r="AF273" s="190" t="e">
        <f t="shared" ca="1" si="40"/>
        <v>#DIV/0!</v>
      </c>
      <c r="AG273" s="190" t="e">
        <f t="shared" ca="1" si="47"/>
        <v>#DIV/0!</v>
      </c>
      <c r="AH273"/>
      <c r="AI273" s="196" t="e">
        <f ca="1">(($E$9*(RAND()*($E$208-$D$208)+$D$208))*(RAND()*('Base Calcs'!$E$214-'Base Calcs'!$D$214)+'Base Calcs'!$D$214+IF($E$50&gt;0,$E$50,0)))+$E$154+$E$155-$E$196+$E$179-($E$179*(RAND()*($E$210-$D$210)+$D$210))-(($E$200/$E$45)*(RAND()*($E$211-$D$211)+$D$211))</f>
        <v>#N/A</v>
      </c>
      <c r="AJ273"/>
      <c r="AK2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3"/>
      <c r="AM273"/>
      <c r="AN273"/>
      <c r="AO273"/>
      <c r="AP273"/>
      <c r="AQ273"/>
      <c r="AR273"/>
      <c r="AS273"/>
      <c r="AT273"/>
      <c r="AU273"/>
      <c r="AV273"/>
      <c r="AW273"/>
      <c r="AX273"/>
      <c r="AY273"/>
      <c r="AZ273"/>
      <c r="BA273"/>
      <c r="BB273"/>
      <c r="BC273" s="119"/>
    </row>
    <row r="274" spans="2:55" x14ac:dyDescent="0.25">
      <c r="B274" s="181" t="e">
        <f t="shared" ca="1" si="28"/>
        <v>#N/A</v>
      </c>
      <c r="C274" s="12">
        <v>6</v>
      </c>
      <c r="D274" s="119" t="e">
        <f t="shared" ca="1" si="34"/>
        <v>#N/A</v>
      </c>
      <c r="E274" s="119" t="e">
        <f t="shared" ca="1" si="35"/>
        <v>#N/A</v>
      </c>
      <c r="F274" s="37" t="e">
        <f t="shared" ca="1" si="36"/>
        <v>#DIV/0!</v>
      </c>
      <c r="G274" s="37" t="e">
        <f t="shared" ca="1" si="41"/>
        <v>#DIV/0!</v>
      </c>
      <c r="I274" s="37" t="e">
        <f ca="1">(COUNTIF('Base Calcs'!$C$258:$C$3257,"&lt;"&amp;D274)-COUNTIF('Base Calcs'!$C$258:$C$3257,"&lt;"&amp;D273))/COUNT('Base Calcs'!$C$258:$C$3257)</f>
        <v>#DIV/0!</v>
      </c>
      <c r="J274" s="39" t="e">
        <f t="shared" ca="1" si="42"/>
        <v>#DIV/0!</v>
      </c>
      <c r="L274" s="37" t="e">
        <f ca="1">(COUNTIF('Base Calcs'!$B$258:$B$3257,"&lt;"&amp;D274)-COUNTIF('Base Calcs'!$B$258:$B$3257,"&lt;"&amp;D273))/COUNT('Base Calcs'!$B$258:$B$3257)</f>
        <v>#DIV/0!</v>
      </c>
      <c r="M274" s="39" t="e">
        <f t="shared" ca="1" si="43"/>
        <v>#DIV/0!</v>
      </c>
      <c r="P274" s="16" t="e">
        <f t="shared" ca="1" si="37"/>
        <v>#N/A</v>
      </c>
      <c r="Q274" s="86" t="e">
        <f t="shared" ca="1" si="29"/>
        <v>#N/A</v>
      </c>
      <c r="R274" s="86" t="e">
        <f t="shared" ca="1" si="30"/>
        <v>#N/A</v>
      </c>
      <c r="T274" s="16" t="e">
        <f t="shared" ca="1" si="31"/>
        <v>#N/A</v>
      </c>
      <c r="U274" s="86" t="e">
        <f t="shared" ca="1" si="32"/>
        <v>#N/A</v>
      </c>
      <c r="V274" s="86" t="e">
        <f t="shared" ca="1" si="33"/>
        <v>#N/A</v>
      </c>
      <c r="X274" s="188" t="e">
        <f t="shared" ca="1" si="44"/>
        <v>#N/A</v>
      </c>
      <c r="Y274" s="188" t="e">
        <f t="shared" ca="1" si="38"/>
        <v>#N/A</v>
      </c>
      <c r="Z274" s="190" t="e">
        <f t="shared" ca="1" si="39"/>
        <v>#DIV/0!</v>
      </c>
      <c r="AA274" s="190" t="e">
        <f t="shared" ca="1" si="45"/>
        <v>#DIV/0!</v>
      </c>
      <c r="AB274" s="190"/>
      <c r="AC274" s="190" t="e">
        <f ca="1">(COUNTIF('Base Calcs'!$T$258:$T$1258,"&lt;"&amp;X274)-COUNTIF('Base Calcs'!$T$258:$T$1258,"&lt;"&amp;X273))/COUNT('Base Calcs'!$T$258:$T$1258)</f>
        <v>#DIV/0!</v>
      </c>
      <c r="AD274" s="190" t="e">
        <f t="shared" ca="1" si="46"/>
        <v>#DIV/0!</v>
      </c>
      <c r="AE274" s="186"/>
      <c r="AF274" s="190" t="e">
        <f t="shared" ca="1" si="40"/>
        <v>#DIV/0!</v>
      </c>
      <c r="AG274" s="190" t="e">
        <f t="shared" ca="1" si="47"/>
        <v>#DIV/0!</v>
      </c>
      <c r="AH274"/>
      <c r="AI274" s="196" t="e">
        <f ca="1">(($E$9*(RAND()*($E$208-$D$208)+$D$208))*(RAND()*('Base Calcs'!$E$214-'Base Calcs'!$D$214)+'Base Calcs'!$D$214+IF($E$50&gt;0,$E$50,0)))+$E$154+$E$155-$E$196+$E$179-($E$179*(RAND()*($E$210-$D$210)+$D$210))-(($E$200/$E$45)*(RAND()*($E$211-$D$211)+$D$211))</f>
        <v>#N/A</v>
      </c>
      <c r="AJ274"/>
      <c r="AK2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4"/>
      <c r="AM274"/>
      <c r="AN274"/>
      <c r="AO274"/>
      <c r="AP274"/>
      <c r="AQ274"/>
      <c r="AR274"/>
      <c r="AS274"/>
      <c r="AT274"/>
      <c r="AU274"/>
      <c r="AV274"/>
      <c r="AW274"/>
      <c r="AX274"/>
      <c r="AY274"/>
      <c r="AZ274"/>
      <c r="BA274"/>
      <c r="BB274"/>
      <c r="BC274" s="119"/>
    </row>
    <row r="275" spans="2:55" x14ac:dyDescent="0.25">
      <c r="B275" s="181" t="e">
        <f t="shared" ca="1" si="28"/>
        <v>#N/A</v>
      </c>
      <c r="C275" s="12">
        <v>7</v>
      </c>
      <c r="D275" s="119" t="e">
        <f t="shared" ca="1" si="34"/>
        <v>#N/A</v>
      </c>
      <c r="E275" s="119" t="e">
        <f t="shared" ca="1" si="35"/>
        <v>#N/A</v>
      </c>
      <c r="F275" s="37" t="e">
        <f t="shared" ca="1" si="36"/>
        <v>#DIV/0!</v>
      </c>
      <c r="G275" s="37" t="e">
        <f t="shared" ca="1" si="41"/>
        <v>#DIV/0!</v>
      </c>
      <c r="I275" s="37" t="e">
        <f ca="1">(COUNTIF('Base Calcs'!$C$258:$C$3257,"&lt;"&amp;D275)-COUNTIF('Base Calcs'!$C$258:$C$3257,"&lt;"&amp;D274))/COUNT('Base Calcs'!$C$258:$C$3257)</f>
        <v>#DIV/0!</v>
      </c>
      <c r="J275" s="39" t="e">
        <f t="shared" ca="1" si="42"/>
        <v>#DIV/0!</v>
      </c>
      <c r="L275" s="37" t="e">
        <f ca="1">(COUNTIF('Base Calcs'!$B$258:$B$3257,"&lt;"&amp;D275)-COUNTIF('Base Calcs'!$B$258:$B$3257,"&lt;"&amp;D274))/COUNT('Base Calcs'!$B$258:$B$3257)</f>
        <v>#DIV/0!</v>
      </c>
      <c r="M275" s="39" t="e">
        <f t="shared" ca="1" si="43"/>
        <v>#DIV/0!</v>
      </c>
      <c r="P275" s="16" t="e">
        <f t="shared" ca="1" si="37"/>
        <v>#N/A</v>
      </c>
      <c r="Q275" s="86" t="e">
        <f t="shared" ca="1" si="29"/>
        <v>#N/A</v>
      </c>
      <c r="R275" s="86" t="e">
        <f t="shared" ca="1" si="30"/>
        <v>#N/A</v>
      </c>
      <c r="T275" s="16" t="e">
        <f t="shared" ca="1" si="31"/>
        <v>#N/A</v>
      </c>
      <c r="U275" s="86" t="e">
        <f t="shared" ca="1" si="32"/>
        <v>#N/A</v>
      </c>
      <c r="V275" s="86" t="e">
        <f t="shared" ca="1" si="33"/>
        <v>#N/A</v>
      </c>
      <c r="X275" s="188" t="e">
        <f t="shared" ca="1" si="44"/>
        <v>#N/A</v>
      </c>
      <c r="Y275" s="188" t="e">
        <f t="shared" ca="1" si="38"/>
        <v>#N/A</v>
      </c>
      <c r="Z275" s="190" t="e">
        <f t="shared" ca="1" si="39"/>
        <v>#DIV/0!</v>
      </c>
      <c r="AA275" s="190" t="e">
        <f t="shared" ca="1" si="45"/>
        <v>#DIV/0!</v>
      </c>
      <c r="AB275" s="190"/>
      <c r="AC275" s="190" t="e">
        <f ca="1">(COUNTIF('Base Calcs'!$T$258:$T$1258,"&lt;"&amp;X275)-COUNTIF('Base Calcs'!$T$258:$T$1258,"&lt;"&amp;X274))/COUNT('Base Calcs'!$T$258:$T$1258)</f>
        <v>#DIV/0!</v>
      </c>
      <c r="AD275" s="190" t="e">
        <f t="shared" ca="1" si="46"/>
        <v>#DIV/0!</v>
      </c>
      <c r="AE275" s="186"/>
      <c r="AF275" s="190" t="e">
        <f t="shared" ca="1" si="40"/>
        <v>#DIV/0!</v>
      </c>
      <c r="AG275" s="190" t="e">
        <f t="shared" ca="1" si="47"/>
        <v>#DIV/0!</v>
      </c>
      <c r="AH275"/>
      <c r="AI275" s="196" t="e">
        <f ca="1">(($E$9*(RAND()*($E$208-$D$208)+$D$208))*(RAND()*('Base Calcs'!$E$214-'Base Calcs'!$D$214)+'Base Calcs'!$D$214+IF($E$50&gt;0,$E$50,0)))+$E$154+$E$155-$E$196+$E$179-($E$179*(RAND()*($E$210-$D$210)+$D$210))-(($E$200/$E$45)*(RAND()*($E$211-$D$211)+$D$211))</f>
        <v>#N/A</v>
      </c>
      <c r="AJ275"/>
      <c r="AK2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5"/>
      <c r="AM275"/>
      <c r="AN275"/>
      <c r="AO275"/>
      <c r="AP275"/>
      <c r="AQ275"/>
      <c r="AR275"/>
      <c r="AS275"/>
      <c r="AT275"/>
      <c r="AU275"/>
      <c r="AV275"/>
      <c r="AW275"/>
      <c r="AX275"/>
      <c r="AY275"/>
      <c r="AZ275"/>
      <c r="BA275"/>
      <c r="BB275"/>
      <c r="BC275" s="119"/>
    </row>
    <row r="276" spans="2:55" x14ac:dyDescent="0.25">
      <c r="B276" s="181" t="e">
        <f t="shared" ca="1" si="28"/>
        <v>#N/A</v>
      </c>
      <c r="C276" s="12">
        <v>8</v>
      </c>
      <c r="D276" s="119" t="e">
        <f t="shared" ca="1" si="34"/>
        <v>#N/A</v>
      </c>
      <c r="E276" s="119" t="e">
        <f t="shared" ca="1" si="35"/>
        <v>#N/A</v>
      </c>
      <c r="F276" s="37" t="e">
        <f t="shared" ca="1" si="36"/>
        <v>#DIV/0!</v>
      </c>
      <c r="G276" s="37" t="e">
        <f t="shared" ca="1" si="41"/>
        <v>#DIV/0!</v>
      </c>
      <c r="I276" s="37" t="e">
        <f ca="1">(COUNTIF('Base Calcs'!$C$258:$C$3257,"&lt;"&amp;D276)-COUNTIF('Base Calcs'!$C$258:$C$3257,"&lt;"&amp;D275))/COUNT('Base Calcs'!$C$258:$C$3257)</f>
        <v>#DIV/0!</v>
      </c>
      <c r="J276" s="39" t="e">
        <f t="shared" ca="1" si="42"/>
        <v>#DIV/0!</v>
      </c>
      <c r="L276" s="37" t="e">
        <f ca="1">(COUNTIF('Base Calcs'!$B$258:$B$3257,"&lt;"&amp;D276)-COUNTIF('Base Calcs'!$B$258:$B$3257,"&lt;"&amp;D275))/COUNT('Base Calcs'!$B$258:$B$3257)</f>
        <v>#DIV/0!</v>
      </c>
      <c r="M276" s="39" t="e">
        <f t="shared" ca="1" si="43"/>
        <v>#DIV/0!</v>
      </c>
      <c r="P276" s="16" t="e">
        <f t="shared" ca="1" si="37"/>
        <v>#N/A</v>
      </c>
      <c r="Q276" s="86" t="e">
        <f t="shared" ca="1" si="29"/>
        <v>#N/A</v>
      </c>
      <c r="R276" s="86" t="e">
        <f t="shared" ca="1" si="30"/>
        <v>#N/A</v>
      </c>
      <c r="T276" s="16" t="e">
        <f t="shared" ca="1" si="31"/>
        <v>#N/A</v>
      </c>
      <c r="U276" s="86" t="e">
        <f t="shared" ca="1" si="32"/>
        <v>#N/A</v>
      </c>
      <c r="V276" s="86" t="e">
        <f t="shared" ca="1" si="33"/>
        <v>#N/A</v>
      </c>
      <c r="X276" s="188" t="e">
        <f t="shared" ca="1" si="44"/>
        <v>#N/A</v>
      </c>
      <c r="Y276" s="188" t="e">
        <f t="shared" ca="1" si="38"/>
        <v>#N/A</v>
      </c>
      <c r="Z276" s="190" t="e">
        <f t="shared" ca="1" si="39"/>
        <v>#DIV/0!</v>
      </c>
      <c r="AA276" s="190" t="e">
        <f t="shared" ca="1" si="45"/>
        <v>#DIV/0!</v>
      </c>
      <c r="AB276" s="190"/>
      <c r="AC276" s="190" t="e">
        <f ca="1">(COUNTIF('Base Calcs'!$T$258:$T$1258,"&lt;"&amp;X276)-COUNTIF('Base Calcs'!$T$258:$T$1258,"&lt;"&amp;X275))/COUNT('Base Calcs'!$T$258:$T$1258)</f>
        <v>#DIV/0!</v>
      </c>
      <c r="AD276" s="190" t="e">
        <f t="shared" ca="1" si="46"/>
        <v>#DIV/0!</v>
      </c>
      <c r="AE276" s="186"/>
      <c r="AF276" s="190" t="e">
        <f t="shared" ca="1" si="40"/>
        <v>#DIV/0!</v>
      </c>
      <c r="AG276" s="190" t="e">
        <f t="shared" ca="1" si="47"/>
        <v>#DIV/0!</v>
      </c>
      <c r="AH276"/>
      <c r="AI276" s="196" t="e">
        <f ca="1">(($E$9*(RAND()*($E$208-$D$208)+$D$208))*(RAND()*('Base Calcs'!$E$214-'Base Calcs'!$D$214)+'Base Calcs'!$D$214+IF($E$50&gt;0,$E$50,0)))+$E$154+$E$155-$E$196+$E$179-($E$179*(RAND()*($E$210-$D$210)+$D$210))-(($E$200/$E$45)*(RAND()*($E$211-$D$211)+$D$211))</f>
        <v>#N/A</v>
      </c>
      <c r="AJ276"/>
      <c r="AK2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6"/>
      <c r="AM276"/>
      <c r="AN276"/>
      <c r="AO276"/>
      <c r="AP276"/>
      <c r="AQ276"/>
      <c r="AR276"/>
      <c r="AS276"/>
      <c r="AT276"/>
      <c r="AU276"/>
      <c r="AV276"/>
      <c r="AW276"/>
      <c r="AX276"/>
      <c r="AY276"/>
      <c r="AZ276"/>
      <c r="BA276"/>
      <c r="BB276"/>
      <c r="BC276" s="119"/>
    </row>
    <row r="277" spans="2:55" x14ac:dyDescent="0.25">
      <c r="B277" s="181" t="e">
        <f t="shared" ca="1" si="28"/>
        <v>#N/A</v>
      </c>
      <c r="C277" s="12">
        <v>9</v>
      </c>
      <c r="D277" s="119" t="e">
        <f t="shared" ca="1" si="34"/>
        <v>#N/A</v>
      </c>
      <c r="E277" s="119" t="e">
        <f t="shared" ca="1" si="35"/>
        <v>#N/A</v>
      </c>
      <c r="F277" s="37" t="e">
        <f t="shared" ca="1" si="36"/>
        <v>#DIV/0!</v>
      </c>
      <c r="G277" s="37" t="e">
        <f t="shared" ca="1" si="41"/>
        <v>#DIV/0!</v>
      </c>
      <c r="I277" s="37" t="e">
        <f ca="1">(COUNTIF('Base Calcs'!$C$258:$C$3257,"&lt;"&amp;D277)-COUNTIF('Base Calcs'!$C$258:$C$3257,"&lt;"&amp;D276))/COUNT('Base Calcs'!$C$258:$C$3257)</f>
        <v>#DIV/0!</v>
      </c>
      <c r="J277" s="39" t="e">
        <f t="shared" ca="1" si="42"/>
        <v>#DIV/0!</v>
      </c>
      <c r="L277" s="37" t="e">
        <f ca="1">(COUNTIF('Base Calcs'!$B$258:$B$3257,"&lt;"&amp;D277)-COUNTIF('Base Calcs'!$B$258:$B$3257,"&lt;"&amp;D276))/COUNT('Base Calcs'!$B$258:$B$3257)</f>
        <v>#DIV/0!</v>
      </c>
      <c r="M277" s="39" t="e">
        <f t="shared" ca="1" si="43"/>
        <v>#DIV/0!</v>
      </c>
      <c r="P277" s="16" t="e">
        <f t="shared" ca="1" si="37"/>
        <v>#N/A</v>
      </c>
      <c r="Q277" s="86" t="e">
        <f t="shared" ca="1" si="29"/>
        <v>#N/A</v>
      </c>
      <c r="R277" s="86" t="e">
        <f t="shared" ca="1" si="30"/>
        <v>#N/A</v>
      </c>
      <c r="T277" s="16" t="e">
        <f t="shared" ca="1" si="31"/>
        <v>#N/A</v>
      </c>
      <c r="U277" s="86" t="e">
        <f t="shared" ca="1" si="32"/>
        <v>#N/A</v>
      </c>
      <c r="V277" s="86" t="e">
        <f t="shared" ca="1" si="33"/>
        <v>#N/A</v>
      </c>
      <c r="X277" s="188" t="e">
        <f t="shared" ca="1" si="44"/>
        <v>#N/A</v>
      </c>
      <c r="Y277" s="188" t="e">
        <f t="shared" ca="1" si="38"/>
        <v>#N/A</v>
      </c>
      <c r="Z277" s="190" t="e">
        <f t="shared" ca="1" si="39"/>
        <v>#DIV/0!</v>
      </c>
      <c r="AA277" s="190" t="e">
        <f t="shared" ca="1" si="45"/>
        <v>#DIV/0!</v>
      </c>
      <c r="AB277" s="190"/>
      <c r="AC277" s="190" t="e">
        <f ca="1">(COUNTIF('Base Calcs'!$T$258:$T$1258,"&lt;"&amp;X277)-COUNTIF('Base Calcs'!$T$258:$T$1258,"&lt;"&amp;X276))/COUNT('Base Calcs'!$T$258:$T$1258)</f>
        <v>#DIV/0!</v>
      </c>
      <c r="AD277" s="190" t="e">
        <f t="shared" ca="1" si="46"/>
        <v>#DIV/0!</v>
      </c>
      <c r="AE277" s="186"/>
      <c r="AF277" s="190" t="e">
        <f t="shared" ca="1" si="40"/>
        <v>#DIV/0!</v>
      </c>
      <c r="AG277" s="190" t="e">
        <f t="shared" ca="1" si="47"/>
        <v>#DIV/0!</v>
      </c>
      <c r="AH277"/>
      <c r="AI277" s="196" t="e">
        <f ca="1">(($E$9*(RAND()*($E$208-$D$208)+$D$208))*(RAND()*('Base Calcs'!$E$214-'Base Calcs'!$D$214)+'Base Calcs'!$D$214+IF($E$50&gt;0,$E$50,0)))+$E$154+$E$155-$E$196+$E$179-($E$179*(RAND()*($E$210-$D$210)+$D$210))-(($E$200/$E$45)*(RAND()*($E$211-$D$211)+$D$211))</f>
        <v>#N/A</v>
      </c>
      <c r="AJ277"/>
      <c r="AK2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7"/>
      <c r="AM277"/>
      <c r="AN277"/>
      <c r="AO277"/>
      <c r="AP277"/>
      <c r="AQ277"/>
      <c r="AR277"/>
      <c r="AS277"/>
      <c r="AT277"/>
      <c r="AU277"/>
      <c r="AV277"/>
      <c r="AW277"/>
      <c r="AX277"/>
      <c r="AY277"/>
      <c r="AZ277"/>
      <c r="BA277"/>
      <c r="BB277"/>
      <c r="BC277" s="119"/>
    </row>
    <row r="278" spans="2:55" x14ac:dyDescent="0.25">
      <c r="B278" s="181" t="e">
        <f t="shared" ca="1" si="28"/>
        <v>#N/A</v>
      </c>
      <c r="C278" s="12">
        <v>10</v>
      </c>
      <c r="D278" s="119" t="e">
        <f t="shared" ca="1" si="34"/>
        <v>#N/A</v>
      </c>
      <c r="E278" s="119" t="e">
        <f t="shared" ca="1" si="35"/>
        <v>#N/A</v>
      </c>
      <c r="F278" s="37" t="e">
        <f t="shared" ca="1" si="36"/>
        <v>#DIV/0!</v>
      </c>
      <c r="G278" s="37" t="e">
        <f t="shared" ca="1" si="41"/>
        <v>#DIV/0!</v>
      </c>
      <c r="I278" s="37" t="e">
        <f ca="1">(COUNTIF('Base Calcs'!$C$258:$C$3257,"&lt;"&amp;D278)-COUNTIF('Base Calcs'!$C$258:$C$3257,"&lt;"&amp;D277))/COUNT('Base Calcs'!$C$258:$C$3257)</f>
        <v>#DIV/0!</v>
      </c>
      <c r="J278" s="39" t="e">
        <f t="shared" ca="1" si="42"/>
        <v>#DIV/0!</v>
      </c>
      <c r="L278" s="37" t="e">
        <f ca="1">(COUNTIF('Base Calcs'!$B$258:$B$3257,"&lt;"&amp;D278)-COUNTIF('Base Calcs'!$B$258:$B$3257,"&lt;"&amp;D277))/COUNT('Base Calcs'!$B$258:$B$3257)</f>
        <v>#DIV/0!</v>
      </c>
      <c r="M278" s="39" t="e">
        <f t="shared" ca="1" si="43"/>
        <v>#DIV/0!</v>
      </c>
      <c r="P278" s="16" t="e">
        <f t="shared" ca="1" si="37"/>
        <v>#N/A</v>
      </c>
      <c r="Q278" s="86" t="e">
        <f t="shared" ca="1" si="29"/>
        <v>#N/A</v>
      </c>
      <c r="R278" s="86" t="e">
        <f t="shared" ca="1" si="30"/>
        <v>#N/A</v>
      </c>
      <c r="T278" s="16" t="e">
        <f t="shared" ca="1" si="31"/>
        <v>#N/A</v>
      </c>
      <c r="U278" s="86" t="e">
        <f t="shared" ca="1" si="32"/>
        <v>#N/A</v>
      </c>
      <c r="V278" s="86" t="e">
        <f t="shared" ca="1" si="33"/>
        <v>#N/A</v>
      </c>
      <c r="X278" s="188" t="e">
        <f t="shared" ca="1" si="44"/>
        <v>#N/A</v>
      </c>
      <c r="Y278" s="188" t="e">
        <f t="shared" ca="1" si="38"/>
        <v>#N/A</v>
      </c>
      <c r="Z278" s="190" t="e">
        <f t="shared" ca="1" si="39"/>
        <v>#DIV/0!</v>
      </c>
      <c r="AA278" s="190" t="e">
        <f t="shared" ca="1" si="45"/>
        <v>#DIV/0!</v>
      </c>
      <c r="AB278" s="190"/>
      <c r="AC278" s="190" t="e">
        <f ca="1">(COUNTIF('Base Calcs'!$T$258:$T$1258,"&lt;"&amp;X278)-COUNTIF('Base Calcs'!$T$258:$T$1258,"&lt;"&amp;X277))/COUNT('Base Calcs'!$T$258:$T$1258)</f>
        <v>#DIV/0!</v>
      </c>
      <c r="AD278" s="190" t="e">
        <f t="shared" ca="1" si="46"/>
        <v>#DIV/0!</v>
      </c>
      <c r="AE278" s="186"/>
      <c r="AF278" s="190" t="e">
        <f t="shared" ca="1" si="40"/>
        <v>#DIV/0!</v>
      </c>
      <c r="AG278" s="190" t="e">
        <f t="shared" ca="1" si="47"/>
        <v>#DIV/0!</v>
      </c>
      <c r="AH278"/>
      <c r="AI278" s="196" t="e">
        <f ca="1">(($E$9*(RAND()*($E$208-$D$208)+$D$208))*(RAND()*('Base Calcs'!$E$214-'Base Calcs'!$D$214)+'Base Calcs'!$D$214+IF($E$50&gt;0,$E$50,0)))+$E$154+$E$155-$E$196+$E$179-($E$179*(RAND()*($E$210-$D$210)+$D$210))-(($E$200/$E$45)*(RAND()*($E$211-$D$211)+$D$211))</f>
        <v>#N/A</v>
      </c>
      <c r="AJ278"/>
      <c r="AK2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8"/>
      <c r="AM278"/>
      <c r="AN278"/>
      <c r="AO278"/>
      <c r="AP278"/>
      <c r="AQ278"/>
      <c r="AR278"/>
      <c r="AS278"/>
      <c r="AT278"/>
      <c r="AU278"/>
      <c r="AV278"/>
      <c r="AW278"/>
      <c r="AX278"/>
      <c r="AY278"/>
      <c r="AZ278"/>
      <c r="BA278"/>
      <c r="BB278"/>
      <c r="BC278" s="119"/>
    </row>
    <row r="279" spans="2:55" x14ac:dyDescent="0.25">
      <c r="B279" s="181" t="e">
        <f t="shared" ca="1" si="28"/>
        <v>#N/A</v>
      </c>
      <c r="C279" s="12">
        <v>11</v>
      </c>
      <c r="D279" s="119" t="e">
        <f t="shared" ca="1" si="34"/>
        <v>#N/A</v>
      </c>
      <c r="E279" s="119" t="e">
        <f t="shared" ca="1" si="35"/>
        <v>#N/A</v>
      </c>
      <c r="F279" s="37" t="e">
        <f t="shared" ca="1" si="36"/>
        <v>#DIV/0!</v>
      </c>
      <c r="G279" s="37" t="e">
        <f t="shared" ca="1" si="41"/>
        <v>#DIV/0!</v>
      </c>
      <c r="I279" s="37" t="e">
        <f ca="1">(COUNTIF('Base Calcs'!$C$258:$C$3257,"&lt;"&amp;D279)-COUNTIF('Base Calcs'!$C$258:$C$3257,"&lt;"&amp;D278))/COUNT('Base Calcs'!$C$258:$C$3257)</f>
        <v>#DIV/0!</v>
      </c>
      <c r="J279" s="39" t="e">
        <f t="shared" ca="1" si="42"/>
        <v>#DIV/0!</v>
      </c>
      <c r="L279" s="37" t="e">
        <f ca="1">(COUNTIF('Base Calcs'!$B$258:$B$3257,"&lt;"&amp;D279)-COUNTIF('Base Calcs'!$B$258:$B$3257,"&lt;"&amp;D278))/COUNT('Base Calcs'!$B$258:$B$3257)</f>
        <v>#DIV/0!</v>
      </c>
      <c r="M279" s="39" t="e">
        <f t="shared" ca="1" si="43"/>
        <v>#DIV/0!</v>
      </c>
      <c r="P279" s="16" t="e">
        <f t="shared" ca="1" si="37"/>
        <v>#N/A</v>
      </c>
      <c r="Q279" s="86" t="e">
        <f t="shared" ca="1" si="29"/>
        <v>#N/A</v>
      </c>
      <c r="R279" s="86" t="e">
        <f t="shared" ca="1" si="30"/>
        <v>#N/A</v>
      </c>
      <c r="T279" s="16" t="e">
        <f t="shared" ca="1" si="31"/>
        <v>#N/A</v>
      </c>
      <c r="U279" s="86" t="e">
        <f t="shared" ca="1" si="32"/>
        <v>#N/A</v>
      </c>
      <c r="V279" s="86" t="e">
        <f t="shared" ca="1" si="33"/>
        <v>#N/A</v>
      </c>
      <c r="X279" s="188" t="e">
        <f t="shared" ca="1" si="44"/>
        <v>#N/A</v>
      </c>
      <c r="Y279" s="188" t="e">
        <f t="shared" ca="1" si="38"/>
        <v>#N/A</v>
      </c>
      <c r="Z279" s="190" t="e">
        <f t="shared" ca="1" si="39"/>
        <v>#DIV/0!</v>
      </c>
      <c r="AA279" s="190" t="e">
        <f t="shared" ca="1" si="45"/>
        <v>#DIV/0!</v>
      </c>
      <c r="AB279" s="190"/>
      <c r="AC279" s="190" t="e">
        <f ca="1">(COUNTIF('Base Calcs'!$T$258:$T$1258,"&lt;"&amp;X279)-COUNTIF('Base Calcs'!$T$258:$T$1258,"&lt;"&amp;X278))/COUNT('Base Calcs'!$T$258:$T$1258)</f>
        <v>#DIV/0!</v>
      </c>
      <c r="AD279" s="190" t="e">
        <f t="shared" ca="1" si="46"/>
        <v>#DIV/0!</v>
      </c>
      <c r="AE279" s="186"/>
      <c r="AF279" s="190" t="e">
        <f t="shared" ca="1" si="40"/>
        <v>#DIV/0!</v>
      </c>
      <c r="AG279" s="190" t="e">
        <f t="shared" ca="1" si="47"/>
        <v>#DIV/0!</v>
      </c>
      <c r="AH279"/>
      <c r="AI279" s="196" t="e">
        <f ca="1">(($E$9*(RAND()*($E$208-$D$208)+$D$208))*(RAND()*('Base Calcs'!$E$214-'Base Calcs'!$D$214)+'Base Calcs'!$D$214+IF($E$50&gt;0,$E$50,0)))+$E$154+$E$155-$E$196+$E$179-($E$179*(RAND()*($E$210-$D$210)+$D$210))-(($E$200/$E$45)*(RAND()*($E$211-$D$211)+$D$211))</f>
        <v>#N/A</v>
      </c>
      <c r="AJ279"/>
      <c r="AK2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9"/>
      <c r="AM279"/>
      <c r="AN279"/>
      <c r="AO279"/>
      <c r="AP279"/>
      <c r="AQ279"/>
      <c r="AR279"/>
      <c r="AS279"/>
      <c r="AT279"/>
      <c r="AU279"/>
      <c r="AV279"/>
      <c r="AW279"/>
      <c r="AX279"/>
      <c r="AY279"/>
      <c r="AZ279"/>
      <c r="BA279"/>
      <c r="BB279"/>
      <c r="BC279" s="119"/>
    </row>
    <row r="280" spans="2:55" x14ac:dyDescent="0.25">
      <c r="B280" s="181" t="e">
        <f t="shared" ca="1" si="28"/>
        <v>#N/A</v>
      </c>
      <c r="C280" s="12">
        <v>12</v>
      </c>
      <c r="D280" s="119" t="e">
        <f t="shared" ca="1" si="34"/>
        <v>#N/A</v>
      </c>
      <c r="E280" s="119" t="e">
        <f t="shared" ca="1" si="35"/>
        <v>#N/A</v>
      </c>
      <c r="F280" s="37" t="e">
        <f t="shared" ca="1" si="36"/>
        <v>#DIV/0!</v>
      </c>
      <c r="G280" s="37" t="e">
        <f t="shared" ca="1" si="41"/>
        <v>#DIV/0!</v>
      </c>
      <c r="I280" s="37" t="e">
        <f ca="1">(COUNTIF('Base Calcs'!$C$258:$C$3257,"&lt;"&amp;D280)-COUNTIF('Base Calcs'!$C$258:$C$3257,"&lt;"&amp;D279))/COUNT('Base Calcs'!$C$258:$C$3257)</f>
        <v>#DIV/0!</v>
      </c>
      <c r="J280" s="39" t="e">
        <f t="shared" ca="1" si="42"/>
        <v>#DIV/0!</v>
      </c>
      <c r="L280" s="37" t="e">
        <f ca="1">(COUNTIF('Base Calcs'!$B$258:$B$3257,"&lt;"&amp;D280)-COUNTIF('Base Calcs'!$B$258:$B$3257,"&lt;"&amp;D279))/COUNT('Base Calcs'!$B$258:$B$3257)</f>
        <v>#DIV/0!</v>
      </c>
      <c r="M280" s="39" t="e">
        <f t="shared" ca="1" si="43"/>
        <v>#DIV/0!</v>
      </c>
      <c r="P280" s="16" t="e">
        <f t="shared" ca="1" si="37"/>
        <v>#N/A</v>
      </c>
      <c r="Q280" s="86" t="e">
        <f t="shared" ca="1" si="29"/>
        <v>#N/A</v>
      </c>
      <c r="R280" s="86" t="e">
        <f t="shared" ca="1" si="30"/>
        <v>#N/A</v>
      </c>
      <c r="T280" s="16" t="e">
        <f t="shared" ca="1" si="31"/>
        <v>#N/A</v>
      </c>
      <c r="U280" s="86" t="e">
        <f t="shared" ca="1" si="32"/>
        <v>#N/A</v>
      </c>
      <c r="V280" s="86" t="e">
        <f t="shared" ca="1" si="33"/>
        <v>#N/A</v>
      </c>
      <c r="X280" s="188" t="e">
        <f t="shared" ca="1" si="44"/>
        <v>#N/A</v>
      </c>
      <c r="Y280" s="188" t="e">
        <f t="shared" ca="1" si="38"/>
        <v>#N/A</v>
      </c>
      <c r="Z280" s="190" t="e">
        <f t="shared" ca="1" si="39"/>
        <v>#DIV/0!</v>
      </c>
      <c r="AA280" s="190" t="e">
        <f t="shared" ca="1" si="45"/>
        <v>#DIV/0!</v>
      </c>
      <c r="AB280" s="190"/>
      <c r="AC280" s="190" t="e">
        <f ca="1">(COUNTIF('Base Calcs'!$T$258:$T$1258,"&lt;"&amp;X280)-COUNTIF('Base Calcs'!$T$258:$T$1258,"&lt;"&amp;X279))/COUNT('Base Calcs'!$T$258:$T$1258)</f>
        <v>#DIV/0!</v>
      </c>
      <c r="AD280" s="190" t="e">
        <f t="shared" ca="1" si="46"/>
        <v>#DIV/0!</v>
      </c>
      <c r="AE280" s="186"/>
      <c r="AF280" s="190" t="e">
        <f t="shared" ca="1" si="40"/>
        <v>#DIV/0!</v>
      </c>
      <c r="AG280" s="190" t="e">
        <f t="shared" ca="1" si="47"/>
        <v>#DIV/0!</v>
      </c>
      <c r="AH280"/>
      <c r="AI280" s="196" t="e">
        <f ca="1">(($E$9*(RAND()*($E$208-$D$208)+$D$208))*(RAND()*('Base Calcs'!$E$214-'Base Calcs'!$D$214)+'Base Calcs'!$D$214+IF($E$50&gt;0,$E$50,0)))+$E$154+$E$155-$E$196+$E$179-($E$179*(RAND()*($E$210-$D$210)+$D$210))-(($E$200/$E$45)*(RAND()*($E$211-$D$211)+$D$211))</f>
        <v>#N/A</v>
      </c>
      <c r="AJ280"/>
      <c r="AK2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0"/>
      <c r="AM280"/>
      <c r="AN280"/>
      <c r="AO280"/>
      <c r="AP280"/>
      <c r="AQ280"/>
      <c r="AR280"/>
      <c r="AS280"/>
      <c r="AT280"/>
      <c r="AU280"/>
      <c r="AV280"/>
      <c r="AW280"/>
      <c r="AX280"/>
      <c r="AY280"/>
      <c r="AZ280"/>
      <c r="BA280"/>
      <c r="BB280"/>
      <c r="BC280" s="119"/>
    </row>
    <row r="281" spans="2:55" x14ac:dyDescent="0.25">
      <c r="B281" s="181" t="e">
        <f t="shared" ca="1" si="28"/>
        <v>#N/A</v>
      </c>
      <c r="C281" s="12">
        <v>13</v>
      </c>
      <c r="D281" s="119" t="e">
        <f t="shared" ca="1" si="34"/>
        <v>#N/A</v>
      </c>
      <c r="E281" s="119" t="e">
        <f t="shared" ca="1" si="35"/>
        <v>#N/A</v>
      </c>
      <c r="F281" s="37" t="e">
        <f t="shared" ca="1" si="36"/>
        <v>#DIV/0!</v>
      </c>
      <c r="G281" s="37" t="e">
        <f t="shared" ca="1" si="41"/>
        <v>#DIV/0!</v>
      </c>
      <c r="I281" s="37" t="e">
        <f ca="1">(COUNTIF('Base Calcs'!$C$258:$C$3257,"&lt;"&amp;D281)-COUNTIF('Base Calcs'!$C$258:$C$3257,"&lt;"&amp;D280))/COUNT('Base Calcs'!$C$258:$C$3257)</f>
        <v>#DIV/0!</v>
      </c>
      <c r="J281" s="39" t="e">
        <f t="shared" ca="1" si="42"/>
        <v>#DIV/0!</v>
      </c>
      <c r="L281" s="37" t="e">
        <f ca="1">(COUNTIF('Base Calcs'!$B$258:$B$3257,"&lt;"&amp;D281)-COUNTIF('Base Calcs'!$B$258:$B$3257,"&lt;"&amp;D280))/COUNT('Base Calcs'!$B$258:$B$3257)</f>
        <v>#DIV/0!</v>
      </c>
      <c r="M281" s="39" t="e">
        <f t="shared" ca="1" si="43"/>
        <v>#DIV/0!</v>
      </c>
      <c r="P281" s="16" t="e">
        <f t="shared" ca="1" si="37"/>
        <v>#N/A</v>
      </c>
      <c r="Q281" s="86" t="e">
        <f t="shared" ca="1" si="29"/>
        <v>#N/A</v>
      </c>
      <c r="R281" s="86" t="e">
        <f t="shared" ca="1" si="30"/>
        <v>#N/A</v>
      </c>
      <c r="T281" s="16" t="e">
        <f t="shared" ca="1" si="31"/>
        <v>#N/A</v>
      </c>
      <c r="U281" s="86" t="e">
        <f t="shared" ca="1" si="32"/>
        <v>#N/A</v>
      </c>
      <c r="V281" s="86" t="e">
        <f t="shared" ca="1" si="33"/>
        <v>#N/A</v>
      </c>
      <c r="X281" s="188" t="e">
        <f t="shared" ca="1" si="44"/>
        <v>#N/A</v>
      </c>
      <c r="Y281" s="188" t="e">
        <f t="shared" ca="1" si="38"/>
        <v>#N/A</v>
      </c>
      <c r="Z281" s="190" t="e">
        <f t="shared" ca="1" si="39"/>
        <v>#DIV/0!</v>
      </c>
      <c r="AA281" s="190" t="e">
        <f t="shared" ca="1" si="45"/>
        <v>#DIV/0!</v>
      </c>
      <c r="AB281" s="190"/>
      <c r="AC281" s="190" t="e">
        <f ca="1">(COUNTIF('Base Calcs'!$T$258:$T$1258,"&lt;"&amp;X281)-COUNTIF('Base Calcs'!$T$258:$T$1258,"&lt;"&amp;X280))/COUNT('Base Calcs'!$T$258:$T$1258)</f>
        <v>#DIV/0!</v>
      </c>
      <c r="AD281" s="190" t="e">
        <f t="shared" ca="1" si="46"/>
        <v>#DIV/0!</v>
      </c>
      <c r="AE281" s="186"/>
      <c r="AF281" s="190" t="e">
        <f t="shared" ca="1" si="40"/>
        <v>#DIV/0!</v>
      </c>
      <c r="AG281" s="190" t="e">
        <f t="shared" ca="1" si="47"/>
        <v>#DIV/0!</v>
      </c>
      <c r="AH281"/>
      <c r="AI281" s="196" t="e">
        <f ca="1">(($E$9*(RAND()*($E$208-$D$208)+$D$208))*(RAND()*('Base Calcs'!$E$214-'Base Calcs'!$D$214)+'Base Calcs'!$D$214+IF($E$50&gt;0,$E$50,0)))+$E$154+$E$155-$E$196+$E$179-($E$179*(RAND()*($E$210-$D$210)+$D$210))-(($E$200/$E$45)*(RAND()*($E$211-$D$211)+$D$211))</f>
        <v>#N/A</v>
      </c>
      <c r="AJ281"/>
      <c r="AK2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1"/>
      <c r="AM281"/>
      <c r="AN281"/>
      <c r="AO281"/>
      <c r="AP281"/>
      <c r="AQ281"/>
      <c r="AR281"/>
      <c r="AS281"/>
      <c r="AT281"/>
      <c r="AU281"/>
      <c r="AV281"/>
      <c r="AW281"/>
      <c r="AX281"/>
      <c r="AY281"/>
      <c r="AZ281"/>
      <c r="BA281"/>
      <c r="BB281"/>
      <c r="BC281" s="119"/>
    </row>
    <row r="282" spans="2:55" x14ac:dyDescent="0.25">
      <c r="B282" s="181" t="e">
        <f t="shared" ca="1" si="28"/>
        <v>#N/A</v>
      </c>
      <c r="C282" s="12">
        <v>14</v>
      </c>
      <c r="D282" s="119" t="e">
        <f t="shared" ca="1" si="34"/>
        <v>#N/A</v>
      </c>
      <c r="E282" s="119" t="e">
        <f t="shared" ca="1" si="35"/>
        <v>#N/A</v>
      </c>
      <c r="F282" s="37" t="e">
        <f t="shared" ca="1" si="36"/>
        <v>#DIV/0!</v>
      </c>
      <c r="G282" s="37" t="e">
        <f t="shared" ca="1" si="41"/>
        <v>#DIV/0!</v>
      </c>
      <c r="I282" s="37" t="e">
        <f ca="1">(COUNTIF('Base Calcs'!$C$258:$C$3257,"&lt;"&amp;D282)-COUNTIF('Base Calcs'!$C$258:$C$3257,"&lt;"&amp;D281))/COUNT('Base Calcs'!$C$258:$C$3257)</f>
        <v>#DIV/0!</v>
      </c>
      <c r="J282" s="39" t="e">
        <f t="shared" ca="1" si="42"/>
        <v>#DIV/0!</v>
      </c>
      <c r="L282" s="37" t="e">
        <f ca="1">(COUNTIF('Base Calcs'!$B$258:$B$3257,"&lt;"&amp;D282)-COUNTIF('Base Calcs'!$B$258:$B$3257,"&lt;"&amp;D281))/COUNT('Base Calcs'!$B$258:$B$3257)</f>
        <v>#DIV/0!</v>
      </c>
      <c r="M282" s="39" t="e">
        <f t="shared" ca="1" si="43"/>
        <v>#DIV/0!</v>
      </c>
      <c r="P282" s="16" t="e">
        <f t="shared" ca="1" si="37"/>
        <v>#N/A</v>
      </c>
      <c r="Q282" s="86" t="e">
        <f t="shared" ca="1" si="29"/>
        <v>#N/A</v>
      </c>
      <c r="R282" s="86" t="e">
        <f t="shared" ca="1" si="30"/>
        <v>#N/A</v>
      </c>
      <c r="T282" s="16" t="e">
        <f t="shared" ca="1" si="31"/>
        <v>#N/A</v>
      </c>
      <c r="U282" s="86" t="e">
        <f t="shared" ca="1" si="32"/>
        <v>#N/A</v>
      </c>
      <c r="V282" s="86" t="e">
        <f t="shared" ca="1" si="33"/>
        <v>#N/A</v>
      </c>
      <c r="X282" s="188" t="e">
        <f t="shared" ca="1" si="44"/>
        <v>#N/A</v>
      </c>
      <c r="Y282" s="188" t="e">
        <f t="shared" ca="1" si="38"/>
        <v>#N/A</v>
      </c>
      <c r="Z282" s="190" t="e">
        <f t="shared" ca="1" si="39"/>
        <v>#DIV/0!</v>
      </c>
      <c r="AA282" s="190" t="e">
        <f t="shared" ca="1" si="45"/>
        <v>#DIV/0!</v>
      </c>
      <c r="AB282" s="190"/>
      <c r="AC282" s="190" t="e">
        <f ca="1">(COUNTIF('Base Calcs'!$T$258:$T$1258,"&lt;"&amp;X282)-COUNTIF('Base Calcs'!$T$258:$T$1258,"&lt;"&amp;X281))/COUNT('Base Calcs'!$T$258:$T$1258)</f>
        <v>#DIV/0!</v>
      </c>
      <c r="AD282" s="190" t="e">
        <f t="shared" ca="1" si="46"/>
        <v>#DIV/0!</v>
      </c>
      <c r="AE282" s="186"/>
      <c r="AF282" s="190" t="e">
        <f t="shared" ca="1" si="40"/>
        <v>#DIV/0!</v>
      </c>
      <c r="AG282" s="190" t="e">
        <f t="shared" ca="1" si="47"/>
        <v>#DIV/0!</v>
      </c>
      <c r="AH282"/>
      <c r="AI282" s="196" t="e">
        <f ca="1">(($E$9*(RAND()*($E$208-$D$208)+$D$208))*(RAND()*('Base Calcs'!$E$214-'Base Calcs'!$D$214)+'Base Calcs'!$D$214+IF($E$50&gt;0,$E$50,0)))+$E$154+$E$155-$E$196+$E$179-($E$179*(RAND()*($E$210-$D$210)+$D$210))-(($E$200/$E$45)*(RAND()*($E$211-$D$211)+$D$211))</f>
        <v>#N/A</v>
      </c>
      <c r="AJ282"/>
      <c r="AK2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2"/>
      <c r="AM282"/>
      <c r="AN282"/>
      <c r="AO282"/>
      <c r="AP282"/>
      <c r="AQ282"/>
      <c r="AR282"/>
      <c r="AS282"/>
      <c r="AT282"/>
      <c r="AU282"/>
      <c r="AV282"/>
      <c r="AW282"/>
      <c r="AX282"/>
      <c r="AY282"/>
      <c r="AZ282"/>
      <c r="BA282"/>
      <c r="BB282"/>
      <c r="BC282" s="119"/>
    </row>
    <row r="283" spans="2:55" x14ac:dyDescent="0.25">
      <c r="B283" s="181" t="e">
        <f t="shared" ca="1" si="28"/>
        <v>#N/A</v>
      </c>
      <c r="C283" s="12">
        <v>15</v>
      </c>
      <c r="D283" s="119" t="e">
        <f t="shared" ca="1" si="34"/>
        <v>#N/A</v>
      </c>
      <c r="E283" s="119" t="e">
        <f t="shared" ca="1" si="35"/>
        <v>#N/A</v>
      </c>
      <c r="F283" s="37" t="e">
        <f t="shared" ca="1" si="36"/>
        <v>#DIV/0!</v>
      </c>
      <c r="G283" s="37" t="e">
        <f t="shared" ca="1" si="41"/>
        <v>#DIV/0!</v>
      </c>
      <c r="I283" s="37" t="e">
        <f ca="1">(COUNTIF('Base Calcs'!$C$258:$C$3257,"&lt;"&amp;D283)-COUNTIF('Base Calcs'!$C$258:$C$3257,"&lt;"&amp;D282))/COUNT('Base Calcs'!$C$258:$C$3257)</f>
        <v>#DIV/0!</v>
      </c>
      <c r="J283" s="39" t="e">
        <f t="shared" ca="1" si="42"/>
        <v>#DIV/0!</v>
      </c>
      <c r="L283" s="37" t="e">
        <f ca="1">(COUNTIF('Base Calcs'!$B$258:$B$3257,"&lt;"&amp;D283)-COUNTIF('Base Calcs'!$B$258:$B$3257,"&lt;"&amp;D282))/COUNT('Base Calcs'!$B$258:$B$3257)</f>
        <v>#DIV/0!</v>
      </c>
      <c r="M283" s="39" t="e">
        <f t="shared" ca="1" si="43"/>
        <v>#DIV/0!</v>
      </c>
      <c r="P283" s="16" t="e">
        <f t="shared" ca="1" si="37"/>
        <v>#N/A</v>
      </c>
      <c r="Q283" s="86" t="e">
        <f t="shared" ca="1" si="29"/>
        <v>#N/A</v>
      </c>
      <c r="R283" s="86" t="e">
        <f t="shared" ca="1" si="30"/>
        <v>#N/A</v>
      </c>
      <c r="T283" s="16" t="e">
        <f t="shared" ca="1" si="31"/>
        <v>#N/A</v>
      </c>
      <c r="U283" s="86" t="e">
        <f t="shared" ca="1" si="32"/>
        <v>#N/A</v>
      </c>
      <c r="V283" s="86" t="e">
        <f t="shared" ca="1" si="33"/>
        <v>#N/A</v>
      </c>
      <c r="X283" s="188" t="e">
        <f t="shared" ca="1" si="44"/>
        <v>#N/A</v>
      </c>
      <c r="Y283" s="188" t="e">
        <f t="shared" ca="1" si="38"/>
        <v>#N/A</v>
      </c>
      <c r="Z283" s="190" t="e">
        <f t="shared" ca="1" si="39"/>
        <v>#DIV/0!</v>
      </c>
      <c r="AA283" s="190" t="e">
        <f t="shared" ca="1" si="45"/>
        <v>#DIV/0!</v>
      </c>
      <c r="AB283" s="190"/>
      <c r="AC283" s="190" t="e">
        <f ca="1">(COUNTIF('Base Calcs'!$T$258:$T$1258,"&lt;"&amp;X283)-COUNTIF('Base Calcs'!$T$258:$T$1258,"&lt;"&amp;X282))/COUNT('Base Calcs'!$T$258:$T$1258)</f>
        <v>#DIV/0!</v>
      </c>
      <c r="AD283" s="190" t="e">
        <f t="shared" ca="1" si="46"/>
        <v>#DIV/0!</v>
      </c>
      <c r="AE283" s="186"/>
      <c r="AF283" s="190" t="e">
        <f t="shared" ca="1" si="40"/>
        <v>#DIV/0!</v>
      </c>
      <c r="AG283" s="190" t="e">
        <f t="shared" ca="1" si="47"/>
        <v>#DIV/0!</v>
      </c>
      <c r="AH283"/>
      <c r="AI283" s="196" t="e">
        <f ca="1">(($E$9*(RAND()*($E$208-$D$208)+$D$208))*(RAND()*('Base Calcs'!$E$214-'Base Calcs'!$D$214)+'Base Calcs'!$D$214+IF($E$50&gt;0,$E$50,0)))+$E$154+$E$155-$E$196+$E$179-($E$179*(RAND()*($E$210-$D$210)+$D$210))-(($E$200/$E$45)*(RAND()*($E$211-$D$211)+$D$211))</f>
        <v>#N/A</v>
      </c>
      <c r="AJ283"/>
      <c r="AK2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3"/>
      <c r="AM283"/>
      <c r="AN283"/>
      <c r="AO283"/>
      <c r="AP283"/>
      <c r="AQ283"/>
      <c r="AR283"/>
      <c r="AS283"/>
      <c r="AT283"/>
      <c r="AU283"/>
      <c r="AV283"/>
      <c r="AW283"/>
      <c r="AX283"/>
      <c r="AY283"/>
      <c r="AZ283"/>
      <c r="BA283"/>
      <c r="BB283"/>
      <c r="BC283" s="119"/>
    </row>
    <row r="284" spans="2:55" x14ac:dyDescent="0.25">
      <c r="B284" s="181" t="e">
        <f t="shared" ca="1" si="28"/>
        <v>#N/A</v>
      </c>
      <c r="C284" s="12">
        <v>16</v>
      </c>
      <c r="D284" s="119" t="e">
        <f t="shared" ca="1" si="34"/>
        <v>#N/A</v>
      </c>
      <c r="E284" s="119" t="e">
        <f t="shared" ca="1" si="35"/>
        <v>#N/A</v>
      </c>
      <c r="F284" s="37" t="e">
        <f t="shared" ca="1" si="36"/>
        <v>#DIV/0!</v>
      </c>
      <c r="G284" s="37" t="e">
        <f t="shared" ca="1" si="41"/>
        <v>#DIV/0!</v>
      </c>
      <c r="I284" s="37" t="e">
        <f ca="1">(COUNTIF('Base Calcs'!$C$258:$C$3257,"&lt;"&amp;D284)-COUNTIF('Base Calcs'!$C$258:$C$3257,"&lt;"&amp;D283))/COUNT('Base Calcs'!$C$258:$C$3257)</f>
        <v>#DIV/0!</v>
      </c>
      <c r="J284" s="39" t="e">
        <f t="shared" ca="1" si="42"/>
        <v>#DIV/0!</v>
      </c>
      <c r="L284" s="37" t="e">
        <f ca="1">(COUNTIF('Base Calcs'!$B$258:$B$3257,"&lt;"&amp;D284)-COUNTIF('Base Calcs'!$B$258:$B$3257,"&lt;"&amp;D283))/COUNT('Base Calcs'!$B$258:$B$3257)</f>
        <v>#DIV/0!</v>
      </c>
      <c r="M284" s="39" t="e">
        <f t="shared" ca="1" si="43"/>
        <v>#DIV/0!</v>
      </c>
      <c r="P284" s="16" t="e">
        <f t="shared" ca="1" si="37"/>
        <v>#N/A</v>
      </c>
      <c r="Q284" s="86" t="e">
        <f t="shared" ca="1" si="29"/>
        <v>#N/A</v>
      </c>
      <c r="R284" s="86" t="e">
        <f t="shared" ca="1" si="30"/>
        <v>#N/A</v>
      </c>
      <c r="T284" s="16" t="e">
        <f t="shared" ca="1" si="31"/>
        <v>#N/A</v>
      </c>
      <c r="U284" s="86" t="e">
        <f t="shared" ca="1" si="32"/>
        <v>#N/A</v>
      </c>
      <c r="V284" s="86" t="e">
        <f t="shared" ca="1" si="33"/>
        <v>#N/A</v>
      </c>
      <c r="X284" s="188" t="e">
        <f t="shared" ca="1" si="44"/>
        <v>#N/A</v>
      </c>
      <c r="Y284" s="188" t="e">
        <f t="shared" ca="1" si="38"/>
        <v>#N/A</v>
      </c>
      <c r="Z284" s="190" t="e">
        <f t="shared" ca="1" si="39"/>
        <v>#DIV/0!</v>
      </c>
      <c r="AA284" s="190" t="e">
        <f t="shared" ca="1" si="45"/>
        <v>#DIV/0!</v>
      </c>
      <c r="AB284" s="190"/>
      <c r="AC284" s="190" t="e">
        <f ca="1">(COUNTIF('Base Calcs'!$T$258:$T$1258,"&lt;"&amp;X284)-COUNTIF('Base Calcs'!$T$258:$T$1258,"&lt;"&amp;X283))/COUNT('Base Calcs'!$T$258:$T$1258)</f>
        <v>#DIV/0!</v>
      </c>
      <c r="AD284" s="190" t="e">
        <f t="shared" ca="1" si="46"/>
        <v>#DIV/0!</v>
      </c>
      <c r="AE284" s="186"/>
      <c r="AF284" s="190" t="e">
        <f t="shared" ca="1" si="40"/>
        <v>#DIV/0!</v>
      </c>
      <c r="AG284" s="190" t="e">
        <f t="shared" ca="1" si="47"/>
        <v>#DIV/0!</v>
      </c>
      <c r="AH284"/>
      <c r="AI284" s="196" t="e">
        <f ca="1">(($E$9*(RAND()*($E$208-$D$208)+$D$208))*(RAND()*('Base Calcs'!$E$214-'Base Calcs'!$D$214)+'Base Calcs'!$D$214+IF($E$50&gt;0,$E$50,0)))+$E$154+$E$155-$E$196+$E$179-($E$179*(RAND()*($E$210-$D$210)+$D$210))-(($E$200/$E$45)*(RAND()*($E$211-$D$211)+$D$211))</f>
        <v>#N/A</v>
      </c>
      <c r="AJ284"/>
      <c r="AK2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4"/>
      <c r="AM284"/>
      <c r="AN284"/>
      <c r="AO284"/>
      <c r="AP284"/>
      <c r="AQ284"/>
      <c r="AR284"/>
      <c r="AS284"/>
      <c r="AT284"/>
      <c r="AU284"/>
      <c r="AV284"/>
      <c r="AW284"/>
      <c r="AX284"/>
      <c r="AY284"/>
      <c r="AZ284"/>
      <c r="BA284"/>
      <c r="BB284"/>
      <c r="BC284" s="119"/>
    </row>
    <row r="285" spans="2:55" x14ac:dyDescent="0.25">
      <c r="B285" s="181" t="e">
        <f t="shared" ca="1" si="28"/>
        <v>#N/A</v>
      </c>
      <c r="C285" s="12">
        <v>17</v>
      </c>
      <c r="D285" s="119" t="e">
        <f t="shared" ca="1" si="34"/>
        <v>#N/A</v>
      </c>
      <c r="E285" s="119" t="e">
        <f t="shared" ca="1" si="35"/>
        <v>#N/A</v>
      </c>
      <c r="F285" s="37" t="e">
        <f t="shared" ca="1" si="36"/>
        <v>#DIV/0!</v>
      </c>
      <c r="G285" s="37" t="e">
        <f t="shared" ca="1" si="41"/>
        <v>#DIV/0!</v>
      </c>
      <c r="I285" s="37" t="e">
        <f ca="1">(COUNTIF('Base Calcs'!$C$258:$C$3257,"&lt;"&amp;D285)-COUNTIF('Base Calcs'!$C$258:$C$3257,"&lt;"&amp;D284))/COUNT('Base Calcs'!$C$258:$C$3257)</f>
        <v>#DIV/0!</v>
      </c>
      <c r="J285" s="39" t="e">
        <f t="shared" ca="1" si="42"/>
        <v>#DIV/0!</v>
      </c>
      <c r="L285" s="37" t="e">
        <f ca="1">(COUNTIF('Base Calcs'!$B$258:$B$3257,"&lt;"&amp;D285)-COUNTIF('Base Calcs'!$B$258:$B$3257,"&lt;"&amp;D284))/COUNT('Base Calcs'!$B$258:$B$3257)</f>
        <v>#DIV/0!</v>
      </c>
      <c r="M285" s="39" t="e">
        <f t="shared" ca="1" si="43"/>
        <v>#DIV/0!</v>
      </c>
      <c r="P285" s="16" t="e">
        <f t="shared" ca="1" si="37"/>
        <v>#N/A</v>
      </c>
      <c r="Q285" s="86" t="e">
        <f t="shared" ca="1" si="29"/>
        <v>#N/A</v>
      </c>
      <c r="R285" s="86" t="e">
        <f t="shared" ca="1" si="30"/>
        <v>#N/A</v>
      </c>
      <c r="T285" s="16" t="e">
        <f t="shared" ca="1" si="31"/>
        <v>#N/A</v>
      </c>
      <c r="U285" s="86" t="e">
        <f t="shared" ca="1" si="32"/>
        <v>#N/A</v>
      </c>
      <c r="V285" s="86" t="e">
        <f t="shared" ca="1" si="33"/>
        <v>#N/A</v>
      </c>
      <c r="X285" s="188" t="e">
        <f t="shared" ca="1" si="44"/>
        <v>#N/A</v>
      </c>
      <c r="Y285" s="188" t="e">
        <f t="shared" ca="1" si="38"/>
        <v>#N/A</v>
      </c>
      <c r="Z285" s="190" t="e">
        <f t="shared" ca="1" si="39"/>
        <v>#DIV/0!</v>
      </c>
      <c r="AA285" s="190" t="e">
        <f t="shared" ca="1" si="45"/>
        <v>#DIV/0!</v>
      </c>
      <c r="AB285" s="190"/>
      <c r="AC285" s="190" t="e">
        <f ca="1">(COUNTIF('Base Calcs'!$T$258:$T$1258,"&lt;"&amp;X285)-COUNTIF('Base Calcs'!$T$258:$T$1258,"&lt;"&amp;X284))/COUNT('Base Calcs'!$T$258:$T$1258)</f>
        <v>#DIV/0!</v>
      </c>
      <c r="AD285" s="190" t="e">
        <f t="shared" ca="1" si="46"/>
        <v>#DIV/0!</v>
      </c>
      <c r="AE285" s="186"/>
      <c r="AF285" s="190" t="e">
        <f t="shared" ca="1" si="40"/>
        <v>#DIV/0!</v>
      </c>
      <c r="AG285" s="190" t="e">
        <f t="shared" ca="1" si="47"/>
        <v>#DIV/0!</v>
      </c>
      <c r="AH285"/>
      <c r="AI285" s="196" t="e">
        <f ca="1">(($E$9*(RAND()*($E$208-$D$208)+$D$208))*(RAND()*('Base Calcs'!$E$214-'Base Calcs'!$D$214)+'Base Calcs'!$D$214+IF($E$50&gt;0,$E$50,0)))+$E$154+$E$155-$E$196+$E$179-($E$179*(RAND()*($E$210-$D$210)+$D$210))-(($E$200/$E$45)*(RAND()*($E$211-$D$211)+$D$211))</f>
        <v>#N/A</v>
      </c>
      <c r="AJ285"/>
      <c r="AK2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5"/>
      <c r="AM285"/>
      <c r="AN285"/>
      <c r="AO285"/>
      <c r="AP285"/>
      <c r="AQ285"/>
      <c r="AR285"/>
      <c r="AS285"/>
      <c r="AT285"/>
      <c r="AU285"/>
      <c r="AV285"/>
      <c r="AW285"/>
      <c r="AX285"/>
      <c r="AY285"/>
      <c r="AZ285"/>
      <c r="BA285"/>
      <c r="BB285"/>
      <c r="BC285" s="119"/>
    </row>
    <row r="286" spans="2:55" x14ac:dyDescent="0.25">
      <c r="B286" s="181" t="e">
        <f t="shared" ca="1" si="28"/>
        <v>#N/A</v>
      </c>
      <c r="C286" s="12">
        <v>18</v>
      </c>
      <c r="D286" s="119" t="e">
        <f t="shared" ca="1" si="34"/>
        <v>#N/A</v>
      </c>
      <c r="E286" s="119" t="e">
        <f t="shared" ca="1" si="35"/>
        <v>#N/A</v>
      </c>
      <c r="F286" s="37" t="e">
        <f t="shared" ca="1" si="36"/>
        <v>#DIV/0!</v>
      </c>
      <c r="G286" s="37" t="e">
        <f t="shared" ca="1" si="41"/>
        <v>#DIV/0!</v>
      </c>
      <c r="I286" s="37" t="e">
        <f ca="1">(COUNTIF('Base Calcs'!$C$258:$C$3257,"&lt;"&amp;D286)-COUNTIF('Base Calcs'!$C$258:$C$3257,"&lt;"&amp;D285))/COUNT('Base Calcs'!$C$258:$C$3257)</f>
        <v>#DIV/0!</v>
      </c>
      <c r="J286" s="39" t="e">
        <f t="shared" ca="1" si="42"/>
        <v>#DIV/0!</v>
      </c>
      <c r="L286" s="37" t="e">
        <f ca="1">(COUNTIF('Base Calcs'!$B$258:$B$3257,"&lt;"&amp;D286)-COUNTIF('Base Calcs'!$B$258:$B$3257,"&lt;"&amp;D285))/COUNT('Base Calcs'!$B$258:$B$3257)</f>
        <v>#DIV/0!</v>
      </c>
      <c r="M286" s="39" t="e">
        <f t="shared" ca="1" si="43"/>
        <v>#DIV/0!</v>
      </c>
      <c r="P286" s="16" t="e">
        <f t="shared" ca="1" si="37"/>
        <v>#N/A</v>
      </c>
      <c r="Q286" s="86" t="e">
        <f t="shared" ca="1" si="29"/>
        <v>#N/A</v>
      </c>
      <c r="R286" s="86" t="e">
        <f t="shared" ca="1" si="30"/>
        <v>#N/A</v>
      </c>
      <c r="T286" s="16" t="e">
        <f t="shared" ca="1" si="31"/>
        <v>#N/A</v>
      </c>
      <c r="U286" s="86" t="e">
        <f t="shared" ca="1" si="32"/>
        <v>#N/A</v>
      </c>
      <c r="V286" s="86" t="e">
        <f t="shared" ca="1" si="33"/>
        <v>#N/A</v>
      </c>
      <c r="X286" s="188" t="e">
        <f t="shared" ca="1" si="44"/>
        <v>#N/A</v>
      </c>
      <c r="Y286" s="188" t="e">
        <f t="shared" ca="1" si="38"/>
        <v>#N/A</v>
      </c>
      <c r="Z286" s="190" t="e">
        <f t="shared" ca="1" si="39"/>
        <v>#DIV/0!</v>
      </c>
      <c r="AA286" s="190" t="e">
        <f t="shared" ca="1" si="45"/>
        <v>#DIV/0!</v>
      </c>
      <c r="AB286" s="190"/>
      <c r="AC286" s="190" t="e">
        <f ca="1">(COUNTIF('Base Calcs'!$T$258:$T$1258,"&lt;"&amp;X286)-COUNTIF('Base Calcs'!$T$258:$T$1258,"&lt;"&amp;X285))/COUNT('Base Calcs'!$T$258:$T$1258)</f>
        <v>#DIV/0!</v>
      </c>
      <c r="AD286" s="190" t="e">
        <f t="shared" ca="1" si="46"/>
        <v>#DIV/0!</v>
      </c>
      <c r="AE286" s="186"/>
      <c r="AF286" s="190" t="e">
        <f t="shared" ca="1" si="40"/>
        <v>#DIV/0!</v>
      </c>
      <c r="AG286" s="190" t="e">
        <f t="shared" ca="1" si="47"/>
        <v>#DIV/0!</v>
      </c>
      <c r="AH286"/>
      <c r="AI286" s="196" t="e">
        <f ca="1">(($E$9*(RAND()*($E$208-$D$208)+$D$208))*(RAND()*('Base Calcs'!$E$214-'Base Calcs'!$D$214)+'Base Calcs'!$D$214+IF($E$50&gt;0,$E$50,0)))+$E$154+$E$155-$E$196+$E$179-($E$179*(RAND()*($E$210-$D$210)+$D$210))-(($E$200/$E$45)*(RAND()*($E$211-$D$211)+$D$211))</f>
        <v>#N/A</v>
      </c>
      <c r="AJ286"/>
      <c r="AK2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6"/>
      <c r="AM286"/>
      <c r="AN286"/>
      <c r="AO286"/>
      <c r="AP286"/>
      <c r="AQ286"/>
      <c r="AR286"/>
      <c r="AS286"/>
      <c r="AT286"/>
      <c r="AU286"/>
      <c r="AV286"/>
      <c r="AW286"/>
      <c r="AX286"/>
      <c r="AY286"/>
      <c r="AZ286"/>
      <c r="BA286"/>
      <c r="BB286"/>
      <c r="BC286" s="119"/>
    </row>
    <row r="287" spans="2:55" x14ac:dyDescent="0.25">
      <c r="B287" s="181" t="e">
        <f t="shared" ca="1" si="28"/>
        <v>#N/A</v>
      </c>
      <c r="C287" s="12">
        <v>19</v>
      </c>
      <c r="D287" s="119" t="e">
        <f t="shared" ca="1" si="34"/>
        <v>#N/A</v>
      </c>
      <c r="E287" s="119" t="e">
        <f t="shared" ca="1" si="35"/>
        <v>#N/A</v>
      </c>
      <c r="F287" s="37" t="e">
        <f t="shared" ca="1" si="36"/>
        <v>#DIV/0!</v>
      </c>
      <c r="G287" s="37" t="e">
        <f t="shared" ca="1" si="41"/>
        <v>#DIV/0!</v>
      </c>
      <c r="I287" s="37" t="e">
        <f ca="1">(COUNTIF('Base Calcs'!$C$258:$C$3257,"&lt;"&amp;D287)-COUNTIF('Base Calcs'!$C$258:$C$3257,"&lt;"&amp;D286))/COUNT('Base Calcs'!$C$258:$C$3257)</f>
        <v>#DIV/0!</v>
      </c>
      <c r="J287" s="39" t="e">
        <f t="shared" ca="1" si="42"/>
        <v>#DIV/0!</v>
      </c>
      <c r="L287" s="37" t="e">
        <f ca="1">(COUNTIF('Base Calcs'!$B$258:$B$3257,"&lt;"&amp;D287)-COUNTIF('Base Calcs'!$B$258:$B$3257,"&lt;"&amp;D286))/COUNT('Base Calcs'!$B$258:$B$3257)</f>
        <v>#DIV/0!</v>
      </c>
      <c r="M287" s="39" t="e">
        <f t="shared" ca="1" si="43"/>
        <v>#DIV/0!</v>
      </c>
      <c r="P287" s="16" t="e">
        <f t="shared" ca="1" si="37"/>
        <v>#N/A</v>
      </c>
      <c r="Q287" s="86" t="e">
        <f t="shared" ca="1" si="29"/>
        <v>#N/A</v>
      </c>
      <c r="R287" s="86" t="e">
        <f t="shared" ca="1" si="30"/>
        <v>#N/A</v>
      </c>
      <c r="T287" s="16" t="e">
        <f t="shared" ca="1" si="31"/>
        <v>#N/A</v>
      </c>
      <c r="U287" s="86" t="e">
        <f t="shared" ca="1" si="32"/>
        <v>#N/A</v>
      </c>
      <c r="V287" s="86" t="e">
        <f t="shared" ca="1" si="33"/>
        <v>#N/A</v>
      </c>
      <c r="X287" s="188" t="e">
        <f t="shared" ca="1" si="44"/>
        <v>#N/A</v>
      </c>
      <c r="Y287" s="188" t="e">
        <f t="shared" ca="1" si="38"/>
        <v>#N/A</v>
      </c>
      <c r="Z287" s="190" t="e">
        <f t="shared" ca="1" si="39"/>
        <v>#DIV/0!</v>
      </c>
      <c r="AA287" s="190" t="e">
        <f t="shared" ca="1" si="45"/>
        <v>#DIV/0!</v>
      </c>
      <c r="AB287" s="190"/>
      <c r="AC287" s="190" t="e">
        <f ca="1">(COUNTIF('Base Calcs'!$T$258:$T$1258,"&lt;"&amp;X287)-COUNTIF('Base Calcs'!$T$258:$T$1258,"&lt;"&amp;X286))/COUNT('Base Calcs'!$T$258:$T$1258)</f>
        <v>#DIV/0!</v>
      </c>
      <c r="AD287" s="190" t="e">
        <f t="shared" ca="1" si="46"/>
        <v>#DIV/0!</v>
      </c>
      <c r="AE287" s="186"/>
      <c r="AF287" s="190" t="e">
        <f t="shared" ca="1" si="40"/>
        <v>#DIV/0!</v>
      </c>
      <c r="AG287" s="190" t="e">
        <f t="shared" ca="1" si="47"/>
        <v>#DIV/0!</v>
      </c>
      <c r="AH287"/>
      <c r="AI287" s="196" t="e">
        <f ca="1">(($E$9*(RAND()*($E$208-$D$208)+$D$208))*(RAND()*('Base Calcs'!$E$214-'Base Calcs'!$D$214)+'Base Calcs'!$D$214+IF($E$50&gt;0,$E$50,0)))+$E$154+$E$155-$E$196+$E$179-($E$179*(RAND()*($E$210-$D$210)+$D$210))-(($E$200/$E$45)*(RAND()*($E$211-$D$211)+$D$211))</f>
        <v>#N/A</v>
      </c>
      <c r="AJ287"/>
      <c r="AK2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7"/>
      <c r="AM287"/>
      <c r="AN287"/>
      <c r="AO287"/>
      <c r="AP287"/>
      <c r="AQ287"/>
      <c r="AR287"/>
      <c r="AS287"/>
      <c r="AT287"/>
      <c r="AU287"/>
      <c r="AV287"/>
      <c r="AW287"/>
      <c r="AX287"/>
      <c r="AY287"/>
      <c r="AZ287"/>
      <c r="BA287"/>
      <c r="BB287"/>
      <c r="BC287" s="119"/>
    </row>
    <row r="288" spans="2:55" x14ac:dyDescent="0.25">
      <c r="B288" s="181" t="e">
        <f t="shared" ca="1" si="28"/>
        <v>#N/A</v>
      </c>
      <c r="C288" s="12">
        <v>20</v>
      </c>
      <c r="D288" s="119" t="e">
        <f t="shared" ca="1" si="34"/>
        <v>#N/A</v>
      </c>
      <c r="E288" s="119" t="e">
        <f t="shared" ca="1" si="35"/>
        <v>#N/A</v>
      </c>
      <c r="F288" s="37" t="e">
        <f t="shared" ca="1" si="36"/>
        <v>#DIV/0!</v>
      </c>
      <c r="G288" s="37" t="e">
        <f t="shared" ca="1" si="41"/>
        <v>#DIV/0!</v>
      </c>
      <c r="I288" s="37" t="e">
        <f ca="1">(COUNTIF('Base Calcs'!$C$258:$C$3257,"&lt;"&amp;D288)-COUNTIF('Base Calcs'!$C$258:$C$3257,"&lt;"&amp;D287))/COUNT('Base Calcs'!$C$258:$C$3257)</f>
        <v>#DIV/0!</v>
      </c>
      <c r="J288" s="39" t="e">
        <f t="shared" ca="1" si="42"/>
        <v>#DIV/0!</v>
      </c>
      <c r="L288" s="37" t="e">
        <f ca="1">(COUNTIF('Base Calcs'!$B$258:$B$3257,"&lt;"&amp;D288)-COUNTIF('Base Calcs'!$B$258:$B$3257,"&lt;"&amp;D287))/COUNT('Base Calcs'!$B$258:$B$3257)</f>
        <v>#DIV/0!</v>
      </c>
      <c r="M288" s="39" t="e">
        <f t="shared" ca="1" si="43"/>
        <v>#DIV/0!</v>
      </c>
      <c r="P288" s="16" t="e">
        <f t="shared" ca="1" si="37"/>
        <v>#N/A</v>
      </c>
      <c r="Q288" s="86" t="e">
        <f t="shared" ca="1" si="29"/>
        <v>#N/A</v>
      </c>
      <c r="R288" s="86" t="e">
        <f t="shared" ca="1" si="30"/>
        <v>#N/A</v>
      </c>
      <c r="T288" s="16" t="e">
        <f t="shared" ca="1" si="31"/>
        <v>#N/A</v>
      </c>
      <c r="U288" s="86" t="e">
        <f t="shared" ca="1" si="32"/>
        <v>#N/A</v>
      </c>
      <c r="V288" s="86" t="e">
        <f t="shared" ca="1" si="33"/>
        <v>#N/A</v>
      </c>
      <c r="X288" s="188" t="e">
        <f t="shared" ca="1" si="44"/>
        <v>#N/A</v>
      </c>
      <c r="Y288" s="188" t="e">
        <f t="shared" ca="1" si="38"/>
        <v>#N/A</v>
      </c>
      <c r="Z288" s="190" t="e">
        <f t="shared" ca="1" si="39"/>
        <v>#DIV/0!</v>
      </c>
      <c r="AA288" s="190" t="e">
        <f t="shared" ca="1" si="45"/>
        <v>#DIV/0!</v>
      </c>
      <c r="AB288" s="190"/>
      <c r="AC288" s="190" t="e">
        <f ca="1">(COUNTIF('Base Calcs'!$T$258:$T$1258,"&lt;"&amp;X288)-COUNTIF('Base Calcs'!$T$258:$T$1258,"&lt;"&amp;X287))/COUNT('Base Calcs'!$T$258:$T$1258)</f>
        <v>#DIV/0!</v>
      </c>
      <c r="AD288" s="190" t="e">
        <f t="shared" ca="1" si="46"/>
        <v>#DIV/0!</v>
      </c>
      <c r="AE288" s="186"/>
      <c r="AF288" s="190" t="e">
        <f t="shared" ca="1" si="40"/>
        <v>#DIV/0!</v>
      </c>
      <c r="AG288" s="190" t="e">
        <f t="shared" ca="1" si="47"/>
        <v>#DIV/0!</v>
      </c>
      <c r="AH288"/>
      <c r="AI288" s="196" t="e">
        <f ca="1">(($E$9*(RAND()*($E$208-$D$208)+$D$208))*(RAND()*('Base Calcs'!$E$214-'Base Calcs'!$D$214)+'Base Calcs'!$D$214+IF($E$50&gt;0,$E$50,0)))+$E$154+$E$155-$E$196+$E$179-($E$179*(RAND()*($E$210-$D$210)+$D$210))-(($E$200/$E$45)*(RAND()*($E$211-$D$211)+$D$211))</f>
        <v>#N/A</v>
      </c>
      <c r="AJ288"/>
      <c r="AK2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8"/>
      <c r="AM288"/>
      <c r="AN288"/>
      <c r="AO288"/>
      <c r="AP288"/>
      <c r="AQ288"/>
      <c r="AR288"/>
      <c r="AS288"/>
      <c r="AT288"/>
      <c r="AU288"/>
      <c r="AV288"/>
      <c r="AW288"/>
      <c r="AX288"/>
      <c r="AY288"/>
      <c r="AZ288"/>
      <c r="BA288"/>
      <c r="BB288"/>
      <c r="BC288" s="119"/>
    </row>
    <row r="289" spans="2:55" x14ac:dyDescent="0.25">
      <c r="B289" s="181" t="e">
        <f t="shared" ca="1" si="28"/>
        <v>#N/A</v>
      </c>
      <c r="C289" s="12">
        <v>21</v>
      </c>
      <c r="D289" s="119" t="e">
        <f t="shared" ca="1" si="34"/>
        <v>#N/A</v>
      </c>
      <c r="E289" s="119" t="e">
        <f t="shared" ca="1" si="35"/>
        <v>#N/A</v>
      </c>
      <c r="F289" s="37" t="e">
        <f t="shared" ca="1" si="36"/>
        <v>#DIV/0!</v>
      </c>
      <c r="G289" s="37" t="e">
        <f t="shared" ca="1" si="41"/>
        <v>#DIV/0!</v>
      </c>
      <c r="I289" s="37" t="e">
        <f ca="1">(COUNTIF('Base Calcs'!$C$258:$C$3257,"&lt;"&amp;D289)-COUNTIF('Base Calcs'!$C$258:$C$3257,"&lt;"&amp;D288))/COUNT('Base Calcs'!$C$258:$C$3257)</f>
        <v>#DIV/0!</v>
      </c>
      <c r="J289" s="39" t="e">
        <f t="shared" ca="1" si="42"/>
        <v>#DIV/0!</v>
      </c>
      <c r="L289" s="37" t="e">
        <f ca="1">(COUNTIF('Base Calcs'!$B$258:$B$3257,"&lt;"&amp;D289)-COUNTIF('Base Calcs'!$B$258:$B$3257,"&lt;"&amp;D288))/COUNT('Base Calcs'!$B$258:$B$3257)</f>
        <v>#DIV/0!</v>
      </c>
      <c r="M289" s="39" t="e">
        <f t="shared" ca="1" si="43"/>
        <v>#DIV/0!</v>
      </c>
      <c r="P289" s="16" t="e">
        <f t="shared" ca="1" si="37"/>
        <v>#N/A</v>
      </c>
      <c r="Q289" s="86" t="e">
        <f t="shared" ca="1" si="29"/>
        <v>#N/A</v>
      </c>
      <c r="R289" s="86" t="e">
        <f t="shared" ca="1" si="30"/>
        <v>#N/A</v>
      </c>
      <c r="T289" s="16" t="e">
        <f t="shared" ca="1" si="31"/>
        <v>#N/A</v>
      </c>
      <c r="U289" s="86" t="e">
        <f t="shared" ca="1" si="32"/>
        <v>#N/A</v>
      </c>
      <c r="V289" s="86" t="e">
        <f t="shared" ca="1" si="33"/>
        <v>#N/A</v>
      </c>
      <c r="X289" s="188" t="e">
        <f t="shared" ca="1" si="44"/>
        <v>#N/A</v>
      </c>
      <c r="Y289" s="188" t="e">
        <f t="shared" ca="1" si="38"/>
        <v>#N/A</v>
      </c>
      <c r="Z289" s="190" t="e">
        <f t="shared" ca="1" si="39"/>
        <v>#DIV/0!</v>
      </c>
      <c r="AA289" s="190" t="e">
        <f t="shared" ca="1" si="45"/>
        <v>#DIV/0!</v>
      </c>
      <c r="AB289" s="190"/>
      <c r="AC289" s="190" t="e">
        <f ca="1">(COUNTIF('Base Calcs'!$T$258:$T$1258,"&lt;"&amp;X289)-COUNTIF('Base Calcs'!$T$258:$T$1258,"&lt;"&amp;X288))/COUNT('Base Calcs'!$T$258:$T$1258)</f>
        <v>#DIV/0!</v>
      </c>
      <c r="AD289" s="190" t="e">
        <f t="shared" ca="1" si="46"/>
        <v>#DIV/0!</v>
      </c>
      <c r="AE289" s="186"/>
      <c r="AF289" s="190" t="e">
        <f t="shared" ca="1" si="40"/>
        <v>#DIV/0!</v>
      </c>
      <c r="AG289" s="190" t="e">
        <f t="shared" ca="1" si="47"/>
        <v>#DIV/0!</v>
      </c>
      <c r="AH289"/>
      <c r="AI289" s="196" t="e">
        <f ca="1">(($E$9*(RAND()*($E$208-$D$208)+$D$208))*(RAND()*('Base Calcs'!$E$214-'Base Calcs'!$D$214)+'Base Calcs'!$D$214+IF($E$50&gt;0,$E$50,0)))+$E$154+$E$155-$E$196+$E$179-($E$179*(RAND()*($E$210-$D$210)+$D$210))-(($E$200/$E$45)*(RAND()*($E$211-$D$211)+$D$211))</f>
        <v>#N/A</v>
      </c>
      <c r="AJ289"/>
      <c r="AK2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9"/>
      <c r="AM289"/>
      <c r="AN289"/>
      <c r="AO289"/>
      <c r="AP289"/>
      <c r="AQ289"/>
      <c r="AR289"/>
      <c r="AS289"/>
      <c r="AT289"/>
      <c r="AU289"/>
      <c r="AV289"/>
      <c r="AW289"/>
      <c r="AX289"/>
      <c r="AY289"/>
      <c r="AZ289"/>
      <c r="BA289"/>
      <c r="BB289"/>
      <c r="BC289" s="119"/>
    </row>
    <row r="290" spans="2:55" x14ac:dyDescent="0.25">
      <c r="B290" s="181" t="e">
        <f t="shared" ca="1" si="28"/>
        <v>#N/A</v>
      </c>
      <c r="C290" s="12">
        <v>22</v>
      </c>
      <c r="D290" s="119" t="e">
        <f t="shared" ca="1" si="34"/>
        <v>#N/A</v>
      </c>
      <c r="E290" s="119" t="e">
        <f t="shared" ca="1" si="35"/>
        <v>#N/A</v>
      </c>
      <c r="F290" s="37" t="e">
        <f t="shared" ca="1" si="36"/>
        <v>#DIV/0!</v>
      </c>
      <c r="G290" s="37" t="e">
        <f t="shared" ca="1" si="41"/>
        <v>#DIV/0!</v>
      </c>
      <c r="I290" s="37" t="e">
        <f ca="1">(COUNTIF('Base Calcs'!$C$258:$C$3257,"&lt;"&amp;D290)-COUNTIF('Base Calcs'!$C$258:$C$3257,"&lt;"&amp;D289))/COUNT('Base Calcs'!$C$258:$C$3257)</f>
        <v>#DIV/0!</v>
      </c>
      <c r="J290" s="39" t="e">
        <f t="shared" ca="1" si="42"/>
        <v>#DIV/0!</v>
      </c>
      <c r="L290" s="37" t="e">
        <f ca="1">(COUNTIF('Base Calcs'!$B$258:$B$3257,"&lt;"&amp;D290)-COUNTIF('Base Calcs'!$B$258:$B$3257,"&lt;"&amp;D289))/COUNT('Base Calcs'!$B$258:$B$3257)</f>
        <v>#DIV/0!</v>
      </c>
      <c r="M290" s="39" t="e">
        <f t="shared" ca="1" si="43"/>
        <v>#DIV/0!</v>
      </c>
      <c r="P290" s="16" t="e">
        <f t="shared" ca="1" si="37"/>
        <v>#N/A</v>
      </c>
      <c r="Q290" s="86" t="e">
        <f t="shared" ca="1" si="29"/>
        <v>#N/A</v>
      </c>
      <c r="R290" s="86" t="e">
        <f t="shared" ca="1" si="30"/>
        <v>#N/A</v>
      </c>
      <c r="T290" s="16" t="e">
        <f t="shared" ca="1" si="31"/>
        <v>#N/A</v>
      </c>
      <c r="U290" s="86" t="e">
        <f t="shared" ca="1" si="32"/>
        <v>#N/A</v>
      </c>
      <c r="V290" s="86" t="e">
        <f t="shared" ca="1" si="33"/>
        <v>#N/A</v>
      </c>
      <c r="X290" s="188" t="e">
        <f t="shared" ca="1" si="44"/>
        <v>#N/A</v>
      </c>
      <c r="Y290" s="188" t="e">
        <f t="shared" ca="1" si="38"/>
        <v>#N/A</v>
      </c>
      <c r="Z290" s="190" t="e">
        <f t="shared" ca="1" si="39"/>
        <v>#DIV/0!</v>
      </c>
      <c r="AA290" s="190" t="e">
        <f t="shared" ca="1" si="45"/>
        <v>#DIV/0!</v>
      </c>
      <c r="AB290" s="190"/>
      <c r="AC290" s="190" t="e">
        <f ca="1">(COUNTIF('Base Calcs'!$T$258:$T$1258,"&lt;"&amp;X290)-COUNTIF('Base Calcs'!$T$258:$T$1258,"&lt;"&amp;X289))/COUNT('Base Calcs'!$T$258:$T$1258)</f>
        <v>#DIV/0!</v>
      </c>
      <c r="AD290" s="190" t="e">
        <f t="shared" ca="1" si="46"/>
        <v>#DIV/0!</v>
      </c>
      <c r="AE290" s="186"/>
      <c r="AF290" s="190" t="e">
        <f t="shared" ca="1" si="40"/>
        <v>#DIV/0!</v>
      </c>
      <c r="AG290" s="190" t="e">
        <f t="shared" ca="1" si="47"/>
        <v>#DIV/0!</v>
      </c>
      <c r="AH290"/>
      <c r="AI290" s="196" t="e">
        <f ca="1">(($E$9*(RAND()*($E$208-$D$208)+$D$208))*(RAND()*('Base Calcs'!$E$214-'Base Calcs'!$D$214)+'Base Calcs'!$D$214+IF($E$50&gt;0,$E$50,0)))+$E$154+$E$155-$E$196+$E$179-($E$179*(RAND()*($E$210-$D$210)+$D$210))-(($E$200/$E$45)*(RAND()*($E$211-$D$211)+$D$211))</f>
        <v>#N/A</v>
      </c>
      <c r="AJ290"/>
      <c r="AK2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0"/>
      <c r="AM290"/>
      <c r="AN290"/>
      <c r="AO290"/>
      <c r="AP290"/>
      <c r="AQ290"/>
      <c r="AR290"/>
      <c r="AS290"/>
      <c r="AT290"/>
      <c r="AU290"/>
      <c r="AV290"/>
      <c r="AW290"/>
      <c r="AX290"/>
      <c r="AY290"/>
      <c r="AZ290"/>
      <c r="BA290"/>
      <c r="BB290"/>
      <c r="BC290" s="119"/>
    </row>
    <row r="291" spans="2:55" x14ac:dyDescent="0.25">
      <c r="B291" s="181" t="e">
        <f t="shared" ca="1" si="28"/>
        <v>#N/A</v>
      </c>
      <c r="C291" s="12">
        <v>23</v>
      </c>
      <c r="D291" s="119" t="e">
        <f t="shared" ca="1" si="34"/>
        <v>#N/A</v>
      </c>
      <c r="E291" s="119" t="e">
        <f t="shared" ca="1" si="35"/>
        <v>#N/A</v>
      </c>
      <c r="F291" s="37" t="e">
        <f t="shared" ca="1" si="36"/>
        <v>#DIV/0!</v>
      </c>
      <c r="G291" s="37" t="e">
        <f t="shared" ca="1" si="41"/>
        <v>#DIV/0!</v>
      </c>
      <c r="I291" s="37" t="e">
        <f ca="1">(COUNTIF('Base Calcs'!$C$258:$C$3257,"&lt;"&amp;D291)-COUNTIF('Base Calcs'!$C$258:$C$3257,"&lt;"&amp;D290))/COUNT('Base Calcs'!$C$258:$C$3257)</f>
        <v>#DIV/0!</v>
      </c>
      <c r="J291" s="39" t="e">
        <f t="shared" ca="1" si="42"/>
        <v>#DIV/0!</v>
      </c>
      <c r="L291" s="37" t="e">
        <f ca="1">(COUNTIF('Base Calcs'!$B$258:$B$3257,"&lt;"&amp;D291)-COUNTIF('Base Calcs'!$B$258:$B$3257,"&lt;"&amp;D290))/COUNT('Base Calcs'!$B$258:$B$3257)</f>
        <v>#DIV/0!</v>
      </c>
      <c r="M291" s="39" t="e">
        <f t="shared" ca="1" si="43"/>
        <v>#DIV/0!</v>
      </c>
      <c r="P291" s="16" t="e">
        <f t="shared" ca="1" si="37"/>
        <v>#N/A</v>
      </c>
      <c r="Q291" s="86" t="e">
        <f t="shared" ca="1" si="29"/>
        <v>#N/A</v>
      </c>
      <c r="R291" s="86" t="e">
        <f t="shared" ca="1" si="30"/>
        <v>#N/A</v>
      </c>
      <c r="T291" s="16" t="e">
        <f t="shared" ca="1" si="31"/>
        <v>#N/A</v>
      </c>
      <c r="U291" s="86" t="e">
        <f t="shared" ca="1" si="32"/>
        <v>#N/A</v>
      </c>
      <c r="V291" s="86" t="e">
        <f t="shared" ca="1" si="33"/>
        <v>#N/A</v>
      </c>
      <c r="X291" s="188" t="e">
        <f t="shared" ca="1" si="44"/>
        <v>#N/A</v>
      </c>
      <c r="Y291" s="188" t="e">
        <f t="shared" ca="1" si="38"/>
        <v>#N/A</v>
      </c>
      <c r="Z291" s="190" t="e">
        <f t="shared" ca="1" si="39"/>
        <v>#DIV/0!</v>
      </c>
      <c r="AA291" s="190" t="e">
        <f t="shared" ca="1" si="45"/>
        <v>#DIV/0!</v>
      </c>
      <c r="AB291" s="190"/>
      <c r="AC291" s="190" t="e">
        <f ca="1">(COUNTIF('Base Calcs'!$T$258:$T$1258,"&lt;"&amp;X291)-COUNTIF('Base Calcs'!$T$258:$T$1258,"&lt;"&amp;X290))/COUNT('Base Calcs'!$T$258:$T$1258)</f>
        <v>#DIV/0!</v>
      </c>
      <c r="AD291" s="190" t="e">
        <f t="shared" ca="1" si="46"/>
        <v>#DIV/0!</v>
      </c>
      <c r="AE291" s="186"/>
      <c r="AF291" s="190" t="e">
        <f t="shared" ca="1" si="40"/>
        <v>#DIV/0!</v>
      </c>
      <c r="AG291" s="190" t="e">
        <f t="shared" ca="1" si="47"/>
        <v>#DIV/0!</v>
      </c>
      <c r="AH291"/>
      <c r="AI291" s="196" t="e">
        <f ca="1">(($E$9*(RAND()*($E$208-$D$208)+$D$208))*(RAND()*('Base Calcs'!$E$214-'Base Calcs'!$D$214)+'Base Calcs'!$D$214+IF($E$50&gt;0,$E$50,0)))+$E$154+$E$155-$E$196+$E$179-($E$179*(RAND()*($E$210-$D$210)+$D$210))-(($E$200/$E$45)*(RAND()*($E$211-$D$211)+$D$211))</f>
        <v>#N/A</v>
      </c>
      <c r="AJ291"/>
      <c r="AK2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1"/>
      <c r="AM291"/>
      <c r="AN291"/>
      <c r="AO291"/>
      <c r="AP291"/>
      <c r="AQ291"/>
      <c r="AR291"/>
      <c r="AS291"/>
      <c r="AT291"/>
      <c r="AU291"/>
      <c r="AV291"/>
      <c r="AW291"/>
      <c r="AX291"/>
      <c r="AY291"/>
      <c r="AZ291"/>
      <c r="BA291"/>
      <c r="BB291"/>
      <c r="BC291" s="119"/>
    </row>
    <row r="292" spans="2:55" x14ac:dyDescent="0.25">
      <c r="B292" s="181" t="e">
        <f t="shared" ca="1" si="28"/>
        <v>#N/A</v>
      </c>
      <c r="C292" s="12">
        <v>24</v>
      </c>
      <c r="D292" s="119" t="e">
        <f t="shared" ca="1" si="34"/>
        <v>#N/A</v>
      </c>
      <c r="E292" s="119" t="e">
        <f t="shared" ca="1" si="35"/>
        <v>#N/A</v>
      </c>
      <c r="F292" s="37" t="e">
        <f t="shared" ca="1" si="36"/>
        <v>#DIV/0!</v>
      </c>
      <c r="G292" s="37" t="e">
        <f t="shared" ca="1" si="41"/>
        <v>#DIV/0!</v>
      </c>
      <c r="I292" s="37" t="e">
        <f ca="1">(COUNTIF('Base Calcs'!$C$258:$C$3257,"&lt;"&amp;D292)-COUNTIF('Base Calcs'!$C$258:$C$3257,"&lt;"&amp;D291))/COUNT('Base Calcs'!$C$258:$C$3257)</f>
        <v>#DIV/0!</v>
      </c>
      <c r="J292" s="39" t="e">
        <f t="shared" ca="1" si="42"/>
        <v>#DIV/0!</v>
      </c>
      <c r="L292" s="37" t="e">
        <f ca="1">(COUNTIF('Base Calcs'!$B$258:$B$3257,"&lt;"&amp;D292)-COUNTIF('Base Calcs'!$B$258:$B$3257,"&lt;"&amp;D291))/COUNT('Base Calcs'!$B$258:$B$3257)</f>
        <v>#DIV/0!</v>
      </c>
      <c r="M292" s="39" t="e">
        <f t="shared" ca="1" si="43"/>
        <v>#DIV/0!</v>
      </c>
      <c r="P292" s="16" t="e">
        <f t="shared" ca="1" si="37"/>
        <v>#N/A</v>
      </c>
      <c r="Q292" s="86" t="e">
        <f t="shared" ca="1" si="29"/>
        <v>#N/A</v>
      </c>
      <c r="R292" s="86" t="e">
        <f t="shared" ca="1" si="30"/>
        <v>#N/A</v>
      </c>
      <c r="T292" s="16" t="e">
        <f t="shared" ca="1" si="31"/>
        <v>#N/A</v>
      </c>
      <c r="U292" s="86" t="e">
        <f t="shared" ca="1" si="32"/>
        <v>#N/A</v>
      </c>
      <c r="V292" s="86" t="e">
        <f t="shared" ca="1" si="33"/>
        <v>#N/A</v>
      </c>
      <c r="X292" s="188" t="e">
        <f t="shared" ca="1" si="44"/>
        <v>#N/A</v>
      </c>
      <c r="Y292" s="188" t="e">
        <f t="shared" ca="1" si="38"/>
        <v>#N/A</v>
      </c>
      <c r="Z292" s="190" t="e">
        <f t="shared" ca="1" si="39"/>
        <v>#DIV/0!</v>
      </c>
      <c r="AA292" s="190" t="e">
        <f t="shared" ca="1" si="45"/>
        <v>#DIV/0!</v>
      </c>
      <c r="AB292" s="190"/>
      <c r="AC292" s="190" t="e">
        <f ca="1">(COUNTIF('Base Calcs'!$T$258:$T$1258,"&lt;"&amp;X292)-COUNTIF('Base Calcs'!$T$258:$T$1258,"&lt;"&amp;X291))/COUNT('Base Calcs'!$T$258:$T$1258)</f>
        <v>#DIV/0!</v>
      </c>
      <c r="AD292" s="190" t="e">
        <f t="shared" ca="1" si="46"/>
        <v>#DIV/0!</v>
      </c>
      <c r="AE292" s="186"/>
      <c r="AF292" s="190" t="e">
        <f t="shared" ca="1" si="40"/>
        <v>#DIV/0!</v>
      </c>
      <c r="AG292" s="190" t="e">
        <f t="shared" ca="1" si="47"/>
        <v>#DIV/0!</v>
      </c>
      <c r="AH292"/>
      <c r="AI292" s="196" t="e">
        <f ca="1">(($E$9*(RAND()*($E$208-$D$208)+$D$208))*(RAND()*('Base Calcs'!$E$214-'Base Calcs'!$D$214)+'Base Calcs'!$D$214+IF($E$50&gt;0,$E$50,0)))+$E$154+$E$155-$E$196+$E$179-($E$179*(RAND()*($E$210-$D$210)+$D$210))-(($E$200/$E$45)*(RAND()*($E$211-$D$211)+$D$211))</f>
        <v>#N/A</v>
      </c>
      <c r="AJ292"/>
      <c r="AK2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2"/>
      <c r="AM292"/>
      <c r="AN292"/>
      <c r="AO292"/>
      <c r="AP292"/>
      <c r="AQ292"/>
      <c r="AR292"/>
      <c r="AS292"/>
      <c r="AT292"/>
      <c r="AU292"/>
      <c r="AV292"/>
      <c r="AW292"/>
      <c r="AX292"/>
      <c r="AY292"/>
      <c r="AZ292"/>
      <c r="BA292"/>
      <c r="BB292"/>
      <c r="BC292" s="119"/>
    </row>
    <row r="293" spans="2:55" x14ac:dyDescent="0.25">
      <c r="B293" s="181" t="e">
        <f t="shared" ca="1" si="28"/>
        <v>#N/A</v>
      </c>
      <c r="C293" s="12">
        <v>25</v>
      </c>
      <c r="D293" s="119" t="e">
        <f t="shared" ca="1" si="34"/>
        <v>#N/A</v>
      </c>
      <c r="E293" s="119" t="e">
        <f t="shared" ca="1" si="35"/>
        <v>#N/A</v>
      </c>
      <c r="F293" s="37" t="e">
        <f t="shared" ca="1" si="36"/>
        <v>#DIV/0!</v>
      </c>
      <c r="G293" s="37" t="e">
        <f t="shared" ca="1" si="41"/>
        <v>#DIV/0!</v>
      </c>
      <c r="I293" s="37" t="e">
        <f ca="1">(COUNTIF('Base Calcs'!$C$258:$C$3257,"&lt;"&amp;D293)-COUNTIF('Base Calcs'!$C$258:$C$3257,"&lt;"&amp;D292))/COUNT('Base Calcs'!$C$258:$C$3257)</f>
        <v>#DIV/0!</v>
      </c>
      <c r="J293" s="39" t="e">
        <f t="shared" ca="1" si="42"/>
        <v>#DIV/0!</v>
      </c>
      <c r="L293" s="37" t="e">
        <f ca="1">(COUNTIF('Base Calcs'!$B$258:$B$3257,"&lt;"&amp;D293)-COUNTIF('Base Calcs'!$B$258:$B$3257,"&lt;"&amp;D292))/COUNT('Base Calcs'!$B$258:$B$3257)</f>
        <v>#DIV/0!</v>
      </c>
      <c r="M293" s="39" t="e">
        <f t="shared" ca="1" si="43"/>
        <v>#DIV/0!</v>
      </c>
      <c r="P293" s="16" t="e">
        <f t="shared" ca="1" si="37"/>
        <v>#N/A</v>
      </c>
      <c r="Q293" s="86" t="e">
        <f t="shared" ca="1" si="29"/>
        <v>#N/A</v>
      </c>
      <c r="R293" s="86" t="e">
        <f t="shared" ca="1" si="30"/>
        <v>#N/A</v>
      </c>
      <c r="T293" s="16" t="e">
        <f t="shared" ca="1" si="31"/>
        <v>#N/A</v>
      </c>
      <c r="U293" s="86" t="e">
        <f t="shared" ca="1" si="32"/>
        <v>#N/A</v>
      </c>
      <c r="V293" s="86" t="e">
        <f t="shared" ca="1" si="33"/>
        <v>#N/A</v>
      </c>
      <c r="X293" s="188" t="e">
        <f t="shared" ca="1" si="44"/>
        <v>#N/A</v>
      </c>
      <c r="Y293" s="188" t="e">
        <f t="shared" ca="1" si="38"/>
        <v>#N/A</v>
      </c>
      <c r="Z293" s="190" t="e">
        <f t="shared" ca="1" si="39"/>
        <v>#DIV/0!</v>
      </c>
      <c r="AA293" s="190" t="e">
        <f t="shared" ca="1" si="45"/>
        <v>#DIV/0!</v>
      </c>
      <c r="AB293" s="190"/>
      <c r="AC293" s="190" t="e">
        <f ca="1">(COUNTIF('Base Calcs'!$T$258:$T$1258,"&lt;"&amp;X293)-COUNTIF('Base Calcs'!$T$258:$T$1258,"&lt;"&amp;X292))/COUNT('Base Calcs'!$T$258:$T$1258)</f>
        <v>#DIV/0!</v>
      </c>
      <c r="AD293" s="190" t="e">
        <f t="shared" ca="1" si="46"/>
        <v>#DIV/0!</v>
      </c>
      <c r="AE293" s="186"/>
      <c r="AF293" s="190" t="e">
        <f t="shared" ca="1" si="40"/>
        <v>#DIV/0!</v>
      </c>
      <c r="AG293" s="190" t="e">
        <f t="shared" ca="1" si="47"/>
        <v>#DIV/0!</v>
      </c>
      <c r="AH293"/>
      <c r="AI293" s="196" t="e">
        <f ca="1">(($E$9*(RAND()*($E$208-$D$208)+$D$208))*(RAND()*('Base Calcs'!$E$214-'Base Calcs'!$D$214)+'Base Calcs'!$D$214+IF($E$50&gt;0,$E$50,0)))+$E$154+$E$155-$E$196+$E$179-($E$179*(RAND()*($E$210-$D$210)+$D$210))-(($E$200/$E$45)*(RAND()*($E$211-$D$211)+$D$211))</f>
        <v>#N/A</v>
      </c>
      <c r="AJ293"/>
      <c r="AK2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3"/>
      <c r="AM293"/>
      <c r="AN293"/>
      <c r="AO293"/>
      <c r="AP293"/>
      <c r="AQ293"/>
      <c r="AR293"/>
      <c r="AS293"/>
      <c r="AT293"/>
      <c r="AU293"/>
      <c r="AV293"/>
      <c r="AW293"/>
      <c r="AX293"/>
      <c r="AY293"/>
      <c r="AZ293"/>
      <c r="BA293"/>
      <c r="BB293"/>
      <c r="BC293" s="119"/>
    </row>
    <row r="294" spans="2:55" x14ac:dyDescent="0.25">
      <c r="B294" s="181" t="e">
        <f t="shared" ca="1" si="28"/>
        <v>#N/A</v>
      </c>
      <c r="C294" s="12">
        <v>26</v>
      </c>
      <c r="D294" s="119" t="e">
        <f t="shared" ca="1" si="34"/>
        <v>#N/A</v>
      </c>
      <c r="E294" s="119" t="e">
        <f t="shared" ca="1" si="35"/>
        <v>#N/A</v>
      </c>
      <c r="F294" s="37" t="e">
        <f t="shared" ca="1" si="36"/>
        <v>#DIV/0!</v>
      </c>
      <c r="G294" s="37" t="e">
        <f t="shared" ca="1" si="41"/>
        <v>#DIV/0!</v>
      </c>
      <c r="I294" s="37" t="e">
        <f ca="1">(COUNTIF('Base Calcs'!$C$258:$C$3257,"&lt;"&amp;D294)-COUNTIF('Base Calcs'!$C$258:$C$3257,"&lt;"&amp;D293))/COUNT('Base Calcs'!$C$258:$C$3257)</f>
        <v>#DIV/0!</v>
      </c>
      <c r="J294" s="39" t="e">
        <f t="shared" ca="1" si="42"/>
        <v>#DIV/0!</v>
      </c>
      <c r="L294" s="37" t="e">
        <f ca="1">(COUNTIF('Base Calcs'!$B$258:$B$3257,"&lt;"&amp;D294)-COUNTIF('Base Calcs'!$B$258:$B$3257,"&lt;"&amp;D293))/COUNT('Base Calcs'!$B$258:$B$3257)</f>
        <v>#DIV/0!</v>
      </c>
      <c r="M294" s="39" t="e">
        <f t="shared" ca="1" si="43"/>
        <v>#DIV/0!</v>
      </c>
      <c r="P294" s="16" t="e">
        <f t="shared" ca="1" si="37"/>
        <v>#N/A</v>
      </c>
      <c r="Q294" s="86" t="e">
        <f t="shared" ca="1" si="29"/>
        <v>#N/A</v>
      </c>
      <c r="R294" s="86" t="e">
        <f t="shared" ca="1" si="30"/>
        <v>#N/A</v>
      </c>
      <c r="T294" s="16" t="e">
        <f t="shared" ca="1" si="31"/>
        <v>#N/A</v>
      </c>
      <c r="U294" s="86" t="e">
        <f t="shared" ca="1" si="32"/>
        <v>#N/A</v>
      </c>
      <c r="V294" s="86" t="e">
        <f t="shared" ca="1" si="33"/>
        <v>#N/A</v>
      </c>
      <c r="X294" s="188" t="e">
        <f t="shared" ca="1" si="44"/>
        <v>#N/A</v>
      </c>
      <c r="Y294" s="188" t="e">
        <f t="shared" ca="1" si="38"/>
        <v>#N/A</v>
      </c>
      <c r="Z294" s="190" t="e">
        <f t="shared" ca="1" si="39"/>
        <v>#DIV/0!</v>
      </c>
      <c r="AA294" s="190" t="e">
        <f t="shared" ca="1" si="45"/>
        <v>#DIV/0!</v>
      </c>
      <c r="AB294" s="190"/>
      <c r="AC294" s="190" t="e">
        <f ca="1">(COUNTIF('Base Calcs'!$T$258:$T$1258,"&lt;"&amp;X294)-COUNTIF('Base Calcs'!$T$258:$T$1258,"&lt;"&amp;X293))/COUNT('Base Calcs'!$T$258:$T$1258)</f>
        <v>#DIV/0!</v>
      </c>
      <c r="AD294" s="190" t="e">
        <f t="shared" ca="1" si="46"/>
        <v>#DIV/0!</v>
      </c>
      <c r="AE294" s="186"/>
      <c r="AF294" s="190" t="e">
        <f t="shared" ca="1" si="40"/>
        <v>#DIV/0!</v>
      </c>
      <c r="AG294" s="190" t="e">
        <f t="shared" ca="1" si="47"/>
        <v>#DIV/0!</v>
      </c>
      <c r="AH294"/>
      <c r="AI294" s="196" t="e">
        <f ca="1">(($E$9*(RAND()*($E$208-$D$208)+$D$208))*(RAND()*('Base Calcs'!$E$214-'Base Calcs'!$D$214)+'Base Calcs'!$D$214+IF($E$50&gt;0,$E$50,0)))+$E$154+$E$155-$E$196+$E$179-($E$179*(RAND()*($E$210-$D$210)+$D$210))-(($E$200/$E$45)*(RAND()*($E$211-$D$211)+$D$211))</f>
        <v>#N/A</v>
      </c>
      <c r="AJ294"/>
      <c r="AK2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4"/>
      <c r="AM294"/>
      <c r="AN294"/>
      <c r="AO294"/>
      <c r="AP294"/>
      <c r="AQ294"/>
      <c r="AR294"/>
      <c r="AS294"/>
      <c r="AT294"/>
      <c r="AU294"/>
      <c r="AV294"/>
      <c r="AW294"/>
      <c r="AX294"/>
      <c r="AY294"/>
      <c r="AZ294"/>
      <c r="BA294"/>
      <c r="BB294"/>
      <c r="BC294" s="119"/>
    </row>
    <row r="295" spans="2:55" x14ac:dyDescent="0.25">
      <c r="B295" s="181" t="e">
        <f t="shared" ca="1" si="28"/>
        <v>#N/A</v>
      </c>
      <c r="C295" s="12">
        <v>27</v>
      </c>
      <c r="D295" s="119" t="e">
        <f t="shared" ca="1" si="34"/>
        <v>#N/A</v>
      </c>
      <c r="E295" s="119" t="e">
        <f t="shared" ca="1" si="35"/>
        <v>#N/A</v>
      </c>
      <c r="F295" s="37" t="e">
        <f t="shared" ca="1" si="36"/>
        <v>#DIV/0!</v>
      </c>
      <c r="G295" s="37" t="e">
        <f t="shared" ca="1" si="41"/>
        <v>#DIV/0!</v>
      </c>
      <c r="I295" s="37" t="e">
        <f ca="1">(COUNTIF('Base Calcs'!$C$258:$C$3257,"&lt;"&amp;D295)-COUNTIF('Base Calcs'!$C$258:$C$3257,"&lt;"&amp;D294))/COUNT('Base Calcs'!$C$258:$C$3257)</f>
        <v>#DIV/0!</v>
      </c>
      <c r="J295" s="39" t="e">
        <f t="shared" ca="1" si="42"/>
        <v>#DIV/0!</v>
      </c>
      <c r="L295" s="37" t="e">
        <f ca="1">(COUNTIF('Base Calcs'!$B$258:$B$3257,"&lt;"&amp;D295)-COUNTIF('Base Calcs'!$B$258:$B$3257,"&lt;"&amp;D294))/COUNT('Base Calcs'!$B$258:$B$3257)</f>
        <v>#DIV/0!</v>
      </c>
      <c r="M295" s="39" t="e">
        <f t="shared" ca="1" si="43"/>
        <v>#DIV/0!</v>
      </c>
      <c r="P295" s="16" t="e">
        <f t="shared" ca="1" si="37"/>
        <v>#N/A</v>
      </c>
      <c r="Q295" s="86" t="e">
        <f t="shared" ca="1" si="29"/>
        <v>#N/A</v>
      </c>
      <c r="R295" s="86" t="e">
        <f t="shared" ca="1" si="30"/>
        <v>#N/A</v>
      </c>
      <c r="T295" s="16" t="e">
        <f t="shared" ca="1" si="31"/>
        <v>#N/A</v>
      </c>
      <c r="U295" s="86" t="e">
        <f t="shared" ca="1" si="32"/>
        <v>#N/A</v>
      </c>
      <c r="V295" s="86" t="e">
        <f t="shared" ca="1" si="33"/>
        <v>#N/A</v>
      </c>
      <c r="X295" s="188" t="e">
        <f t="shared" ca="1" si="44"/>
        <v>#N/A</v>
      </c>
      <c r="Y295" s="188" t="e">
        <f t="shared" ca="1" si="38"/>
        <v>#N/A</v>
      </c>
      <c r="Z295" s="190" t="e">
        <f t="shared" ca="1" si="39"/>
        <v>#DIV/0!</v>
      </c>
      <c r="AA295" s="190" t="e">
        <f t="shared" ca="1" si="45"/>
        <v>#DIV/0!</v>
      </c>
      <c r="AB295" s="190"/>
      <c r="AC295" s="190" t="e">
        <f ca="1">(COUNTIF('Base Calcs'!$T$258:$T$1258,"&lt;"&amp;X295)-COUNTIF('Base Calcs'!$T$258:$T$1258,"&lt;"&amp;X294))/COUNT('Base Calcs'!$T$258:$T$1258)</f>
        <v>#DIV/0!</v>
      </c>
      <c r="AD295" s="190" t="e">
        <f t="shared" ca="1" si="46"/>
        <v>#DIV/0!</v>
      </c>
      <c r="AE295" s="186"/>
      <c r="AF295" s="190" t="e">
        <f t="shared" ca="1" si="40"/>
        <v>#DIV/0!</v>
      </c>
      <c r="AG295" s="190" t="e">
        <f t="shared" ca="1" si="47"/>
        <v>#DIV/0!</v>
      </c>
      <c r="AH295"/>
      <c r="AI295" s="196" t="e">
        <f ca="1">(($E$9*(RAND()*($E$208-$D$208)+$D$208))*(RAND()*('Base Calcs'!$E$214-'Base Calcs'!$D$214)+'Base Calcs'!$D$214+IF($E$50&gt;0,$E$50,0)))+$E$154+$E$155-$E$196+$E$179-($E$179*(RAND()*($E$210-$D$210)+$D$210))-(($E$200/$E$45)*(RAND()*($E$211-$D$211)+$D$211))</f>
        <v>#N/A</v>
      </c>
      <c r="AJ295"/>
      <c r="AK2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5"/>
      <c r="AM295"/>
      <c r="AN295"/>
      <c r="AO295"/>
      <c r="AP295"/>
      <c r="AQ295"/>
      <c r="AR295"/>
      <c r="AS295"/>
      <c r="AT295"/>
      <c r="AU295"/>
      <c r="AV295"/>
      <c r="AW295"/>
      <c r="AX295"/>
      <c r="AY295"/>
      <c r="AZ295"/>
      <c r="BA295"/>
      <c r="BB295"/>
      <c r="BC295" s="119"/>
    </row>
    <row r="296" spans="2:55" x14ac:dyDescent="0.25">
      <c r="B296" s="181" t="e">
        <f t="shared" ca="1" si="28"/>
        <v>#N/A</v>
      </c>
      <c r="C296" s="12">
        <v>28</v>
      </c>
      <c r="D296" s="119" t="e">
        <f t="shared" ca="1" si="34"/>
        <v>#N/A</v>
      </c>
      <c r="E296" s="119" t="e">
        <f t="shared" ca="1" si="35"/>
        <v>#N/A</v>
      </c>
      <c r="F296" s="37" t="e">
        <f t="shared" ca="1" si="36"/>
        <v>#DIV/0!</v>
      </c>
      <c r="G296" s="37" t="e">
        <f t="shared" ca="1" si="41"/>
        <v>#DIV/0!</v>
      </c>
      <c r="I296" s="37" t="e">
        <f ca="1">(COUNTIF('Base Calcs'!$C$258:$C$3257,"&lt;"&amp;D296)-COUNTIF('Base Calcs'!$C$258:$C$3257,"&lt;"&amp;D295))/COUNT('Base Calcs'!$C$258:$C$3257)</f>
        <v>#DIV/0!</v>
      </c>
      <c r="J296" s="39" t="e">
        <f t="shared" ca="1" si="42"/>
        <v>#DIV/0!</v>
      </c>
      <c r="L296" s="37" t="e">
        <f ca="1">(COUNTIF('Base Calcs'!$B$258:$B$3257,"&lt;"&amp;D296)-COUNTIF('Base Calcs'!$B$258:$B$3257,"&lt;"&amp;D295))/COUNT('Base Calcs'!$B$258:$B$3257)</f>
        <v>#DIV/0!</v>
      </c>
      <c r="M296" s="39" t="e">
        <f t="shared" ca="1" si="43"/>
        <v>#DIV/0!</v>
      </c>
      <c r="P296" s="16" t="e">
        <f t="shared" ca="1" si="37"/>
        <v>#N/A</v>
      </c>
      <c r="Q296" s="86" t="e">
        <f t="shared" ca="1" si="29"/>
        <v>#N/A</v>
      </c>
      <c r="R296" s="86" t="e">
        <f t="shared" ca="1" si="30"/>
        <v>#N/A</v>
      </c>
      <c r="T296" s="16" t="e">
        <f t="shared" ca="1" si="31"/>
        <v>#N/A</v>
      </c>
      <c r="U296" s="86" t="e">
        <f t="shared" ca="1" si="32"/>
        <v>#N/A</v>
      </c>
      <c r="V296" s="86" t="e">
        <f t="shared" ca="1" si="33"/>
        <v>#N/A</v>
      </c>
      <c r="X296" s="188" t="e">
        <f t="shared" ca="1" si="44"/>
        <v>#N/A</v>
      </c>
      <c r="Y296" s="188" t="e">
        <f t="shared" ca="1" si="38"/>
        <v>#N/A</v>
      </c>
      <c r="Z296" s="190" t="e">
        <f t="shared" ca="1" si="39"/>
        <v>#DIV/0!</v>
      </c>
      <c r="AA296" s="190" t="e">
        <f t="shared" ca="1" si="45"/>
        <v>#DIV/0!</v>
      </c>
      <c r="AB296" s="190"/>
      <c r="AC296" s="190" t="e">
        <f ca="1">(COUNTIF('Base Calcs'!$T$258:$T$1258,"&lt;"&amp;X296)-COUNTIF('Base Calcs'!$T$258:$T$1258,"&lt;"&amp;X295))/COUNT('Base Calcs'!$T$258:$T$1258)</f>
        <v>#DIV/0!</v>
      </c>
      <c r="AD296" s="190" t="e">
        <f t="shared" ca="1" si="46"/>
        <v>#DIV/0!</v>
      </c>
      <c r="AE296" s="186"/>
      <c r="AF296" s="190" t="e">
        <f t="shared" ca="1" si="40"/>
        <v>#DIV/0!</v>
      </c>
      <c r="AG296" s="190" t="e">
        <f t="shared" ca="1" si="47"/>
        <v>#DIV/0!</v>
      </c>
      <c r="AH296"/>
      <c r="AI296" s="196" t="e">
        <f ca="1">(($E$9*(RAND()*($E$208-$D$208)+$D$208))*(RAND()*('Base Calcs'!$E$214-'Base Calcs'!$D$214)+'Base Calcs'!$D$214+IF($E$50&gt;0,$E$50,0)))+$E$154+$E$155-$E$196+$E$179-($E$179*(RAND()*($E$210-$D$210)+$D$210))-(($E$200/$E$45)*(RAND()*($E$211-$D$211)+$D$211))</f>
        <v>#N/A</v>
      </c>
      <c r="AJ296"/>
      <c r="AK2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6"/>
      <c r="AM296"/>
      <c r="AN296"/>
      <c r="AO296"/>
      <c r="AP296"/>
      <c r="AQ296"/>
      <c r="AR296"/>
      <c r="AS296"/>
      <c r="AT296"/>
      <c r="AU296"/>
      <c r="AV296"/>
      <c r="AW296"/>
      <c r="AX296"/>
      <c r="AY296"/>
      <c r="AZ296"/>
      <c r="BA296"/>
      <c r="BB296"/>
      <c r="BC296" s="119"/>
    </row>
    <row r="297" spans="2:55" x14ac:dyDescent="0.25">
      <c r="B297" s="181" t="e">
        <f t="shared" ca="1" si="28"/>
        <v>#N/A</v>
      </c>
      <c r="C297" s="12">
        <v>29</v>
      </c>
      <c r="D297" s="119" t="e">
        <f t="shared" ca="1" si="34"/>
        <v>#N/A</v>
      </c>
      <c r="E297" s="119" t="e">
        <f t="shared" ca="1" si="35"/>
        <v>#N/A</v>
      </c>
      <c r="F297" s="37" t="e">
        <f t="shared" ca="1" si="36"/>
        <v>#DIV/0!</v>
      </c>
      <c r="G297" s="37" t="e">
        <f t="shared" ca="1" si="41"/>
        <v>#DIV/0!</v>
      </c>
      <c r="I297" s="37" t="e">
        <f ca="1">(COUNTIF('Base Calcs'!$C$258:$C$3257,"&lt;"&amp;D297)-COUNTIF('Base Calcs'!$C$258:$C$3257,"&lt;"&amp;D296))/COUNT('Base Calcs'!$C$258:$C$3257)</f>
        <v>#DIV/0!</v>
      </c>
      <c r="J297" s="39" t="e">
        <f t="shared" ca="1" si="42"/>
        <v>#DIV/0!</v>
      </c>
      <c r="L297" s="37" t="e">
        <f ca="1">(COUNTIF('Base Calcs'!$B$258:$B$3257,"&lt;"&amp;D297)-COUNTIF('Base Calcs'!$B$258:$B$3257,"&lt;"&amp;D296))/COUNT('Base Calcs'!$B$258:$B$3257)</f>
        <v>#DIV/0!</v>
      </c>
      <c r="M297" s="39" t="e">
        <f t="shared" ca="1" si="43"/>
        <v>#DIV/0!</v>
      </c>
      <c r="P297" s="16" t="e">
        <f t="shared" ca="1" si="37"/>
        <v>#N/A</v>
      </c>
      <c r="Q297" s="86" t="e">
        <f t="shared" ca="1" si="29"/>
        <v>#N/A</v>
      </c>
      <c r="R297" s="86" t="e">
        <f t="shared" ca="1" si="30"/>
        <v>#N/A</v>
      </c>
      <c r="T297" s="16" t="e">
        <f t="shared" ca="1" si="31"/>
        <v>#N/A</v>
      </c>
      <c r="U297" s="86" t="e">
        <f t="shared" ca="1" si="32"/>
        <v>#N/A</v>
      </c>
      <c r="V297" s="86" t="e">
        <f t="shared" ca="1" si="33"/>
        <v>#N/A</v>
      </c>
      <c r="X297" s="188" t="e">
        <f t="shared" ca="1" si="44"/>
        <v>#N/A</v>
      </c>
      <c r="Y297" s="188" t="e">
        <f t="shared" ca="1" si="38"/>
        <v>#N/A</v>
      </c>
      <c r="Z297" s="190" t="e">
        <f t="shared" ca="1" si="39"/>
        <v>#DIV/0!</v>
      </c>
      <c r="AA297" s="190" t="e">
        <f t="shared" ca="1" si="45"/>
        <v>#DIV/0!</v>
      </c>
      <c r="AB297" s="190"/>
      <c r="AC297" s="190" t="e">
        <f ca="1">(COUNTIF('Base Calcs'!$T$258:$T$1258,"&lt;"&amp;X297)-COUNTIF('Base Calcs'!$T$258:$T$1258,"&lt;"&amp;X296))/COUNT('Base Calcs'!$T$258:$T$1258)</f>
        <v>#DIV/0!</v>
      </c>
      <c r="AD297" s="190" t="e">
        <f t="shared" ca="1" si="46"/>
        <v>#DIV/0!</v>
      </c>
      <c r="AE297" s="186"/>
      <c r="AF297" s="190" t="e">
        <f t="shared" ca="1" si="40"/>
        <v>#DIV/0!</v>
      </c>
      <c r="AG297" s="190" t="e">
        <f t="shared" ca="1" si="47"/>
        <v>#DIV/0!</v>
      </c>
      <c r="AH297"/>
      <c r="AI297" s="196" t="e">
        <f ca="1">(($E$9*(RAND()*($E$208-$D$208)+$D$208))*(RAND()*('Base Calcs'!$E$214-'Base Calcs'!$D$214)+'Base Calcs'!$D$214+IF($E$50&gt;0,$E$50,0)))+$E$154+$E$155-$E$196+$E$179-($E$179*(RAND()*($E$210-$D$210)+$D$210))-(($E$200/$E$45)*(RAND()*($E$211-$D$211)+$D$211))</f>
        <v>#N/A</v>
      </c>
      <c r="AJ297"/>
      <c r="AK2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7"/>
      <c r="AM297"/>
      <c r="AN297"/>
      <c r="AO297"/>
      <c r="AP297"/>
      <c r="AQ297"/>
      <c r="AR297"/>
      <c r="AS297"/>
      <c r="AT297"/>
      <c r="AU297"/>
      <c r="AV297"/>
      <c r="AW297"/>
      <c r="AX297"/>
      <c r="AY297"/>
      <c r="AZ297"/>
      <c r="BA297"/>
      <c r="BB297"/>
      <c r="BC297" s="119"/>
    </row>
    <row r="298" spans="2:55" x14ac:dyDescent="0.25">
      <c r="B298" s="181" t="e">
        <f t="shared" ca="1" si="28"/>
        <v>#N/A</v>
      </c>
      <c r="C298" s="12">
        <v>30</v>
      </c>
      <c r="D298" s="119" t="e">
        <f t="shared" ca="1" si="34"/>
        <v>#N/A</v>
      </c>
      <c r="E298" s="119" t="e">
        <f t="shared" ca="1" si="35"/>
        <v>#N/A</v>
      </c>
      <c r="F298" s="37" t="e">
        <f t="shared" ca="1" si="36"/>
        <v>#DIV/0!</v>
      </c>
      <c r="G298" s="37" t="e">
        <f t="shared" ca="1" si="41"/>
        <v>#DIV/0!</v>
      </c>
      <c r="I298" s="37" t="e">
        <f ca="1">(COUNTIF('Base Calcs'!$C$258:$C$3257,"&lt;"&amp;D298)-COUNTIF('Base Calcs'!$C$258:$C$3257,"&lt;"&amp;D297))/COUNT('Base Calcs'!$C$258:$C$3257)</f>
        <v>#DIV/0!</v>
      </c>
      <c r="J298" s="39" t="e">
        <f t="shared" ca="1" si="42"/>
        <v>#DIV/0!</v>
      </c>
      <c r="L298" s="37" t="e">
        <f ca="1">(COUNTIF('Base Calcs'!$B$258:$B$3257,"&lt;"&amp;D298)-COUNTIF('Base Calcs'!$B$258:$B$3257,"&lt;"&amp;D297))/COUNT('Base Calcs'!$B$258:$B$3257)</f>
        <v>#DIV/0!</v>
      </c>
      <c r="M298" s="39" t="e">
        <f t="shared" ca="1" si="43"/>
        <v>#DIV/0!</v>
      </c>
      <c r="P298" s="16" t="e">
        <f t="shared" ca="1" si="37"/>
        <v>#N/A</v>
      </c>
      <c r="Q298" s="86" t="e">
        <f t="shared" ca="1" si="29"/>
        <v>#N/A</v>
      </c>
      <c r="R298" s="86" t="e">
        <f t="shared" ca="1" si="30"/>
        <v>#N/A</v>
      </c>
      <c r="T298" s="16" t="e">
        <f t="shared" ca="1" si="31"/>
        <v>#N/A</v>
      </c>
      <c r="U298" s="86" t="e">
        <f t="shared" ca="1" si="32"/>
        <v>#N/A</v>
      </c>
      <c r="V298" s="86" t="e">
        <f t="shared" ca="1" si="33"/>
        <v>#N/A</v>
      </c>
      <c r="X298" s="188" t="e">
        <f t="shared" ca="1" si="44"/>
        <v>#N/A</v>
      </c>
      <c r="Y298" s="188" t="e">
        <f t="shared" ca="1" si="38"/>
        <v>#N/A</v>
      </c>
      <c r="Z298" s="190" t="e">
        <f t="shared" ca="1" si="39"/>
        <v>#DIV/0!</v>
      </c>
      <c r="AA298" s="190" t="e">
        <f t="shared" ca="1" si="45"/>
        <v>#DIV/0!</v>
      </c>
      <c r="AB298" s="190"/>
      <c r="AC298" s="190" t="e">
        <f ca="1">(COUNTIF('Base Calcs'!$T$258:$T$1258,"&lt;"&amp;X298)-COUNTIF('Base Calcs'!$T$258:$T$1258,"&lt;"&amp;X297))/COUNT('Base Calcs'!$T$258:$T$1258)</f>
        <v>#DIV/0!</v>
      </c>
      <c r="AD298" s="190" t="e">
        <f t="shared" ca="1" si="46"/>
        <v>#DIV/0!</v>
      </c>
      <c r="AE298" s="186"/>
      <c r="AF298" s="190" t="e">
        <f t="shared" ca="1" si="40"/>
        <v>#DIV/0!</v>
      </c>
      <c r="AG298" s="190" t="e">
        <f t="shared" ca="1" si="47"/>
        <v>#DIV/0!</v>
      </c>
      <c r="AH298"/>
      <c r="AI298" s="196" t="e">
        <f ca="1">(($E$9*(RAND()*($E$208-$D$208)+$D$208))*(RAND()*('Base Calcs'!$E$214-'Base Calcs'!$D$214)+'Base Calcs'!$D$214+IF($E$50&gt;0,$E$50,0)))+$E$154+$E$155-$E$196+$E$179-($E$179*(RAND()*($E$210-$D$210)+$D$210))-(($E$200/$E$45)*(RAND()*($E$211-$D$211)+$D$211))</f>
        <v>#N/A</v>
      </c>
      <c r="AJ298"/>
      <c r="AK2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8"/>
      <c r="AM298"/>
      <c r="AN298"/>
      <c r="AO298"/>
      <c r="AP298"/>
      <c r="AQ298"/>
      <c r="AR298"/>
      <c r="AS298"/>
      <c r="AT298"/>
      <c r="AU298"/>
      <c r="AV298"/>
      <c r="AW298"/>
      <c r="AX298"/>
      <c r="AY298"/>
      <c r="AZ298"/>
      <c r="BA298"/>
      <c r="BB298"/>
      <c r="BC298" s="119"/>
    </row>
    <row r="299" spans="2:55" x14ac:dyDescent="0.25">
      <c r="B299" s="181" t="e">
        <f t="shared" ca="1" si="28"/>
        <v>#N/A</v>
      </c>
      <c r="C299" s="12">
        <v>31</v>
      </c>
      <c r="D299" s="119" t="e">
        <f t="shared" ca="1" si="34"/>
        <v>#N/A</v>
      </c>
      <c r="E299" s="119" t="e">
        <f t="shared" ca="1" si="35"/>
        <v>#N/A</v>
      </c>
      <c r="F299" s="37" t="e">
        <f t="shared" ca="1" si="36"/>
        <v>#DIV/0!</v>
      </c>
      <c r="G299" s="37" t="e">
        <f t="shared" ca="1" si="41"/>
        <v>#DIV/0!</v>
      </c>
      <c r="I299" s="37" t="e">
        <f ca="1">(COUNTIF('Base Calcs'!$C$258:$C$3257,"&lt;"&amp;D299)-COUNTIF('Base Calcs'!$C$258:$C$3257,"&lt;"&amp;D298))/COUNT('Base Calcs'!$C$258:$C$3257)</f>
        <v>#DIV/0!</v>
      </c>
      <c r="J299" s="39" t="e">
        <f t="shared" ca="1" si="42"/>
        <v>#DIV/0!</v>
      </c>
      <c r="L299" s="37" t="e">
        <f ca="1">(COUNTIF('Base Calcs'!$B$258:$B$3257,"&lt;"&amp;D299)-COUNTIF('Base Calcs'!$B$258:$B$3257,"&lt;"&amp;D298))/COUNT('Base Calcs'!$B$258:$B$3257)</f>
        <v>#DIV/0!</v>
      </c>
      <c r="M299" s="39" t="e">
        <f t="shared" ca="1" si="43"/>
        <v>#DIV/0!</v>
      </c>
      <c r="P299" s="16" t="e">
        <f t="shared" ca="1" si="37"/>
        <v>#N/A</v>
      </c>
      <c r="Q299" s="86" t="e">
        <f t="shared" ca="1" si="29"/>
        <v>#N/A</v>
      </c>
      <c r="R299" s="86" t="e">
        <f t="shared" ca="1" si="30"/>
        <v>#N/A</v>
      </c>
      <c r="T299" s="16" t="e">
        <f t="shared" ca="1" si="31"/>
        <v>#N/A</v>
      </c>
      <c r="U299" s="86" t="e">
        <f t="shared" ca="1" si="32"/>
        <v>#N/A</v>
      </c>
      <c r="V299" s="86" t="e">
        <f t="shared" ca="1" si="33"/>
        <v>#N/A</v>
      </c>
      <c r="X299" s="188" t="e">
        <f t="shared" ca="1" si="44"/>
        <v>#N/A</v>
      </c>
      <c r="Y299" s="188" t="e">
        <f t="shared" ca="1" si="38"/>
        <v>#N/A</v>
      </c>
      <c r="Z299" s="190" t="e">
        <f t="shared" ca="1" si="39"/>
        <v>#DIV/0!</v>
      </c>
      <c r="AA299" s="190" t="e">
        <f t="shared" ca="1" si="45"/>
        <v>#DIV/0!</v>
      </c>
      <c r="AB299" s="190"/>
      <c r="AC299" s="190" t="e">
        <f ca="1">(COUNTIF('Base Calcs'!$T$258:$T$1258,"&lt;"&amp;X299)-COUNTIF('Base Calcs'!$T$258:$T$1258,"&lt;"&amp;X298))/COUNT('Base Calcs'!$T$258:$T$1258)</f>
        <v>#DIV/0!</v>
      </c>
      <c r="AD299" s="190" t="e">
        <f t="shared" ca="1" si="46"/>
        <v>#DIV/0!</v>
      </c>
      <c r="AE299" s="186"/>
      <c r="AF299" s="190" t="e">
        <f t="shared" ca="1" si="40"/>
        <v>#DIV/0!</v>
      </c>
      <c r="AG299" s="190" t="e">
        <f t="shared" ca="1" si="47"/>
        <v>#DIV/0!</v>
      </c>
      <c r="AH299"/>
      <c r="AI299" s="196" t="e">
        <f ca="1">(($E$9*(RAND()*($E$208-$D$208)+$D$208))*(RAND()*('Base Calcs'!$E$214-'Base Calcs'!$D$214)+'Base Calcs'!$D$214+IF($E$50&gt;0,$E$50,0)))+$E$154+$E$155-$E$196+$E$179-($E$179*(RAND()*($E$210-$D$210)+$D$210))-(($E$200/$E$45)*(RAND()*($E$211-$D$211)+$D$211))</f>
        <v>#N/A</v>
      </c>
      <c r="AJ299"/>
      <c r="AK2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9"/>
      <c r="AM299"/>
      <c r="AN299"/>
      <c r="AO299"/>
      <c r="AP299"/>
      <c r="AQ299"/>
      <c r="AR299"/>
      <c r="AS299"/>
      <c r="AT299"/>
      <c r="AU299"/>
      <c r="AV299"/>
      <c r="AW299"/>
      <c r="AX299"/>
      <c r="AY299"/>
      <c r="AZ299"/>
      <c r="BA299"/>
      <c r="BB299"/>
      <c r="BC299" s="119"/>
    </row>
    <row r="300" spans="2:55" x14ac:dyDescent="0.25">
      <c r="B300" s="181" t="e">
        <f t="shared" ca="1" si="28"/>
        <v>#N/A</v>
      </c>
      <c r="C300" s="12">
        <v>32</v>
      </c>
      <c r="D300" s="119" t="e">
        <f t="shared" ca="1" si="34"/>
        <v>#N/A</v>
      </c>
      <c r="E300" s="119" t="e">
        <f t="shared" ca="1" si="35"/>
        <v>#N/A</v>
      </c>
      <c r="F300" s="37" t="e">
        <f t="shared" ca="1" si="36"/>
        <v>#DIV/0!</v>
      </c>
      <c r="G300" s="37" t="e">
        <f t="shared" ca="1" si="41"/>
        <v>#DIV/0!</v>
      </c>
      <c r="I300" s="37" t="e">
        <f ca="1">(COUNTIF('Base Calcs'!$C$258:$C$3257,"&lt;"&amp;D300)-COUNTIF('Base Calcs'!$C$258:$C$3257,"&lt;"&amp;D299))/COUNT('Base Calcs'!$C$258:$C$3257)</f>
        <v>#DIV/0!</v>
      </c>
      <c r="J300" s="39" t="e">
        <f t="shared" ca="1" si="42"/>
        <v>#DIV/0!</v>
      </c>
      <c r="L300" s="37" t="e">
        <f ca="1">(COUNTIF('Base Calcs'!$B$258:$B$3257,"&lt;"&amp;D300)-COUNTIF('Base Calcs'!$B$258:$B$3257,"&lt;"&amp;D299))/COUNT('Base Calcs'!$B$258:$B$3257)</f>
        <v>#DIV/0!</v>
      </c>
      <c r="M300" s="39" t="e">
        <f t="shared" ca="1" si="43"/>
        <v>#DIV/0!</v>
      </c>
      <c r="P300" s="16" t="e">
        <f t="shared" ca="1" si="37"/>
        <v>#N/A</v>
      </c>
      <c r="Q300" s="86" t="e">
        <f t="shared" ca="1" si="29"/>
        <v>#N/A</v>
      </c>
      <c r="R300" s="86" t="e">
        <f t="shared" ca="1" si="30"/>
        <v>#N/A</v>
      </c>
      <c r="T300" s="16" t="e">
        <f t="shared" ca="1" si="31"/>
        <v>#N/A</v>
      </c>
      <c r="U300" s="86" t="e">
        <f t="shared" ca="1" si="32"/>
        <v>#N/A</v>
      </c>
      <c r="V300" s="86" t="e">
        <f t="shared" ca="1" si="33"/>
        <v>#N/A</v>
      </c>
      <c r="X300" s="188" t="e">
        <f t="shared" ca="1" si="44"/>
        <v>#N/A</v>
      </c>
      <c r="Y300" s="188" t="e">
        <f t="shared" ca="1" si="38"/>
        <v>#N/A</v>
      </c>
      <c r="Z300" s="190" t="e">
        <f t="shared" ca="1" si="39"/>
        <v>#DIV/0!</v>
      </c>
      <c r="AA300" s="190" t="e">
        <f t="shared" ca="1" si="45"/>
        <v>#DIV/0!</v>
      </c>
      <c r="AB300" s="190"/>
      <c r="AC300" s="190" t="e">
        <f ca="1">(COUNTIF('Base Calcs'!$T$258:$T$1258,"&lt;"&amp;X300)-COUNTIF('Base Calcs'!$T$258:$T$1258,"&lt;"&amp;X299))/COUNT('Base Calcs'!$T$258:$T$1258)</f>
        <v>#DIV/0!</v>
      </c>
      <c r="AD300" s="190" t="e">
        <f t="shared" ca="1" si="46"/>
        <v>#DIV/0!</v>
      </c>
      <c r="AE300" s="186"/>
      <c r="AF300" s="190" t="e">
        <f t="shared" ca="1" si="40"/>
        <v>#DIV/0!</v>
      </c>
      <c r="AG300" s="190" t="e">
        <f t="shared" ca="1" si="47"/>
        <v>#DIV/0!</v>
      </c>
      <c r="AH300"/>
      <c r="AI300" s="196" t="e">
        <f ca="1">(($E$9*(RAND()*($E$208-$D$208)+$D$208))*(RAND()*('Base Calcs'!$E$214-'Base Calcs'!$D$214)+'Base Calcs'!$D$214+IF($E$50&gt;0,$E$50,0)))+$E$154+$E$155-$E$196+$E$179-($E$179*(RAND()*($E$210-$D$210)+$D$210))-(($E$200/$E$45)*(RAND()*($E$211-$D$211)+$D$211))</f>
        <v>#N/A</v>
      </c>
      <c r="AJ300"/>
      <c r="AK3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0"/>
      <c r="AM300"/>
      <c r="AN300"/>
      <c r="AO300"/>
      <c r="AP300"/>
      <c r="AQ300"/>
      <c r="AR300"/>
      <c r="AS300"/>
      <c r="AT300"/>
      <c r="AU300"/>
      <c r="AV300"/>
      <c r="AW300"/>
      <c r="AX300"/>
      <c r="AY300"/>
      <c r="AZ300"/>
      <c r="BA300"/>
      <c r="BB300"/>
      <c r="BC300" s="119"/>
    </row>
    <row r="301" spans="2:55" x14ac:dyDescent="0.25">
      <c r="B301" s="181" t="e">
        <f t="shared" ca="1" si="28"/>
        <v>#N/A</v>
      </c>
      <c r="C301" s="12">
        <v>33</v>
      </c>
      <c r="D301" s="119" t="e">
        <f t="shared" ref="D301:D332" ca="1" si="48">D300+((MAX($D$257:$D$259)-MIN($E$257:$E$259))/100)</f>
        <v>#N/A</v>
      </c>
      <c r="E301" s="119" t="e">
        <f t="shared" ca="1" si="35"/>
        <v>#N/A</v>
      </c>
      <c r="F301" s="37" t="e">
        <f t="shared" ref="F301:F332" ca="1" si="49">(COUNTIF($B$268:$B$3267,"&lt;"&amp;D301)-COUNTIF($B$268:$B$3267,"&lt;"&amp;D300))/COUNT($B$268:$B$3267)</f>
        <v>#DIV/0!</v>
      </c>
      <c r="G301" s="37" t="e">
        <f t="shared" ca="1" si="41"/>
        <v>#DIV/0!</v>
      </c>
      <c r="I301" s="37" t="e">
        <f ca="1">(COUNTIF('Base Calcs'!$C$258:$C$3257,"&lt;"&amp;D301)-COUNTIF('Base Calcs'!$C$258:$C$3257,"&lt;"&amp;D300))/COUNT('Base Calcs'!$C$258:$C$3257)</f>
        <v>#DIV/0!</v>
      </c>
      <c r="J301" s="39" t="e">
        <f t="shared" ca="1" si="42"/>
        <v>#DIV/0!</v>
      </c>
      <c r="L301" s="37" t="e">
        <f ca="1">(COUNTIF('Base Calcs'!$B$258:$B$3257,"&lt;"&amp;D301)-COUNTIF('Base Calcs'!$B$258:$B$3257,"&lt;"&amp;D300))/COUNT('Base Calcs'!$B$258:$B$3257)</f>
        <v>#DIV/0!</v>
      </c>
      <c r="M301" s="39" t="e">
        <f t="shared" ca="1" si="43"/>
        <v>#DIV/0!</v>
      </c>
      <c r="P301" s="16" t="e">
        <f t="shared" ca="1" si="37"/>
        <v>#N/A</v>
      </c>
      <c r="Q301" s="86" t="e">
        <f t="shared" ca="1" si="29"/>
        <v>#N/A</v>
      </c>
      <c r="R301" s="86" t="e">
        <f t="shared" ca="1" si="30"/>
        <v>#N/A</v>
      </c>
      <c r="T301" s="16" t="e">
        <f t="shared" ca="1" si="31"/>
        <v>#N/A</v>
      </c>
      <c r="U301" s="86" t="e">
        <f t="shared" ca="1" si="32"/>
        <v>#N/A</v>
      </c>
      <c r="V301" s="86" t="e">
        <f t="shared" ca="1" si="33"/>
        <v>#N/A</v>
      </c>
      <c r="X301" s="188" t="e">
        <f t="shared" ca="1" si="44"/>
        <v>#N/A</v>
      </c>
      <c r="Y301" s="188" t="e">
        <f t="shared" ca="1" si="38"/>
        <v>#N/A</v>
      </c>
      <c r="Z301" s="190" t="e">
        <f t="shared" ref="Z301:Z332" ca="1" si="50">(COUNTIF($P$268:$P$1268,"&lt;"&amp;X301)-COUNTIF($P$268:$P$1268,"&lt;"&amp;X300))/COUNT($P$268:$P$1268)</f>
        <v>#DIV/0!</v>
      </c>
      <c r="AA301" s="190" t="e">
        <f t="shared" ca="1" si="45"/>
        <v>#DIV/0!</v>
      </c>
      <c r="AB301" s="190"/>
      <c r="AC301" s="190" t="e">
        <f ca="1">(COUNTIF('Base Calcs'!$T$258:$T$1258,"&lt;"&amp;X301)-COUNTIF('Base Calcs'!$T$258:$T$1258,"&lt;"&amp;X300))/COUNT('Base Calcs'!$T$258:$T$1258)</f>
        <v>#DIV/0!</v>
      </c>
      <c r="AD301" s="190" t="e">
        <f t="shared" ca="1" si="46"/>
        <v>#DIV/0!</v>
      </c>
      <c r="AE301" s="186"/>
      <c r="AF301" s="190" t="e">
        <f t="shared" ref="AF301:AF332" ca="1" si="51">(COUNTIF($T$268:$T$1268,"&lt;"&amp;X301)-COUNTIF($T$268:$T$1268,"&lt;"&amp;X300))/COUNT($T$268:$T$1268)</f>
        <v>#DIV/0!</v>
      </c>
      <c r="AG301" s="190" t="e">
        <f t="shared" ca="1" si="47"/>
        <v>#DIV/0!</v>
      </c>
      <c r="AH301"/>
      <c r="AI301" s="196" t="e">
        <f ca="1">(($E$9*(RAND()*($E$208-$D$208)+$D$208))*(RAND()*('Base Calcs'!$E$214-'Base Calcs'!$D$214)+'Base Calcs'!$D$214+IF($E$50&gt;0,$E$50,0)))+$E$154+$E$155-$E$196+$E$179-($E$179*(RAND()*($E$210-$D$210)+$D$210))-(($E$200/$E$45)*(RAND()*($E$211-$D$211)+$D$211))</f>
        <v>#N/A</v>
      </c>
      <c r="AJ301"/>
      <c r="AK3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1"/>
      <c r="AM301"/>
      <c r="AN301"/>
      <c r="AO301"/>
      <c r="AP301"/>
      <c r="AQ301"/>
      <c r="AR301"/>
      <c r="AS301"/>
      <c r="AT301"/>
      <c r="AU301"/>
      <c r="AV301"/>
      <c r="AW301"/>
      <c r="AX301"/>
      <c r="AY301"/>
      <c r="AZ301"/>
      <c r="BA301"/>
      <c r="BB301"/>
      <c r="BC301" s="119"/>
    </row>
    <row r="302" spans="2:55" x14ac:dyDescent="0.25">
      <c r="B302" s="181" t="e">
        <f t="shared" ca="1" si="28"/>
        <v>#N/A</v>
      </c>
      <c r="C302" s="12">
        <v>34</v>
      </c>
      <c r="D302" s="119" t="e">
        <f t="shared" ca="1" si="48"/>
        <v>#N/A</v>
      </c>
      <c r="E302" s="119" t="e">
        <f t="shared" ca="1" si="35"/>
        <v>#N/A</v>
      </c>
      <c r="F302" s="37" t="e">
        <f t="shared" ca="1" si="49"/>
        <v>#DIV/0!</v>
      </c>
      <c r="G302" s="37" t="e">
        <f t="shared" ca="1" si="41"/>
        <v>#DIV/0!</v>
      </c>
      <c r="I302" s="37" t="e">
        <f ca="1">(COUNTIF('Base Calcs'!$C$258:$C$3257,"&lt;"&amp;D302)-COUNTIF('Base Calcs'!$C$258:$C$3257,"&lt;"&amp;D301))/COUNT('Base Calcs'!$C$258:$C$3257)</f>
        <v>#DIV/0!</v>
      </c>
      <c r="J302" s="39" t="e">
        <f t="shared" ca="1" si="42"/>
        <v>#DIV/0!</v>
      </c>
      <c r="L302" s="37" t="e">
        <f ca="1">(COUNTIF('Base Calcs'!$B$258:$B$3257,"&lt;"&amp;D302)-COUNTIF('Base Calcs'!$B$258:$B$3257,"&lt;"&amp;D301))/COUNT('Base Calcs'!$B$258:$B$3257)</f>
        <v>#DIV/0!</v>
      </c>
      <c r="M302" s="39" t="e">
        <f t="shared" ca="1" si="43"/>
        <v>#DIV/0!</v>
      </c>
      <c r="P302" s="16" t="e">
        <f t="shared" ca="1" si="37"/>
        <v>#N/A</v>
      </c>
      <c r="Q302" s="86" t="e">
        <f t="shared" ca="1" si="29"/>
        <v>#N/A</v>
      </c>
      <c r="R302" s="86" t="e">
        <f t="shared" ca="1" si="30"/>
        <v>#N/A</v>
      </c>
      <c r="T302" s="16" t="e">
        <f t="shared" ca="1" si="31"/>
        <v>#N/A</v>
      </c>
      <c r="U302" s="86" t="e">
        <f t="shared" ca="1" si="32"/>
        <v>#N/A</v>
      </c>
      <c r="V302" s="86" t="e">
        <f t="shared" ca="1" si="33"/>
        <v>#N/A</v>
      </c>
      <c r="X302" s="188" t="e">
        <f t="shared" ca="1" si="44"/>
        <v>#N/A</v>
      </c>
      <c r="Y302" s="188" t="e">
        <f t="shared" ca="1" si="38"/>
        <v>#N/A</v>
      </c>
      <c r="Z302" s="190" t="e">
        <f t="shared" ca="1" si="50"/>
        <v>#DIV/0!</v>
      </c>
      <c r="AA302" s="190" t="e">
        <f t="shared" ca="1" si="45"/>
        <v>#DIV/0!</v>
      </c>
      <c r="AB302" s="190"/>
      <c r="AC302" s="190" t="e">
        <f ca="1">(COUNTIF('Base Calcs'!$T$258:$T$1258,"&lt;"&amp;X302)-COUNTIF('Base Calcs'!$T$258:$T$1258,"&lt;"&amp;X301))/COUNT('Base Calcs'!$T$258:$T$1258)</f>
        <v>#DIV/0!</v>
      </c>
      <c r="AD302" s="190" t="e">
        <f t="shared" ca="1" si="46"/>
        <v>#DIV/0!</v>
      </c>
      <c r="AE302" s="186"/>
      <c r="AF302" s="190" t="e">
        <f t="shared" ca="1" si="51"/>
        <v>#DIV/0!</v>
      </c>
      <c r="AG302" s="190" t="e">
        <f t="shared" ca="1" si="47"/>
        <v>#DIV/0!</v>
      </c>
      <c r="AH302"/>
      <c r="AI302" s="196" t="e">
        <f ca="1">(($E$9*(RAND()*($E$208-$D$208)+$D$208))*(RAND()*('Base Calcs'!$E$214-'Base Calcs'!$D$214)+'Base Calcs'!$D$214+IF($E$50&gt;0,$E$50,0)))+$E$154+$E$155-$E$196+$E$179-($E$179*(RAND()*($E$210-$D$210)+$D$210))-(($E$200/$E$45)*(RAND()*($E$211-$D$211)+$D$211))</f>
        <v>#N/A</v>
      </c>
      <c r="AJ302"/>
      <c r="AK3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2"/>
      <c r="AM302"/>
      <c r="AN302"/>
      <c r="AO302"/>
      <c r="AP302"/>
      <c r="AQ302"/>
      <c r="AR302"/>
      <c r="AS302"/>
      <c r="AT302"/>
      <c r="AU302"/>
      <c r="AV302"/>
      <c r="AW302"/>
      <c r="AX302"/>
      <c r="AY302"/>
      <c r="AZ302"/>
      <c r="BA302"/>
      <c r="BB302"/>
      <c r="BC302" s="119"/>
    </row>
    <row r="303" spans="2:55" x14ac:dyDescent="0.25">
      <c r="B303" s="181" t="e">
        <f t="shared" ca="1" si="28"/>
        <v>#N/A</v>
      </c>
      <c r="C303" s="12">
        <v>35</v>
      </c>
      <c r="D303" s="119" t="e">
        <f t="shared" ca="1" si="48"/>
        <v>#N/A</v>
      </c>
      <c r="E303" s="119" t="e">
        <f t="shared" ca="1" si="35"/>
        <v>#N/A</v>
      </c>
      <c r="F303" s="37" t="e">
        <f t="shared" ca="1" si="49"/>
        <v>#DIV/0!</v>
      </c>
      <c r="G303" s="37" t="e">
        <f t="shared" ca="1" si="41"/>
        <v>#DIV/0!</v>
      </c>
      <c r="I303" s="37" t="e">
        <f ca="1">(COUNTIF('Base Calcs'!$C$258:$C$3257,"&lt;"&amp;D303)-COUNTIF('Base Calcs'!$C$258:$C$3257,"&lt;"&amp;D302))/COUNT('Base Calcs'!$C$258:$C$3257)</f>
        <v>#DIV/0!</v>
      </c>
      <c r="J303" s="39" t="e">
        <f t="shared" ca="1" si="42"/>
        <v>#DIV/0!</v>
      </c>
      <c r="L303" s="37" t="e">
        <f ca="1">(COUNTIF('Base Calcs'!$B$258:$B$3257,"&lt;"&amp;D303)-COUNTIF('Base Calcs'!$B$258:$B$3257,"&lt;"&amp;D302))/COUNT('Base Calcs'!$B$258:$B$3257)</f>
        <v>#DIV/0!</v>
      </c>
      <c r="M303" s="39" t="e">
        <f t="shared" ca="1" si="43"/>
        <v>#DIV/0!</v>
      </c>
      <c r="P303" s="16" t="e">
        <f t="shared" ca="1" si="37"/>
        <v>#N/A</v>
      </c>
      <c r="Q303" s="86" t="e">
        <f t="shared" ca="1" si="29"/>
        <v>#N/A</v>
      </c>
      <c r="R303" s="86" t="e">
        <f t="shared" ca="1" si="30"/>
        <v>#N/A</v>
      </c>
      <c r="T303" s="16" t="e">
        <f t="shared" ca="1" si="31"/>
        <v>#N/A</v>
      </c>
      <c r="U303" s="86" t="e">
        <f t="shared" ca="1" si="32"/>
        <v>#N/A</v>
      </c>
      <c r="V303" s="86" t="e">
        <f t="shared" ca="1" si="33"/>
        <v>#N/A</v>
      </c>
      <c r="X303" s="188" t="e">
        <f t="shared" ca="1" si="44"/>
        <v>#N/A</v>
      </c>
      <c r="Y303" s="188" t="e">
        <f t="shared" ca="1" si="38"/>
        <v>#N/A</v>
      </c>
      <c r="Z303" s="190" t="e">
        <f t="shared" ca="1" si="50"/>
        <v>#DIV/0!</v>
      </c>
      <c r="AA303" s="190" t="e">
        <f t="shared" ca="1" si="45"/>
        <v>#DIV/0!</v>
      </c>
      <c r="AB303" s="190"/>
      <c r="AC303" s="190" t="e">
        <f ca="1">(COUNTIF('Base Calcs'!$T$258:$T$1258,"&lt;"&amp;X303)-COUNTIF('Base Calcs'!$T$258:$T$1258,"&lt;"&amp;X302))/COUNT('Base Calcs'!$T$258:$T$1258)</f>
        <v>#DIV/0!</v>
      </c>
      <c r="AD303" s="190" t="e">
        <f t="shared" ca="1" si="46"/>
        <v>#DIV/0!</v>
      </c>
      <c r="AE303" s="186"/>
      <c r="AF303" s="190" t="e">
        <f t="shared" ca="1" si="51"/>
        <v>#DIV/0!</v>
      </c>
      <c r="AG303" s="190" t="e">
        <f t="shared" ca="1" si="47"/>
        <v>#DIV/0!</v>
      </c>
      <c r="AH303"/>
      <c r="AI303" s="196" t="e">
        <f ca="1">(($E$9*(RAND()*($E$208-$D$208)+$D$208))*(RAND()*('Base Calcs'!$E$214-'Base Calcs'!$D$214)+'Base Calcs'!$D$214+IF($E$50&gt;0,$E$50,0)))+$E$154+$E$155-$E$196+$E$179-($E$179*(RAND()*($E$210-$D$210)+$D$210))-(($E$200/$E$45)*(RAND()*($E$211-$D$211)+$D$211))</f>
        <v>#N/A</v>
      </c>
      <c r="AJ303"/>
      <c r="AK3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3"/>
      <c r="AM303"/>
      <c r="AN303"/>
      <c r="AO303"/>
      <c r="AP303"/>
      <c r="AQ303"/>
      <c r="AR303"/>
      <c r="AS303"/>
      <c r="AT303"/>
      <c r="AU303"/>
      <c r="AV303"/>
      <c r="AW303"/>
      <c r="AX303"/>
      <c r="AY303"/>
      <c r="AZ303"/>
      <c r="BA303"/>
      <c r="BB303"/>
      <c r="BC303" s="119"/>
    </row>
    <row r="304" spans="2:55" x14ac:dyDescent="0.25">
      <c r="B304" s="181" t="e">
        <f t="shared" ca="1" si="28"/>
        <v>#N/A</v>
      </c>
      <c r="C304" s="12">
        <v>36</v>
      </c>
      <c r="D304" s="119" t="e">
        <f t="shared" ca="1" si="48"/>
        <v>#N/A</v>
      </c>
      <c r="E304" s="119" t="e">
        <f t="shared" ca="1" si="35"/>
        <v>#N/A</v>
      </c>
      <c r="F304" s="37" t="e">
        <f t="shared" ca="1" si="49"/>
        <v>#DIV/0!</v>
      </c>
      <c r="G304" s="37" t="e">
        <f t="shared" ca="1" si="41"/>
        <v>#DIV/0!</v>
      </c>
      <c r="I304" s="37" t="e">
        <f ca="1">(COUNTIF('Base Calcs'!$C$258:$C$3257,"&lt;"&amp;D304)-COUNTIF('Base Calcs'!$C$258:$C$3257,"&lt;"&amp;D303))/COUNT('Base Calcs'!$C$258:$C$3257)</f>
        <v>#DIV/0!</v>
      </c>
      <c r="J304" s="39" t="e">
        <f t="shared" ca="1" si="42"/>
        <v>#DIV/0!</v>
      </c>
      <c r="L304" s="37" t="e">
        <f ca="1">(COUNTIF('Base Calcs'!$B$258:$B$3257,"&lt;"&amp;D304)-COUNTIF('Base Calcs'!$B$258:$B$3257,"&lt;"&amp;D303))/COUNT('Base Calcs'!$B$258:$B$3257)</f>
        <v>#DIV/0!</v>
      </c>
      <c r="M304" s="39" t="e">
        <f t="shared" ca="1" si="43"/>
        <v>#DIV/0!</v>
      </c>
      <c r="P304" s="16" t="e">
        <f t="shared" ca="1" si="37"/>
        <v>#N/A</v>
      </c>
      <c r="Q304" s="86" t="e">
        <f t="shared" ca="1" si="29"/>
        <v>#N/A</v>
      </c>
      <c r="R304" s="86" t="e">
        <f t="shared" ca="1" si="30"/>
        <v>#N/A</v>
      </c>
      <c r="T304" s="16" t="e">
        <f t="shared" ca="1" si="31"/>
        <v>#N/A</v>
      </c>
      <c r="U304" s="86" t="e">
        <f t="shared" ca="1" si="32"/>
        <v>#N/A</v>
      </c>
      <c r="V304" s="86" t="e">
        <f t="shared" ca="1" si="33"/>
        <v>#N/A</v>
      </c>
      <c r="X304" s="188" t="e">
        <f t="shared" ca="1" si="44"/>
        <v>#N/A</v>
      </c>
      <c r="Y304" s="188" t="e">
        <f t="shared" ca="1" si="38"/>
        <v>#N/A</v>
      </c>
      <c r="Z304" s="190" t="e">
        <f t="shared" ca="1" si="50"/>
        <v>#DIV/0!</v>
      </c>
      <c r="AA304" s="190" t="e">
        <f t="shared" ca="1" si="45"/>
        <v>#DIV/0!</v>
      </c>
      <c r="AB304" s="190"/>
      <c r="AC304" s="190" t="e">
        <f ca="1">(COUNTIF('Base Calcs'!$T$258:$T$1258,"&lt;"&amp;X304)-COUNTIF('Base Calcs'!$T$258:$T$1258,"&lt;"&amp;X303))/COUNT('Base Calcs'!$T$258:$T$1258)</f>
        <v>#DIV/0!</v>
      </c>
      <c r="AD304" s="190" t="e">
        <f t="shared" ca="1" si="46"/>
        <v>#DIV/0!</v>
      </c>
      <c r="AE304" s="186"/>
      <c r="AF304" s="190" t="e">
        <f t="shared" ca="1" si="51"/>
        <v>#DIV/0!</v>
      </c>
      <c r="AG304" s="190" t="e">
        <f t="shared" ca="1" si="47"/>
        <v>#DIV/0!</v>
      </c>
      <c r="AH304"/>
      <c r="AI304" s="196" t="e">
        <f ca="1">(($E$9*(RAND()*($E$208-$D$208)+$D$208))*(RAND()*('Base Calcs'!$E$214-'Base Calcs'!$D$214)+'Base Calcs'!$D$214+IF($E$50&gt;0,$E$50,0)))+$E$154+$E$155-$E$196+$E$179-($E$179*(RAND()*($E$210-$D$210)+$D$210))-(($E$200/$E$45)*(RAND()*($E$211-$D$211)+$D$211))</f>
        <v>#N/A</v>
      </c>
      <c r="AJ304"/>
      <c r="AK3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4"/>
      <c r="AM304"/>
      <c r="AN304"/>
      <c r="AO304"/>
      <c r="AP304"/>
      <c r="AQ304"/>
      <c r="AR304"/>
      <c r="AS304"/>
      <c r="AT304"/>
      <c r="AU304"/>
      <c r="AV304"/>
      <c r="AW304"/>
      <c r="AX304"/>
      <c r="AY304"/>
      <c r="AZ304"/>
      <c r="BA304"/>
      <c r="BB304"/>
      <c r="BC304" s="119"/>
    </row>
    <row r="305" spans="2:55" x14ac:dyDescent="0.25">
      <c r="B305" s="181" t="e">
        <f t="shared" ca="1" si="28"/>
        <v>#N/A</v>
      </c>
      <c r="C305" s="12">
        <v>37</v>
      </c>
      <c r="D305" s="119" t="e">
        <f t="shared" ca="1" si="48"/>
        <v>#N/A</v>
      </c>
      <c r="E305" s="119" t="e">
        <f t="shared" ca="1" si="35"/>
        <v>#N/A</v>
      </c>
      <c r="F305" s="37" t="e">
        <f t="shared" ca="1" si="49"/>
        <v>#DIV/0!</v>
      </c>
      <c r="G305" s="37" t="e">
        <f t="shared" ca="1" si="41"/>
        <v>#DIV/0!</v>
      </c>
      <c r="I305" s="37" t="e">
        <f ca="1">(COUNTIF('Base Calcs'!$C$258:$C$3257,"&lt;"&amp;D305)-COUNTIF('Base Calcs'!$C$258:$C$3257,"&lt;"&amp;D304))/COUNT('Base Calcs'!$C$258:$C$3257)</f>
        <v>#DIV/0!</v>
      </c>
      <c r="J305" s="39" t="e">
        <f t="shared" ca="1" si="42"/>
        <v>#DIV/0!</v>
      </c>
      <c r="L305" s="37" t="e">
        <f ca="1">(COUNTIF('Base Calcs'!$B$258:$B$3257,"&lt;"&amp;D305)-COUNTIF('Base Calcs'!$B$258:$B$3257,"&lt;"&amp;D304))/COUNT('Base Calcs'!$B$258:$B$3257)</f>
        <v>#DIV/0!</v>
      </c>
      <c r="M305" s="39" t="e">
        <f t="shared" ca="1" si="43"/>
        <v>#DIV/0!</v>
      </c>
      <c r="P305" s="16" t="e">
        <f t="shared" ca="1" si="37"/>
        <v>#N/A</v>
      </c>
      <c r="Q305" s="86" t="e">
        <f t="shared" ca="1" si="29"/>
        <v>#N/A</v>
      </c>
      <c r="R305" s="86" t="e">
        <f t="shared" ca="1" si="30"/>
        <v>#N/A</v>
      </c>
      <c r="T305" s="16" t="e">
        <f t="shared" ca="1" si="31"/>
        <v>#N/A</v>
      </c>
      <c r="U305" s="86" t="e">
        <f t="shared" ca="1" si="32"/>
        <v>#N/A</v>
      </c>
      <c r="V305" s="86" t="e">
        <f t="shared" ca="1" si="33"/>
        <v>#N/A</v>
      </c>
      <c r="X305" s="188" t="e">
        <f t="shared" ca="1" si="44"/>
        <v>#N/A</v>
      </c>
      <c r="Y305" s="188" t="e">
        <f t="shared" ca="1" si="38"/>
        <v>#N/A</v>
      </c>
      <c r="Z305" s="190" t="e">
        <f t="shared" ca="1" si="50"/>
        <v>#DIV/0!</v>
      </c>
      <c r="AA305" s="190" t="e">
        <f t="shared" ca="1" si="45"/>
        <v>#DIV/0!</v>
      </c>
      <c r="AB305" s="190"/>
      <c r="AC305" s="190" t="e">
        <f ca="1">(COUNTIF('Base Calcs'!$T$258:$T$1258,"&lt;"&amp;X305)-COUNTIF('Base Calcs'!$T$258:$T$1258,"&lt;"&amp;X304))/COUNT('Base Calcs'!$T$258:$T$1258)</f>
        <v>#DIV/0!</v>
      </c>
      <c r="AD305" s="190" t="e">
        <f t="shared" ca="1" si="46"/>
        <v>#DIV/0!</v>
      </c>
      <c r="AE305" s="186"/>
      <c r="AF305" s="190" t="e">
        <f t="shared" ca="1" si="51"/>
        <v>#DIV/0!</v>
      </c>
      <c r="AG305" s="190" t="e">
        <f t="shared" ca="1" si="47"/>
        <v>#DIV/0!</v>
      </c>
      <c r="AH305"/>
      <c r="AI305" s="196" t="e">
        <f ca="1">(($E$9*(RAND()*($E$208-$D$208)+$D$208))*(RAND()*('Base Calcs'!$E$214-'Base Calcs'!$D$214)+'Base Calcs'!$D$214+IF($E$50&gt;0,$E$50,0)))+$E$154+$E$155-$E$196+$E$179-($E$179*(RAND()*($E$210-$D$210)+$D$210))-(($E$200/$E$45)*(RAND()*($E$211-$D$211)+$D$211))</f>
        <v>#N/A</v>
      </c>
      <c r="AJ305"/>
      <c r="AK3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5"/>
      <c r="AM305"/>
      <c r="AN305"/>
      <c r="AO305"/>
      <c r="AP305"/>
      <c r="AQ305"/>
      <c r="AR305"/>
      <c r="AS305"/>
      <c r="AT305"/>
      <c r="AU305"/>
      <c r="AV305"/>
      <c r="AW305"/>
      <c r="AX305"/>
      <c r="AY305"/>
      <c r="AZ305"/>
      <c r="BA305"/>
      <c r="BB305"/>
      <c r="BC305" s="119"/>
    </row>
    <row r="306" spans="2:55" x14ac:dyDescent="0.25">
      <c r="B306" s="181" t="e">
        <f t="shared" ca="1" si="28"/>
        <v>#N/A</v>
      </c>
      <c r="C306" s="12">
        <v>38</v>
      </c>
      <c r="D306" s="119" t="e">
        <f t="shared" ca="1" si="48"/>
        <v>#N/A</v>
      </c>
      <c r="E306" s="119" t="e">
        <f t="shared" ca="1" si="35"/>
        <v>#N/A</v>
      </c>
      <c r="F306" s="37" t="e">
        <f t="shared" ca="1" si="49"/>
        <v>#DIV/0!</v>
      </c>
      <c r="G306" s="37" t="e">
        <f t="shared" ca="1" si="41"/>
        <v>#DIV/0!</v>
      </c>
      <c r="I306" s="37" t="e">
        <f ca="1">(COUNTIF('Base Calcs'!$C$258:$C$3257,"&lt;"&amp;D306)-COUNTIF('Base Calcs'!$C$258:$C$3257,"&lt;"&amp;D305))/COUNT('Base Calcs'!$C$258:$C$3257)</f>
        <v>#DIV/0!</v>
      </c>
      <c r="J306" s="39" t="e">
        <f t="shared" ca="1" si="42"/>
        <v>#DIV/0!</v>
      </c>
      <c r="L306" s="37" t="e">
        <f ca="1">(COUNTIF('Base Calcs'!$B$258:$B$3257,"&lt;"&amp;D306)-COUNTIF('Base Calcs'!$B$258:$B$3257,"&lt;"&amp;D305))/COUNT('Base Calcs'!$B$258:$B$3257)</f>
        <v>#DIV/0!</v>
      </c>
      <c r="M306" s="39" t="e">
        <f t="shared" ca="1" si="43"/>
        <v>#DIV/0!</v>
      </c>
      <c r="P306" s="16" t="e">
        <f t="shared" ca="1" si="37"/>
        <v>#N/A</v>
      </c>
      <c r="Q306" s="86" t="e">
        <f t="shared" ca="1" si="29"/>
        <v>#N/A</v>
      </c>
      <c r="R306" s="86" t="e">
        <f t="shared" ca="1" si="30"/>
        <v>#N/A</v>
      </c>
      <c r="T306" s="16" t="e">
        <f t="shared" ca="1" si="31"/>
        <v>#N/A</v>
      </c>
      <c r="U306" s="86" t="e">
        <f t="shared" ca="1" si="32"/>
        <v>#N/A</v>
      </c>
      <c r="V306" s="86" t="e">
        <f t="shared" ca="1" si="33"/>
        <v>#N/A</v>
      </c>
      <c r="X306" s="188" t="e">
        <f t="shared" ca="1" si="44"/>
        <v>#N/A</v>
      </c>
      <c r="Y306" s="188" t="e">
        <f t="shared" ca="1" si="38"/>
        <v>#N/A</v>
      </c>
      <c r="Z306" s="190" t="e">
        <f t="shared" ca="1" si="50"/>
        <v>#DIV/0!</v>
      </c>
      <c r="AA306" s="190" t="e">
        <f t="shared" ca="1" si="45"/>
        <v>#DIV/0!</v>
      </c>
      <c r="AB306" s="190"/>
      <c r="AC306" s="190" t="e">
        <f ca="1">(COUNTIF('Base Calcs'!$T$258:$T$1258,"&lt;"&amp;X306)-COUNTIF('Base Calcs'!$T$258:$T$1258,"&lt;"&amp;X305))/COUNT('Base Calcs'!$T$258:$T$1258)</f>
        <v>#DIV/0!</v>
      </c>
      <c r="AD306" s="190" t="e">
        <f t="shared" ca="1" si="46"/>
        <v>#DIV/0!</v>
      </c>
      <c r="AE306" s="186"/>
      <c r="AF306" s="190" t="e">
        <f t="shared" ca="1" si="51"/>
        <v>#DIV/0!</v>
      </c>
      <c r="AG306" s="190" t="e">
        <f t="shared" ca="1" si="47"/>
        <v>#DIV/0!</v>
      </c>
      <c r="AH306"/>
      <c r="AI306" s="196" t="e">
        <f ca="1">(($E$9*(RAND()*($E$208-$D$208)+$D$208))*(RAND()*('Base Calcs'!$E$214-'Base Calcs'!$D$214)+'Base Calcs'!$D$214+IF($E$50&gt;0,$E$50,0)))+$E$154+$E$155-$E$196+$E$179-($E$179*(RAND()*($E$210-$D$210)+$D$210))-(($E$200/$E$45)*(RAND()*($E$211-$D$211)+$D$211))</f>
        <v>#N/A</v>
      </c>
      <c r="AJ306"/>
      <c r="AK3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6"/>
      <c r="AM306"/>
      <c r="AN306"/>
      <c r="AO306"/>
      <c r="AP306"/>
      <c r="AQ306"/>
      <c r="AR306"/>
      <c r="AS306"/>
      <c r="AT306"/>
      <c r="AU306"/>
      <c r="AV306"/>
      <c r="AW306"/>
      <c r="AX306"/>
      <c r="AY306"/>
      <c r="AZ306"/>
      <c r="BA306"/>
      <c r="BB306"/>
      <c r="BC306" s="119"/>
    </row>
    <row r="307" spans="2:55" x14ac:dyDescent="0.25">
      <c r="B307" s="181" t="e">
        <f t="shared" ca="1" si="28"/>
        <v>#N/A</v>
      </c>
      <c r="C307" s="12">
        <v>39</v>
      </c>
      <c r="D307" s="119" t="e">
        <f t="shared" ca="1" si="48"/>
        <v>#N/A</v>
      </c>
      <c r="E307" s="119" t="e">
        <f t="shared" ca="1" si="35"/>
        <v>#N/A</v>
      </c>
      <c r="F307" s="37" t="e">
        <f t="shared" ca="1" si="49"/>
        <v>#DIV/0!</v>
      </c>
      <c r="G307" s="37" t="e">
        <f t="shared" ca="1" si="41"/>
        <v>#DIV/0!</v>
      </c>
      <c r="I307" s="37" t="e">
        <f ca="1">(COUNTIF('Base Calcs'!$C$258:$C$3257,"&lt;"&amp;D307)-COUNTIF('Base Calcs'!$C$258:$C$3257,"&lt;"&amp;D306))/COUNT('Base Calcs'!$C$258:$C$3257)</f>
        <v>#DIV/0!</v>
      </c>
      <c r="J307" s="39" t="e">
        <f t="shared" ca="1" si="42"/>
        <v>#DIV/0!</v>
      </c>
      <c r="L307" s="37" t="e">
        <f ca="1">(COUNTIF('Base Calcs'!$B$258:$B$3257,"&lt;"&amp;D307)-COUNTIF('Base Calcs'!$B$258:$B$3257,"&lt;"&amp;D306))/COUNT('Base Calcs'!$B$258:$B$3257)</f>
        <v>#DIV/0!</v>
      </c>
      <c r="M307" s="39" t="e">
        <f t="shared" ca="1" si="43"/>
        <v>#DIV/0!</v>
      </c>
      <c r="P307" s="16" t="e">
        <f t="shared" ca="1" si="37"/>
        <v>#N/A</v>
      </c>
      <c r="Q307" s="86" t="e">
        <f t="shared" ca="1" si="29"/>
        <v>#N/A</v>
      </c>
      <c r="R307" s="86" t="e">
        <f t="shared" ca="1" si="30"/>
        <v>#N/A</v>
      </c>
      <c r="T307" s="16" t="e">
        <f t="shared" ca="1" si="31"/>
        <v>#N/A</v>
      </c>
      <c r="U307" s="86" t="e">
        <f t="shared" ca="1" si="32"/>
        <v>#N/A</v>
      </c>
      <c r="V307" s="86" t="e">
        <f t="shared" ca="1" si="33"/>
        <v>#N/A</v>
      </c>
      <c r="X307" s="188" t="e">
        <f t="shared" ca="1" si="44"/>
        <v>#N/A</v>
      </c>
      <c r="Y307" s="188" t="e">
        <f t="shared" ca="1" si="38"/>
        <v>#N/A</v>
      </c>
      <c r="Z307" s="190" t="e">
        <f t="shared" ca="1" si="50"/>
        <v>#DIV/0!</v>
      </c>
      <c r="AA307" s="190" t="e">
        <f t="shared" ca="1" si="45"/>
        <v>#DIV/0!</v>
      </c>
      <c r="AB307" s="190"/>
      <c r="AC307" s="190" t="e">
        <f ca="1">(COUNTIF('Base Calcs'!$T$258:$T$1258,"&lt;"&amp;X307)-COUNTIF('Base Calcs'!$T$258:$T$1258,"&lt;"&amp;X306))/COUNT('Base Calcs'!$T$258:$T$1258)</f>
        <v>#DIV/0!</v>
      </c>
      <c r="AD307" s="190" t="e">
        <f t="shared" ca="1" si="46"/>
        <v>#DIV/0!</v>
      </c>
      <c r="AE307" s="186"/>
      <c r="AF307" s="190" t="e">
        <f t="shared" ca="1" si="51"/>
        <v>#DIV/0!</v>
      </c>
      <c r="AG307" s="190" t="e">
        <f t="shared" ca="1" si="47"/>
        <v>#DIV/0!</v>
      </c>
      <c r="AH307"/>
      <c r="AI307" s="196" t="e">
        <f ca="1">(($E$9*(RAND()*($E$208-$D$208)+$D$208))*(RAND()*('Base Calcs'!$E$214-'Base Calcs'!$D$214)+'Base Calcs'!$D$214+IF($E$50&gt;0,$E$50,0)))+$E$154+$E$155-$E$196+$E$179-($E$179*(RAND()*($E$210-$D$210)+$D$210))-(($E$200/$E$45)*(RAND()*($E$211-$D$211)+$D$211))</f>
        <v>#N/A</v>
      </c>
      <c r="AJ307"/>
      <c r="AK3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7"/>
      <c r="AM307"/>
      <c r="AN307"/>
      <c r="AO307"/>
      <c r="AP307"/>
      <c r="AQ307"/>
      <c r="AR307"/>
      <c r="AS307"/>
      <c r="AT307"/>
      <c r="AU307"/>
      <c r="AV307"/>
      <c r="AW307"/>
      <c r="AX307"/>
      <c r="AY307"/>
      <c r="AZ307"/>
      <c r="BA307"/>
      <c r="BB307"/>
      <c r="BC307" s="119"/>
    </row>
    <row r="308" spans="2:55" x14ac:dyDescent="0.25">
      <c r="B308" s="181" t="e">
        <f t="shared" ca="1" si="28"/>
        <v>#N/A</v>
      </c>
      <c r="C308" s="12">
        <v>40</v>
      </c>
      <c r="D308" s="119" t="e">
        <f t="shared" ca="1" si="48"/>
        <v>#N/A</v>
      </c>
      <c r="E308" s="119" t="e">
        <f t="shared" ca="1" si="35"/>
        <v>#N/A</v>
      </c>
      <c r="F308" s="37" t="e">
        <f t="shared" ca="1" si="49"/>
        <v>#DIV/0!</v>
      </c>
      <c r="G308" s="37" t="e">
        <f t="shared" ca="1" si="41"/>
        <v>#DIV/0!</v>
      </c>
      <c r="I308" s="37" t="e">
        <f ca="1">(COUNTIF('Base Calcs'!$C$258:$C$3257,"&lt;"&amp;D308)-COUNTIF('Base Calcs'!$C$258:$C$3257,"&lt;"&amp;D307))/COUNT('Base Calcs'!$C$258:$C$3257)</f>
        <v>#DIV/0!</v>
      </c>
      <c r="J308" s="39" t="e">
        <f t="shared" ca="1" si="42"/>
        <v>#DIV/0!</v>
      </c>
      <c r="L308" s="37" t="e">
        <f ca="1">(COUNTIF('Base Calcs'!$B$258:$B$3257,"&lt;"&amp;D308)-COUNTIF('Base Calcs'!$B$258:$B$3257,"&lt;"&amp;D307))/COUNT('Base Calcs'!$B$258:$B$3257)</f>
        <v>#DIV/0!</v>
      </c>
      <c r="M308" s="39" t="e">
        <f t="shared" ca="1" si="43"/>
        <v>#DIV/0!</v>
      </c>
      <c r="P308" s="16" t="e">
        <f t="shared" ca="1" si="37"/>
        <v>#N/A</v>
      </c>
      <c r="Q308" s="86" t="e">
        <f t="shared" ca="1" si="29"/>
        <v>#N/A</v>
      </c>
      <c r="R308" s="86" t="e">
        <f t="shared" ca="1" si="30"/>
        <v>#N/A</v>
      </c>
      <c r="T308" s="16" t="e">
        <f t="shared" ca="1" si="31"/>
        <v>#N/A</v>
      </c>
      <c r="U308" s="86" t="e">
        <f t="shared" ca="1" si="32"/>
        <v>#N/A</v>
      </c>
      <c r="V308" s="86" t="e">
        <f t="shared" ca="1" si="33"/>
        <v>#N/A</v>
      </c>
      <c r="X308" s="188" t="e">
        <f t="shared" ca="1" si="44"/>
        <v>#N/A</v>
      </c>
      <c r="Y308" s="188" t="e">
        <f t="shared" ca="1" si="38"/>
        <v>#N/A</v>
      </c>
      <c r="Z308" s="190" t="e">
        <f t="shared" ca="1" si="50"/>
        <v>#DIV/0!</v>
      </c>
      <c r="AA308" s="190" t="e">
        <f t="shared" ca="1" si="45"/>
        <v>#DIV/0!</v>
      </c>
      <c r="AB308" s="190"/>
      <c r="AC308" s="190" t="e">
        <f ca="1">(COUNTIF('Base Calcs'!$T$258:$T$1258,"&lt;"&amp;X308)-COUNTIF('Base Calcs'!$T$258:$T$1258,"&lt;"&amp;X307))/COUNT('Base Calcs'!$T$258:$T$1258)</f>
        <v>#DIV/0!</v>
      </c>
      <c r="AD308" s="190" t="e">
        <f t="shared" ca="1" si="46"/>
        <v>#DIV/0!</v>
      </c>
      <c r="AE308" s="186"/>
      <c r="AF308" s="190" t="e">
        <f t="shared" ca="1" si="51"/>
        <v>#DIV/0!</v>
      </c>
      <c r="AG308" s="190" t="e">
        <f t="shared" ca="1" si="47"/>
        <v>#DIV/0!</v>
      </c>
      <c r="AH308"/>
      <c r="AI308" s="196" t="e">
        <f ca="1">(($E$9*(RAND()*($E$208-$D$208)+$D$208))*(RAND()*('Base Calcs'!$E$214-'Base Calcs'!$D$214)+'Base Calcs'!$D$214+IF($E$50&gt;0,$E$50,0)))+$E$154+$E$155-$E$196+$E$179-($E$179*(RAND()*($E$210-$D$210)+$D$210))-(($E$200/$E$45)*(RAND()*($E$211-$D$211)+$D$211))</f>
        <v>#N/A</v>
      </c>
      <c r="AJ308"/>
      <c r="AK3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8"/>
      <c r="AM308"/>
      <c r="AN308"/>
      <c r="AO308"/>
      <c r="AP308"/>
      <c r="AQ308"/>
      <c r="AR308"/>
      <c r="AS308"/>
      <c r="AT308"/>
      <c r="AU308"/>
      <c r="AV308"/>
      <c r="AW308"/>
      <c r="AX308"/>
      <c r="AY308"/>
      <c r="AZ308"/>
      <c r="BA308"/>
      <c r="BB308"/>
      <c r="BC308" s="119"/>
    </row>
    <row r="309" spans="2:55" x14ac:dyDescent="0.25">
      <c r="B309" s="181" t="e">
        <f t="shared" ca="1" si="28"/>
        <v>#N/A</v>
      </c>
      <c r="C309" s="12">
        <v>41</v>
      </c>
      <c r="D309" s="119" t="e">
        <f t="shared" ca="1" si="48"/>
        <v>#N/A</v>
      </c>
      <c r="E309" s="119" t="e">
        <f t="shared" ca="1" si="35"/>
        <v>#N/A</v>
      </c>
      <c r="F309" s="37" t="e">
        <f t="shared" ca="1" si="49"/>
        <v>#DIV/0!</v>
      </c>
      <c r="G309" s="37" t="e">
        <f t="shared" ca="1" si="41"/>
        <v>#DIV/0!</v>
      </c>
      <c r="I309" s="37" t="e">
        <f ca="1">(COUNTIF('Base Calcs'!$C$258:$C$3257,"&lt;"&amp;D309)-COUNTIF('Base Calcs'!$C$258:$C$3257,"&lt;"&amp;D308))/COUNT('Base Calcs'!$C$258:$C$3257)</f>
        <v>#DIV/0!</v>
      </c>
      <c r="J309" s="39" t="e">
        <f t="shared" ca="1" si="42"/>
        <v>#DIV/0!</v>
      </c>
      <c r="L309" s="37" t="e">
        <f ca="1">(COUNTIF('Base Calcs'!$B$258:$B$3257,"&lt;"&amp;D309)-COUNTIF('Base Calcs'!$B$258:$B$3257,"&lt;"&amp;D308))/COUNT('Base Calcs'!$B$258:$B$3257)</f>
        <v>#DIV/0!</v>
      </c>
      <c r="M309" s="39" t="e">
        <f t="shared" ca="1" si="43"/>
        <v>#DIV/0!</v>
      </c>
      <c r="P309" s="16" t="e">
        <f t="shared" ca="1" si="37"/>
        <v>#N/A</v>
      </c>
      <c r="Q309" s="86" t="e">
        <f t="shared" ca="1" si="29"/>
        <v>#N/A</v>
      </c>
      <c r="R309" s="86" t="e">
        <f t="shared" ca="1" si="30"/>
        <v>#N/A</v>
      </c>
      <c r="T309" s="16" t="e">
        <f t="shared" ca="1" si="31"/>
        <v>#N/A</v>
      </c>
      <c r="U309" s="86" t="e">
        <f t="shared" ca="1" si="32"/>
        <v>#N/A</v>
      </c>
      <c r="V309" s="86" t="e">
        <f t="shared" ca="1" si="33"/>
        <v>#N/A</v>
      </c>
      <c r="X309" s="188" t="e">
        <f t="shared" ca="1" si="44"/>
        <v>#N/A</v>
      </c>
      <c r="Y309" s="188" t="e">
        <f t="shared" ca="1" si="38"/>
        <v>#N/A</v>
      </c>
      <c r="Z309" s="190" t="e">
        <f t="shared" ca="1" si="50"/>
        <v>#DIV/0!</v>
      </c>
      <c r="AA309" s="190" t="e">
        <f t="shared" ca="1" si="45"/>
        <v>#DIV/0!</v>
      </c>
      <c r="AB309" s="190"/>
      <c r="AC309" s="190" t="e">
        <f ca="1">(COUNTIF('Base Calcs'!$T$258:$T$1258,"&lt;"&amp;X309)-COUNTIF('Base Calcs'!$T$258:$T$1258,"&lt;"&amp;X308))/COUNT('Base Calcs'!$T$258:$T$1258)</f>
        <v>#DIV/0!</v>
      </c>
      <c r="AD309" s="190" t="e">
        <f t="shared" ca="1" si="46"/>
        <v>#DIV/0!</v>
      </c>
      <c r="AE309" s="186"/>
      <c r="AF309" s="190" t="e">
        <f t="shared" ca="1" si="51"/>
        <v>#DIV/0!</v>
      </c>
      <c r="AG309" s="190" t="e">
        <f t="shared" ca="1" si="47"/>
        <v>#DIV/0!</v>
      </c>
      <c r="AH309"/>
      <c r="AI309" s="196" t="e">
        <f ca="1">(($E$9*(RAND()*($E$208-$D$208)+$D$208))*(RAND()*('Base Calcs'!$E$214-'Base Calcs'!$D$214)+'Base Calcs'!$D$214+IF($E$50&gt;0,$E$50,0)))+$E$154+$E$155-$E$196+$E$179-($E$179*(RAND()*($E$210-$D$210)+$D$210))-(($E$200/$E$45)*(RAND()*($E$211-$D$211)+$D$211))</f>
        <v>#N/A</v>
      </c>
      <c r="AJ309"/>
      <c r="AK3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9"/>
      <c r="AM309"/>
      <c r="AN309"/>
      <c r="AO309"/>
      <c r="AP309"/>
      <c r="AQ309"/>
      <c r="AR309"/>
      <c r="AS309"/>
      <c r="AT309"/>
      <c r="AU309"/>
      <c r="AV309"/>
      <c r="AW309"/>
      <c r="AX309"/>
      <c r="AY309"/>
      <c r="AZ309"/>
      <c r="BA309"/>
      <c r="BB309"/>
      <c r="BC309" s="119"/>
    </row>
    <row r="310" spans="2:55" x14ac:dyDescent="0.25">
      <c r="B310" s="181" t="e">
        <f t="shared" ca="1" si="28"/>
        <v>#N/A</v>
      </c>
      <c r="C310" s="12">
        <v>42</v>
      </c>
      <c r="D310" s="119" t="e">
        <f t="shared" ca="1" si="48"/>
        <v>#N/A</v>
      </c>
      <c r="E310" s="119" t="e">
        <f t="shared" ca="1" si="35"/>
        <v>#N/A</v>
      </c>
      <c r="F310" s="37" t="e">
        <f t="shared" ca="1" si="49"/>
        <v>#DIV/0!</v>
      </c>
      <c r="G310" s="37" t="e">
        <f t="shared" ca="1" si="41"/>
        <v>#DIV/0!</v>
      </c>
      <c r="I310" s="37" t="e">
        <f ca="1">(COUNTIF('Base Calcs'!$C$258:$C$3257,"&lt;"&amp;D310)-COUNTIF('Base Calcs'!$C$258:$C$3257,"&lt;"&amp;D309))/COUNT('Base Calcs'!$C$258:$C$3257)</f>
        <v>#DIV/0!</v>
      </c>
      <c r="J310" s="39" t="e">
        <f t="shared" ca="1" si="42"/>
        <v>#DIV/0!</v>
      </c>
      <c r="L310" s="37" t="e">
        <f ca="1">(COUNTIF('Base Calcs'!$B$258:$B$3257,"&lt;"&amp;D310)-COUNTIF('Base Calcs'!$B$258:$B$3257,"&lt;"&amp;D309))/COUNT('Base Calcs'!$B$258:$B$3257)</f>
        <v>#DIV/0!</v>
      </c>
      <c r="M310" s="39" t="e">
        <f t="shared" ca="1" si="43"/>
        <v>#DIV/0!</v>
      </c>
      <c r="P310" s="16" t="e">
        <f t="shared" ca="1" si="37"/>
        <v>#N/A</v>
      </c>
      <c r="Q310" s="86" t="e">
        <f t="shared" ca="1" si="29"/>
        <v>#N/A</v>
      </c>
      <c r="R310" s="86" t="e">
        <f t="shared" ca="1" si="30"/>
        <v>#N/A</v>
      </c>
      <c r="T310" s="16" t="e">
        <f t="shared" ca="1" si="31"/>
        <v>#N/A</v>
      </c>
      <c r="U310" s="86" t="e">
        <f t="shared" ca="1" si="32"/>
        <v>#N/A</v>
      </c>
      <c r="V310" s="86" t="e">
        <f t="shared" ca="1" si="33"/>
        <v>#N/A</v>
      </c>
      <c r="X310" s="188" t="e">
        <f t="shared" ca="1" si="44"/>
        <v>#N/A</v>
      </c>
      <c r="Y310" s="188" t="e">
        <f t="shared" ca="1" si="38"/>
        <v>#N/A</v>
      </c>
      <c r="Z310" s="190" t="e">
        <f t="shared" ca="1" si="50"/>
        <v>#DIV/0!</v>
      </c>
      <c r="AA310" s="190" t="e">
        <f t="shared" ca="1" si="45"/>
        <v>#DIV/0!</v>
      </c>
      <c r="AB310" s="190"/>
      <c r="AC310" s="190" t="e">
        <f ca="1">(COUNTIF('Base Calcs'!$T$258:$T$1258,"&lt;"&amp;X310)-COUNTIF('Base Calcs'!$T$258:$T$1258,"&lt;"&amp;X309))/COUNT('Base Calcs'!$T$258:$T$1258)</f>
        <v>#DIV/0!</v>
      </c>
      <c r="AD310" s="190" t="e">
        <f t="shared" ca="1" si="46"/>
        <v>#DIV/0!</v>
      </c>
      <c r="AE310" s="186"/>
      <c r="AF310" s="190" t="e">
        <f t="shared" ca="1" si="51"/>
        <v>#DIV/0!</v>
      </c>
      <c r="AG310" s="190" t="e">
        <f t="shared" ca="1" si="47"/>
        <v>#DIV/0!</v>
      </c>
      <c r="AH310"/>
      <c r="AI310" s="196" t="e">
        <f ca="1">(($E$9*(RAND()*($E$208-$D$208)+$D$208))*(RAND()*('Base Calcs'!$E$214-'Base Calcs'!$D$214)+'Base Calcs'!$D$214+IF($E$50&gt;0,$E$50,0)))+$E$154+$E$155-$E$196+$E$179-($E$179*(RAND()*($E$210-$D$210)+$D$210))-(($E$200/$E$45)*(RAND()*($E$211-$D$211)+$D$211))</f>
        <v>#N/A</v>
      </c>
      <c r="AJ310"/>
      <c r="AK3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0"/>
      <c r="AM310"/>
      <c r="AN310"/>
      <c r="AO310"/>
      <c r="AP310"/>
      <c r="AQ310"/>
      <c r="AR310"/>
      <c r="AS310"/>
      <c r="AT310"/>
      <c r="AU310"/>
      <c r="AV310"/>
      <c r="AW310"/>
      <c r="AX310"/>
      <c r="AY310"/>
      <c r="AZ310"/>
      <c r="BA310"/>
      <c r="BB310"/>
      <c r="BC310" s="119"/>
    </row>
    <row r="311" spans="2:55" x14ac:dyDescent="0.25">
      <c r="B311" s="181" t="e">
        <f t="shared" ca="1" si="28"/>
        <v>#N/A</v>
      </c>
      <c r="C311" s="12">
        <v>43</v>
      </c>
      <c r="D311" s="119" t="e">
        <f t="shared" ca="1" si="48"/>
        <v>#N/A</v>
      </c>
      <c r="E311" s="119" t="e">
        <f t="shared" ca="1" si="35"/>
        <v>#N/A</v>
      </c>
      <c r="F311" s="37" t="e">
        <f t="shared" ca="1" si="49"/>
        <v>#DIV/0!</v>
      </c>
      <c r="G311" s="37" t="e">
        <f t="shared" ca="1" si="41"/>
        <v>#DIV/0!</v>
      </c>
      <c r="I311" s="37" t="e">
        <f ca="1">(COUNTIF('Base Calcs'!$C$258:$C$3257,"&lt;"&amp;D311)-COUNTIF('Base Calcs'!$C$258:$C$3257,"&lt;"&amp;D310))/COUNT('Base Calcs'!$C$258:$C$3257)</f>
        <v>#DIV/0!</v>
      </c>
      <c r="J311" s="39" t="e">
        <f t="shared" ca="1" si="42"/>
        <v>#DIV/0!</v>
      </c>
      <c r="L311" s="37" t="e">
        <f ca="1">(COUNTIF('Base Calcs'!$B$258:$B$3257,"&lt;"&amp;D311)-COUNTIF('Base Calcs'!$B$258:$B$3257,"&lt;"&amp;D310))/COUNT('Base Calcs'!$B$258:$B$3257)</f>
        <v>#DIV/0!</v>
      </c>
      <c r="M311" s="39" t="e">
        <f t="shared" ca="1" si="43"/>
        <v>#DIV/0!</v>
      </c>
      <c r="P311" s="16" t="e">
        <f t="shared" ca="1" si="37"/>
        <v>#N/A</v>
      </c>
      <c r="Q311" s="86" t="e">
        <f t="shared" ca="1" si="29"/>
        <v>#N/A</v>
      </c>
      <c r="R311" s="86" t="e">
        <f t="shared" ca="1" si="30"/>
        <v>#N/A</v>
      </c>
      <c r="T311" s="16" t="e">
        <f t="shared" ca="1" si="31"/>
        <v>#N/A</v>
      </c>
      <c r="U311" s="86" t="e">
        <f t="shared" ca="1" si="32"/>
        <v>#N/A</v>
      </c>
      <c r="V311" s="86" t="e">
        <f t="shared" ca="1" si="33"/>
        <v>#N/A</v>
      </c>
      <c r="X311" s="188" t="e">
        <f t="shared" ca="1" si="44"/>
        <v>#N/A</v>
      </c>
      <c r="Y311" s="188" t="e">
        <f t="shared" ca="1" si="38"/>
        <v>#N/A</v>
      </c>
      <c r="Z311" s="190" t="e">
        <f t="shared" ca="1" si="50"/>
        <v>#DIV/0!</v>
      </c>
      <c r="AA311" s="190" t="e">
        <f t="shared" ca="1" si="45"/>
        <v>#DIV/0!</v>
      </c>
      <c r="AB311" s="190"/>
      <c r="AC311" s="190" t="e">
        <f ca="1">(COUNTIF('Base Calcs'!$T$258:$T$1258,"&lt;"&amp;X311)-COUNTIF('Base Calcs'!$T$258:$T$1258,"&lt;"&amp;X310))/COUNT('Base Calcs'!$T$258:$T$1258)</f>
        <v>#DIV/0!</v>
      </c>
      <c r="AD311" s="190" t="e">
        <f t="shared" ca="1" si="46"/>
        <v>#DIV/0!</v>
      </c>
      <c r="AE311" s="186"/>
      <c r="AF311" s="190" t="e">
        <f t="shared" ca="1" si="51"/>
        <v>#DIV/0!</v>
      </c>
      <c r="AG311" s="190" t="e">
        <f t="shared" ca="1" si="47"/>
        <v>#DIV/0!</v>
      </c>
      <c r="AH311"/>
      <c r="AI311" s="196" t="e">
        <f ca="1">(($E$9*(RAND()*($E$208-$D$208)+$D$208))*(RAND()*('Base Calcs'!$E$214-'Base Calcs'!$D$214)+'Base Calcs'!$D$214+IF($E$50&gt;0,$E$50,0)))+$E$154+$E$155-$E$196+$E$179-($E$179*(RAND()*($E$210-$D$210)+$D$210))-(($E$200/$E$45)*(RAND()*($E$211-$D$211)+$D$211))</f>
        <v>#N/A</v>
      </c>
      <c r="AJ311"/>
      <c r="AK3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1"/>
      <c r="AM311"/>
      <c r="AN311"/>
      <c r="AO311"/>
      <c r="AP311"/>
      <c r="AQ311"/>
      <c r="AR311"/>
      <c r="AS311"/>
      <c r="AT311"/>
      <c r="AU311"/>
      <c r="AV311"/>
      <c r="AW311"/>
      <c r="AX311"/>
      <c r="AY311"/>
      <c r="AZ311"/>
      <c r="BA311"/>
      <c r="BB311"/>
      <c r="BC311" s="119"/>
    </row>
    <row r="312" spans="2:55" x14ac:dyDescent="0.25">
      <c r="B312" s="181" t="e">
        <f t="shared" ca="1" si="28"/>
        <v>#N/A</v>
      </c>
      <c r="C312" s="12">
        <v>44</v>
      </c>
      <c r="D312" s="119" t="e">
        <f t="shared" ca="1" si="48"/>
        <v>#N/A</v>
      </c>
      <c r="E312" s="119" t="e">
        <f t="shared" ca="1" si="35"/>
        <v>#N/A</v>
      </c>
      <c r="F312" s="37" t="e">
        <f t="shared" ca="1" si="49"/>
        <v>#DIV/0!</v>
      </c>
      <c r="G312" s="37" t="e">
        <f t="shared" ca="1" si="41"/>
        <v>#DIV/0!</v>
      </c>
      <c r="I312" s="37" t="e">
        <f ca="1">(COUNTIF('Base Calcs'!$C$258:$C$3257,"&lt;"&amp;D312)-COUNTIF('Base Calcs'!$C$258:$C$3257,"&lt;"&amp;D311))/COUNT('Base Calcs'!$C$258:$C$3257)</f>
        <v>#DIV/0!</v>
      </c>
      <c r="J312" s="39" t="e">
        <f t="shared" ca="1" si="42"/>
        <v>#DIV/0!</v>
      </c>
      <c r="L312" s="37" t="e">
        <f ca="1">(COUNTIF('Base Calcs'!$B$258:$B$3257,"&lt;"&amp;D312)-COUNTIF('Base Calcs'!$B$258:$B$3257,"&lt;"&amp;D311))/COUNT('Base Calcs'!$B$258:$B$3257)</f>
        <v>#DIV/0!</v>
      </c>
      <c r="M312" s="39" t="e">
        <f t="shared" ca="1" si="43"/>
        <v>#DIV/0!</v>
      </c>
      <c r="P312" s="16" t="e">
        <f t="shared" ca="1" si="37"/>
        <v>#N/A</v>
      </c>
      <c r="Q312" s="86" t="e">
        <f t="shared" ca="1" si="29"/>
        <v>#N/A</v>
      </c>
      <c r="R312" s="86" t="e">
        <f t="shared" ca="1" si="30"/>
        <v>#N/A</v>
      </c>
      <c r="T312" s="16" t="e">
        <f t="shared" ca="1" si="31"/>
        <v>#N/A</v>
      </c>
      <c r="U312" s="86" t="e">
        <f t="shared" ca="1" si="32"/>
        <v>#N/A</v>
      </c>
      <c r="V312" s="86" t="e">
        <f t="shared" ca="1" si="33"/>
        <v>#N/A</v>
      </c>
      <c r="X312" s="188" t="e">
        <f t="shared" ca="1" si="44"/>
        <v>#N/A</v>
      </c>
      <c r="Y312" s="188" t="e">
        <f t="shared" ca="1" si="38"/>
        <v>#N/A</v>
      </c>
      <c r="Z312" s="190" t="e">
        <f t="shared" ca="1" si="50"/>
        <v>#DIV/0!</v>
      </c>
      <c r="AA312" s="190" t="e">
        <f t="shared" ca="1" si="45"/>
        <v>#DIV/0!</v>
      </c>
      <c r="AB312" s="190"/>
      <c r="AC312" s="190" t="e">
        <f ca="1">(COUNTIF('Base Calcs'!$T$258:$T$1258,"&lt;"&amp;X312)-COUNTIF('Base Calcs'!$T$258:$T$1258,"&lt;"&amp;X311))/COUNT('Base Calcs'!$T$258:$T$1258)</f>
        <v>#DIV/0!</v>
      </c>
      <c r="AD312" s="190" t="e">
        <f t="shared" ca="1" si="46"/>
        <v>#DIV/0!</v>
      </c>
      <c r="AE312" s="186"/>
      <c r="AF312" s="190" t="e">
        <f t="shared" ca="1" si="51"/>
        <v>#DIV/0!</v>
      </c>
      <c r="AG312" s="190" t="e">
        <f t="shared" ca="1" si="47"/>
        <v>#DIV/0!</v>
      </c>
      <c r="AH312"/>
      <c r="AI312" s="196" t="e">
        <f ca="1">(($E$9*(RAND()*($E$208-$D$208)+$D$208))*(RAND()*('Base Calcs'!$E$214-'Base Calcs'!$D$214)+'Base Calcs'!$D$214+IF($E$50&gt;0,$E$50,0)))+$E$154+$E$155-$E$196+$E$179-($E$179*(RAND()*($E$210-$D$210)+$D$210))-(($E$200/$E$45)*(RAND()*($E$211-$D$211)+$D$211))</f>
        <v>#N/A</v>
      </c>
      <c r="AJ312"/>
      <c r="AK3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2"/>
      <c r="AM312"/>
      <c r="AN312"/>
      <c r="AO312"/>
      <c r="AP312"/>
      <c r="AQ312"/>
      <c r="AR312"/>
      <c r="AS312"/>
      <c r="AT312"/>
      <c r="AU312"/>
      <c r="AV312"/>
      <c r="AW312"/>
      <c r="AX312"/>
      <c r="AY312"/>
      <c r="AZ312"/>
      <c r="BA312"/>
      <c r="BB312"/>
      <c r="BC312" s="119"/>
    </row>
    <row r="313" spans="2:55" x14ac:dyDescent="0.25">
      <c r="B313" s="181" t="e">
        <f t="shared" ca="1" si="28"/>
        <v>#N/A</v>
      </c>
      <c r="C313" s="12">
        <v>45</v>
      </c>
      <c r="D313" s="119" t="e">
        <f t="shared" ca="1" si="48"/>
        <v>#N/A</v>
      </c>
      <c r="E313" s="119" t="e">
        <f t="shared" ca="1" si="35"/>
        <v>#N/A</v>
      </c>
      <c r="F313" s="37" t="e">
        <f t="shared" ca="1" si="49"/>
        <v>#DIV/0!</v>
      </c>
      <c r="G313" s="37" t="e">
        <f t="shared" ca="1" si="41"/>
        <v>#DIV/0!</v>
      </c>
      <c r="I313" s="37" t="e">
        <f ca="1">(COUNTIF('Base Calcs'!$C$258:$C$3257,"&lt;"&amp;D313)-COUNTIF('Base Calcs'!$C$258:$C$3257,"&lt;"&amp;D312))/COUNT('Base Calcs'!$C$258:$C$3257)</f>
        <v>#DIV/0!</v>
      </c>
      <c r="J313" s="39" t="e">
        <f t="shared" ca="1" si="42"/>
        <v>#DIV/0!</v>
      </c>
      <c r="L313" s="37" t="e">
        <f ca="1">(COUNTIF('Base Calcs'!$B$258:$B$3257,"&lt;"&amp;D313)-COUNTIF('Base Calcs'!$B$258:$B$3257,"&lt;"&amp;D312))/COUNT('Base Calcs'!$B$258:$B$3257)</f>
        <v>#DIV/0!</v>
      </c>
      <c r="M313" s="39" t="e">
        <f t="shared" ca="1" si="43"/>
        <v>#DIV/0!</v>
      </c>
      <c r="P313" s="16" t="e">
        <f t="shared" ca="1" si="37"/>
        <v>#N/A</v>
      </c>
      <c r="Q313" s="86" t="e">
        <f t="shared" ca="1" si="29"/>
        <v>#N/A</v>
      </c>
      <c r="R313" s="86" t="e">
        <f t="shared" ca="1" si="30"/>
        <v>#N/A</v>
      </c>
      <c r="T313" s="16" t="e">
        <f t="shared" ca="1" si="31"/>
        <v>#N/A</v>
      </c>
      <c r="U313" s="86" t="e">
        <f t="shared" ca="1" si="32"/>
        <v>#N/A</v>
      </c>
      <c r="V313" s="86" t="e">
        <f t="shared" ca="1" si="33"/>
        <v>#N/A</v>
      </c>
      <c r="X313" s="188" t="e">
        <f t="shared" ca="1" si="44"/>
        <v>#N/A</v>
      </c>
      <c r="Y313" s="188" t="e">
        <f t="shared" ca="1" si="38"/>
        <v>#N/A</v>
      </c>
      <c r="Z313" s="190" t="e">
        <f t="shared" ca="1" si="50"/>
        <v>#DIV/0!</v>
      </c>
      <c r="AA313" s="190" t="e">
        <f t="shared" ca="1" si="45"/>
        <v>#DIV/0!</v>
      </c>
      <c r="AB313" s="190"/>
      <c r="AC313" s="190" t="e">
        <f ca="1">(COUNTIF('Base Calcs'!$T$258:$T$1258,"&lt;"&amp;X313)-COUNTIF('Base Calcs'!$T$258:$T$1258,"&lt;"&amp;X312))/COUNT('Base Calcs'!$T$258:$T$1258)</f>
        <v>#DIV/0!</v>
      </c>
      <c r="AD313" s="190" t="e">
        <f t="shared" ca="1" si="46"/>
        <v>#DIV/0!</v>
      </c>
      <c r="AE313" s="186"/>
      <c r="AF313" s="190" t="e">
        <f t="shared" ca="1" si="51"/>
        <v>#DIV/0!</v>
      </c>
      <c r="AG313" s="190" t="e">
        <f t="shared" ca="1" si="47"/>
        <v>#DIV/0!</v>
      </c>
      <c r="AH313"/>
      <c r="AI313" s="196" t="e">
        <f ca="1">(($E$9*(RAND()*($E$208-$D$208)+$D$208))*(RAND()*('Base Calcs'!$E$214-'Base Calcs'!$D$214)+'Base Calcs'!$D$214+IF($E$50&gt;0,$E$50,0)))+$E$154+$E$155-$E$196+$E$179-($E$179*(RAND()*($E$210-$D$210)+$D$210))-(($E$200/$E$45)*(RAND()*($E$211-$D$211)+$D$211))</f>
        <v>#N/A</v>
      </c>
      <c r="AJ313"/>
      <c r="AK3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3"/>
      <c r="AM313"/>
      <c r="AN313"/>
      <c r="AO313"/>
      <c r="AP313"/>
      <c r="AQ313"/>
      <c r="AR313"/>
      <c r="AS313"/>
      <c r="AT313"/>
      <c r="AU313"/>
      <c r="AV313"/>
      <c r="AW313"/>
      <c r="AX313"/>
      <c r="AY313"/>
      <c r="AZ313"/>
      <c r="BA313"/>
      <c r="BB313"/>
      <c r="BC313" s="119"/>
    </row>
    <row r="314" spans="2:55" x14ac:dyDescent="0.25">
      <c r="B314" s="181" t="e">
        <f t="shared" ca="1" si="28"/>
        <v>#N/A</v>
      </c>
      <c r="C314" s="12">
        <v>46</v>
      </c>
      <c r="D314" s="119" t="e">
        <f t="shared" ca="1" si="48"/>
        <v>#N/A</v>
      </c>
      <c r="E314" s="119" t="e">
        <f t="shared" ca="1" si="35"/>
        <v>#N/A</v>
      </c>
      <c r="F314" s="37" t="e">
        <f t="shared" ca="1" si="49"/>
        <v>#DIV/0!</v>
      </c>
      <c r="G314" s="37" t="e">
        <f t="shared" ca="1" si="41"/>
        <v>#DIV/0!</v>
      </c>
      <c r="I314" s="37" t="e">
        <f ca="1">(COUNTIF('Base Calcs'!$C$258:$C$3257,"&lt;"&amp;D314)-COUNTIF('Base Calcs'!$C$258:$C$3257,"&lt;"&amp;D313))/COUNT('Base Calcs'!$C$258:$C$3257)</f>
        <v>#DIV/0!</v>
      </c>
      <c r="J314" s="39" t="e">
        <f t="shared" ca="1" si="42"/>
        <v>#DIV/0!</v>
      </c>
      <c r="L314" s="37" t="e">
        <f ca="1">(COUNTIF('Base Calcs'!$B$258:$B$3257,"&lt;"&amp;D314)-COUNTIF('Base Calcs'!$B$258:$B$3257,"&lt;"&amp;D313))/COUNT('Base Calcs'!$B$258:$B$3257)</f>
        <v>#DIV/0!</v>
      </c>
      <c r="M314" s="39" t="e">
        <f t="shared" ca="1" si="43"/>
        <v>#DIV/0!</v>
      </c>
      <c r="P314" s="16" t="e">
        <f t="shared" ca="1" si="37"/>
        <v>#N/A</v>
      </c>
      <c r="Q314" s="86" t="e">
        <f t="shared" ca="1" si="29"/>
        <v>#N/A</v>
      </c>
      <c r="R314" s="86" t="e">
        <f t="shared" ca="1" si="30"/>
        <v>#N/A</v>
      </c>
      <c r="T314" s="16" t="e">
        <f t="shared" ca="1" si="31"/>
        <v>#N/A</v>
      </c>
      <c r="U314" s="86" t="e">
        <f t="shared" ca="1" si="32"/>
        <v>#N/A</v>
      </c>
      <c r="V314" s="86" t="e">
        <f t="shared" ca="1" si="33"/>
        <v>#N/A</v>
      </c>
      <c r="X314" s="188" t="e">
        <f t="shared" ca="1" si="44"/>
        <v>#N/A</v>
      </c>
      <c r="Y314" s="188" t="e">
        <f t="shared" ca="1" si="38"/>
        <v>#N/A</v>
      </c>
      <c r="Z314" s="190" t="e">
        <f t="shared" ca="1" si="50"/>
        <v>#DIV/0!</v>
      </c>
      <c r="AA314" s="190" t="e">
        <f t="shared" ca="1" si="45"/>
        <v>#DIV/0!</v>
      </c>
      <c r="AB314" s="190"/>
      <c r="AC314" s="190" t="e">
        <f ca="1">(COUNTIF('Base Calcs'!$T$258:$T$1258,"&lt;"&amp;X314)-COUNTIF('Base Calcs'!$T$258:$T$1258,"&lt;"&amp;X313))/COUNT('Base Calcs'!$T$258:$T$1258)</f>
        <v>#DIV/0!</v>
      </c>
      <c r="AD314" s="190" t="e">
        <f t="shared" ca="1" si="46"/>
        <v>#DIV/0!</v>
      </c>
      <c r="AE314" s="186"/>
      <c r="AF314" s="190" t="e">
        <f t="shared" ca="1" si="51"/>
        <v>#DIV/0!</v>
      </c>
      <c r="AG314" s="190" t="e">
        <f t="shared" ca="1" si="47"/>
        <v>#DIV/0!</v>
      </c>
      <c r="AH314"/>
      <c r="AI314" s="196" t="e">
        <f ca="1">(($E$9*(RAND()*($E$208-$D$208)+$D$208))*(RAND()*('Base Calcs'!$E$214-'Base Calcs'!$D$214)+'Base Calcs'!$D$214+IF($E$50&gt;0,$E$50,0)))+$E$154+$E$155-$E$196+$E$179-($E$179*(RAND()*($E$210-$D$210)+$D$210))-(($E$200/$E$45)*(RAND()*($E$211-$D$211)+$D$211))</f>
        <v>#N/A</v>
      </c>
      <c r="AJ314"/>
      <c r="AK3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4"/>
      <c r="AM314"/>
      <c r="AN314"/>
      <c r="AO314"/>
      <c r="AP314"/>
      <c r="AQ314"/>
      <c r="AR314"/>
      <c r="AS314"/>
      <c r="AT314"/>
      <c r="AU314"/>
      <c r="AV314"/>
      <c r="AW314"/>
      <c r="AX314"/>
      <c r="AY314"/>
      <c r="AZ314"/>
      <c r="BA314"/>
      <c r="BB314"/>
      <c r="BC314" s="119"/>
    </row>
    <row r="315" spans="2:55" x14ac:dyDescent="0.25">
      <c r="B315" s="181" t="e">
        <f t="shared" ca="1" si="28"/>
        <v>#N/A</v>
      </c>
      <c r="C315" s="12">
        <v>47</v>
      </c>
      <c r="D315" s="119" t="e">
        <f t="shared" ca="1" si="48"/>
        <v>#N/A</v>
      </c>
      <c r="E315" s="119" t="e">
        <f t="shared" ca="1" si="35"/>
        <v>#N/A</v>
      </c>
      <c r="F315" s="37" t="e">
        <f t="shared" ca="1" si="49"/>
        <v>#DIV/0!</v>
      </c>
      <c r="G315" s="37" t="e">
        <f t="shared" ca="1" si="41"/>
        <v>#DIV/0!</v>
      </c>
      <c r="I315" s="37" t="e">
        <f ca="1">(COUNTIF('Base Calcs'!$C$258:$C$3257,"&lt;"&amp;D315)-COUNTIF('Base Calcs'!$C$258:$C$3257,"&lt;"&amp;D314))/COUNT('Base Calcs'!$C$258:$C$3257)</f>
        <v>#DIV/0!</v>
      </c>
      <c r="J315" s="39" t="e">
        <f t="shared" ca="1" si="42"/>
        <v>#DIV/0!</v>
      </c>
      <c r="L315" s="37" t="e">
        <f ca="1">(COUNTIF('Base Calcs'!$B$258:$B$3257,"&lt;"&amp;D315)-COUNTIF('Base Calcs'!$B$258:$B$3257,"&lt;"&amp;D314))/COUNT('Base Calcs'!$B$258:$B$3257)</f>
        <v>#DIV/0!</v>
      </c>
      <c r="M315" s="39" t="e">
        <f t="shared" ca="1" si="43"/>
        <v>#DIV/0!</v>
      </c>
      <c r="P315" s="16" t="e">
        <f t="shared" ca="1" si="37"/>
        <v>#N/A</v>
      </c>
      <c r="Q315" s="86" t="e">
        <f t="shared" ca="1" si="29"/>
        <v>#N/A</v>
      </c>
      <c r="R315" s="86" t="e">
        <f t="shared" ca="1" si="30"/>
        <v>#N/A</v>
      </c>
      <c r="T315" s="16" t="e">
        <f t="shared" ca="1" si="31"/>
        <v>#N/A</v>
      </c>
      <c r="U315" s="86" t="e">
        <f t="shared" ca="1" si="32"/>
        <v>#N/A</v>
      </c>
      <c r="V315" s="86" t="e">
        <f t="shared" ca="1" si="33"/>
        <v>#N/A</v>
      </c>
      <c r="X315" s="188" t="e">
        <f t="shared" ca="1" si="44"/>
        <v>#N/A</v>
      </c>
      <c r="Y315" s="188" t="e">
        <f t="shared" ca="1" si="38"/>
        <v>#N/A</v>
      </c>
      <c r="Z315" s="190" t="e">
        <f t="shared" ca="1" si="50"/>
        <v>#DIV/0!</v>
      </c>
      <c r="AA315" s="190" t="e">
        <f t="shared" ca="1" si="45"/>
        <v>#DIV/0!</v>
      </c>
      <c r="AB315" s="190"/>
      <c r="AC315" s="190" t="e">
        <f ca="1">(COUNTIF('Base Calcs'!$T$258:$T$1258,"&lt;"&amp;X315)-COUNTIF('Base Calcs'!$T$258:$T$1258,"&lt;"&amp;X314))/COUNT('Base Calcs'!$T$258:$T$1258)</f>
        <v>#DIV/0!</v>
      </c>
      <c r="AD315" s="190" t="e">
        <f t="shared" ca="1" si="46"/>
        <v>#DIV/0!</v>
      </c>
      <c r="AE315" s="186"/>
      <c r="AF315" s="190" t="e">
        <f t="shared" ca="1" si="51"/>
        <v>#DIV/0!</v>
      </c>
      <c r="AG315" s="190" t="e">
        <f t="shared" ca="1" si="47"/>
        <v>#DIV/0!</v>
      </c>
      <c r="AH315"/>
      <c r="AI315" s="196" t="e">
        <f ca="1">(($E$9*(RAND()*($E$208-$D$208)+$D$208))*(RAND()*('Base Calcs'!$E$214-'Base Calcs'!$D$214)+'Base Calcs'!$D$214+IF($E$50&gt;0,$E$50,0)))+$E$154+$E$155-$E$196+$E$179-($E$179*(RAND()*($E$210-$D$210)+$D$210))-(($E$200/$E$45)*(RAND()*($E$211-$D$211)+$D$211))</f>
        <v>#N/A</v>
      </c>
      <c r="AJ315"/>
      <c r="AK3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5"/>
      <c r="AM315"/>
      <c r="AN315"/>
      <c r="AO315"/>
      <c r="AP315"/>
      <c r="AQ315"/>
      <c r="AR315"/>
      <c r="AS315"/>
      <c r="AT315"/>
      <c r="AU315"/>
      <c r="AV315"/>
      <c r="AW315"/>
      <c r="AX315"/>
      <c r="AY315"/>
      <c r="AZ315"/>
      <c r="BA315"/>
      <c r="BB315"/>
      <c r="BC315" s="119"/>
    </row>
    <row r="316" spans="2:55" x14ac:dyDescent="0.25">
      <c r="B316" s="181" t="e">
        <f t="shared" ca="1" si="28"/>
        <v>#N/A</v>
      </c>
      <c r="C316" s="12">
        <v>48</v>
      </c>
      <c r="D316" s="119" t="e">
        <f t="shared" ca="1" si="48"/>
        <v>#N/A</v>
      </c>
      <c r="E316" s="119" t="e">
        <f t="shared" ca="1" si="35"/>
        <v>#N/A</v>
      </c>
      <c r="F316" s="37" t="e">
        <f t="shared" ca="1" si="49"/>
        <v>#DIV/0!</v>
      </c>
      <c r="G316" s="37" t="e">
        <f t="shared" ca="1" si="41"/>
        <v>#DIV/0!</v>
      </c>
      <c r="I316" s="37" t="e">
        <f ca="1">(COUNTIF('Base Calcs'!$C$258:$C$3257,"&lt;"&amp;D316)-COUNTIF('Base Calcs'!$C$258:$C$3257,"&lt;"&amp;D315))/COUNT('Base Calcs'!$C$258:$C$3257)</f>
        <v>#DIV/0!</v>
      </c>
      <c r="J316" s="39" t="e">
        <f t="shared" ca="1" si="42"/>
        <v>#DIV/0!</v>
      </c>
      <c r="L316" s="37" t="e">
        <f ca="1">(COUNTIF('Base Calcs'!$B$258:$B$3257,"&lt;"&amp;D316)-COUNTIF('Base Calcs'!$B$258:$B$3257,"&lt;"&amp;D315))/COUNT('Base Calcs'!$B$258:$B$3257)</f>
        <v>#DIV/0!</v>
      </c>
      <c r="M316" s="39" t="e">
        <f t="shared" ca="1" si="43"/>
        <v>#DIV/0!</v>
      </c>
      <c r="P316" s="16" t="e">
        <f t="shared" ca="1" si="37"/>
        <v>#N/A</v>
      </c>
      <c r="Q316" s="86" t="e">
        <f t="shared" ca="1" si="29"/>
        <v>#N/A</v>
      </c>
      <c r="R316" s="86" t="e">
        <f t="shared" ca="1" si="30"/>
        <v>#N/A</v>
      </c>
      <c r="T316" s="16" t="e">
        <f t="shared" ca="1" si="31"/>
        <v>#N/A</v>
      </c>
      <c r="U316" s="86" t="e">
        <f t="shared" ca="1" si="32"/>
        <v>#N/A</v>
      </c>
      <c r="V316" s="86" t="e">
        <f t="shared" ca="1" si="33"/>
        <v>#N/A</v>
      </c>
      <c r="X316" s="188" t="e">
        <f t="shared" ca="1" si="44"/>
        <v>#N/A</v>
      </c>
      <c r="Y316" s="188" t="e">
        <f t="shared" ca="1" si="38"/>
        <v>#N/A</v>
      </c>
      <c r="Z316" s="190" t="e">
        <f t="shared" ca="1" si="50"/>
        <v>#DIV/0!</v>
      </c>
      <c r="AA316" s="190" t="e">
        <f t="shared" ca="1" si="45"/>
        <v>#DIV/0!</v>
      </c>
      <c r="AB316" s="190"/>
      <c r="AC316" s="190" t="e">
        <f ca="1">(COUNTIF('Base Calcs'!$T$258:$T$1258,"&lt;"&amp;X316)-COUNTIF('Base Calcs'!$T$258:$T$1258,"&lt;"&amp;X315))/COUNT('Base Calcs'!$T$258:$T$1258)</f>
        <v>#DIV/0!</v>
      </c>
      <c r="AD316" s="190" t="e">
        <f t="shared" ca="1" si="46"/>
        <v>#DIV/0!</v>
      </c>
      <c r="AE316" s="186"/>
      <c r="AF316" s="190" t="e">
        <f t="shared" ca="1" si="51"/>
        <v>#DIV/0!</v>
      </c>
      <c r="AG316" s="190" t="e">
        <f t="shared" ca="1" si="47"/>
        <v>#DIV/0!</v>
      </c>
      <c r="AH316"/>
      <c r="AI316" s="196" t="e">
        <f ca="1">(($E$9*(RAND()*($E$208-$D$208)+$D$208))*(RAND()*('Base Calcs'!$E$214-'Base Calcs'!$D$214)+'Base Calcs'!$D$214+IF($E$50&gt;0,$E$50,0)))+$E$154+$E$155-$E$196+$E$179-($E$179*(RAND()*($E$210-$D$210)+$D$210))-(($E$200/$E$45)*(RAND()*($E$211-$D$211)+$D$211))</f>
        <v>#N/A</v>
      </c>
      <c r="AJ316"/>
      <c r="AK3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6"/>
      <c r="AM316"/>
      <c r="AN316"/>
      <c r="AO316"/>
      <c r="AP316"/>
      <c r="AQ316"/>
      <c r="AR316"/>
      <c r="AS316"/>
      <c r="AT316"/>
      <c r="AU316"/>
      <c r="AV316"/>
      <c r="AW316"/>
      <c r="AX316"/>
      <c r="AY316"/>
      <c r="AZ316"/>
      <c r="BA316"/>
      <c r="BB316"/>
      <c r="BC316" s="119"/>
    </row>
    <row r="317" spans="2:55" x14ac:dyDescent="0.25">
      <c r="B317" s="181" t="e">
        <f t="shared" ca="1" si="28"/>
        <v>#N/A</v>
      </c>
      <c r="C317" s="12">
        <v>49</v>
      </c>
      <c r="D317" s="119" t="e">
        <f t="shared" ca="1" si="48"/>
        <v>#N/A</v>
      </c>
      <c r="E317" s="119" t="e">
        <f t="shared" ca="1" si="35"/>
        <v>#N/A</v>
      </c>
      <c r="F317" s="37" t="e">
        <f t="shared" ca="1" si="49"/>
        <v>#DIV/0!</v>
      </c>
      <c r="G317" s="37" t="e">
        <f t="shared" ca="1" si="41"/>
        <v>#DIV/0!</v>
      </c>
      <c r="I317" s="37" t="e">
        <f ca="1">(COUNTIF('Base Calcs'!$C$258:$C$3257,"&lt;"&amp;D317)-COUNTIF('Base Calcs'!$C$258:$C$3257,"&lt;"&amp;D316))/COUNT('Base Calcs'!$C$258:$C$3257)</f>
        <v>#DIV/0!</v>
      </c>
      <c r="J317" s="39" t="e">
        <f t="shared" ca="1" si="42"/>
        <v>#DIV/0!</v>
      </c>
      <c r="L317" s="37" t="e">
        <f ca="1">(COUNTIF('Base Calcs'!$B$258:$B$3257,"&lt;"&amp;D317)-COUNTIF('Base Calcs'!$B$258:$B$3257,"&lt;"&amp;D316))/COUNT('Base Calcs'!$B$258:$B$3257)</f>
        <v>#DIV/0!</v>
      </c>
      <c r="M317" s="39" t="e">
        <f t="shared" ca="1" si="43"/>
        <v>#DIV/0!</v>
      </c>
      <c r="P317" s="16" t="e">
        <f t="shared" ca="1" si="37"/>
        <v>#N/A</v>
      </c>
      <c r="Q317" s="86" t="e">
        <f t="shared" ca="1" si="29"/>
        <v>#N/A</v>
      </c>
      <c r="R317" s="86" t="e">
        <f t="shared" ca="1" si="30"/>
        <v>#N/A</v>
      </c>
      <c r="T317" s="16" t="e">
        <f t="shared" ca="1" si="31"/>
        <v>#N/A</v>
      </c>
      <c r="U317" s="86" t="e">
        <f t="shared" ca="1" si="32"/>
        <v>#N/A</v>
      </c>
      <c r="V317" s="86" t="e">
        <f t="shared" ca="1" si="33"/>
        <v>#N/A</v>
      </c>
      <c r="X317" s="188" t="e">
        <f t="shared" ca="1" si="44"/>
        <v>#N/A</v>
      </c>
      <c r="Y317" s="188" t="e">
        <f t="shared" ca="1" si="38"/>
        <v>#N/A</v>
      </c>
      <c r="Z317" s="190" t="e">
        <f t="shared" ca="1" si="50"/>
        <v>#DIV/0!</v>
      </c>
      <c r="AA317" s="190" t="e">
        <f t="shared" ca="1" si="45"/>
        <v>#DIV/0!</v>
      </c>
      <c r="AB317" s="190"/>
      <c r="AC317" s="190" t="e">
        <f ca="1">(COUNTIF('Base Calcs'!$T$258:$T$1258,"&lt;"&amp;X317)-COUNTIF('Base Calcs'!$T$258:$T$1258,"&lt;"&amp;X316))/COUNT('Base Calcs'!$T$258:$T$1258)</f>
        <v>#DIV/0!</v>
      </c>
      <c r="AD317" s="190" t="e">
        <f t="shared" ca="1" si="46"/>
        <v>#DIV/0!</v>
      </c>
      <c r="AE317" s="186"/>
      <c r="AF317" s="190" t="e">
        <f t="shared" ca="1" si="51"/>
        <v>#DIV/0!</v>
      </c>
      <c r="AG317" s="190" t="e">
        <f t="shared" ca="1" si="47"/>
        <v>#DIV/0!</v>
      </c>
      <c r="AH317"/>
      <c r="AI317" s="196" t="e">
        <f ca="1">(($E$9*(RAND()*($E$208-$D$208)+$D$208))*(RAND()*('Base Calcs'!$E$214-'Base Calcs'!$D$214)+'Base Calcs'!$D$214+IF($E$50&gt;0,$E$50,0)))+$E$154+$E$155-$E$196+$E$179-($E$179*(RAND()*($E$210-$D$210)+$D$210))-(($E$200/$E$45)*(RAND()*($E$211-$D$211)+$D$211))</f>
        <v>#N/A</v>
      </c>
      <c r="AJ317"/>
      <c r="AK3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7"/>
      <c r="AM317"/>
      <c r="AN317"/>
      <c r="AO317"/>
      <c r="AP317"/>
      <c r="AQ317"/>
      <c r="AR317"/>
      <c r="AS317"/>
      <c r="AT317"/>
      <c r="AU317"/>
      <c r="AV317"/>
      <c r="AW317"/>
      <c r="AX317"/>
      <c r="AY317"/>
      <c r="AZ317"/>
      <c r="BA317"/>
      <c r="BB317"/>
      <c r="BC317" s="119"/>
    </row>
    <row r="318" spans="2:55" x14ac:dyDescent="0.25">
      <c r="B318" s="181" t="e">
        <f t="shared" ca="1" si="28"/>
        <v>#N/A</v>
      </c>
      <c r="C318" s="12">
        <v>50</v>
      </c>
      <c r="D318" s="119" t="e">
        <f t="shared" ca="1" si="48"/>
        <v>#N/A</v>
      </c>
      <c r="E318" s="119" t="e">
        <f t="shared" ca="1" si="35"/>
        <v>#N/A</v>
      </c>
      <c r="F318" s="37" t="e">
        <f t="shared" ca="1" si="49"/>
        <v>#DIV/0!</v>
      </c>
      <c r="G318" s="37" t="e">
        <f t="shared" ca="1" si="41"/>
        <v>#DIV/0!</v>
      </c>
      <c r="I318" s="37" t="e">
        <f ca="1">(COUNTIF('Base Calcs'!$C$258:$C$3257,"&lt;"&amp;D318)-COUNTIF('Base Calcs'!$C$258:$C$3257,"&lt;"&amp;D317))/COUNT('Base Calcs'!$C$258:$C$3257)</f>
        <v>#DIV/0!</v>
      </c>
      <c r="J318" s="39" t="e">
        <f t="shared" ca="1" si="42"/>
        <v>#DIV/0!</v>
      </c>
      <c r="L318" s="37" t="e">
        <f ca="1">(COUNTIF('Base Calcs'!$B$258:$B$3257,"&lt;"&amp;D318)-COUNTIF('Base Calcs'!$B$258:$B$3257,"&lt;"&amp;D317))/COUNT('Base Calcs'!$B$258:$B$3257)</f>
        <v>#DIV/0!</v>
      </c>
      <c r="M318" s="39" t="e">
        <f t="shared" ca="1" si="43"/>
        <v>#DIV/0!</v>
      </c>
      <c r="P318" s="16" t="e">
        <f t="shared" ca="1" si="37"/>
        <v>#N/A</v>
      </c>
      <c r="Q318" s="86" t="e">
        <f t="shared" ca="1" si="29"/>
        <v>#N/A</v>
      </c>
      <c r="R318" s="86" t="e">
        <f t="shared" ca="1" si="30"/>
        <v>#N/A</v>
      </c>
      <c r="T318" s="16" t="e">
        <f t="shared" ca="1" si="31"/>
        <v>#N/A</v>
      </c>
      <c r="U318" s="86" t="e">
        <f t="shared" ca="1" si="32"/>
        <v>#N/A</v>
      </c>
      <c r="V318" s="86" t="e">
        <f t="shared" ca="1" si="33"/>
        <v>#N/A</v>
      </c>
      <c r="X318" s="188" t="e">
        <f t="shared" ca="1" si="44"/>
        <v>#N/A</v>
      </c>
      <c r="Y318" s="188" t="e">
        <f t="shared" ca="1" si="38"/>
        <v>#N/A</v>
      </c>
      <c r="Z318" s="190" t="e">
        <f t="shared" ca="1" si="50"/>
        <v>#DIV/0!</v>
      </c>
      <c r="AA318" s="190" t="e">
        <f t="shared" ca="1" si="45"/>
        <v>#DIV/0!</v>
      </c>
      <c r="AB318" s="190"/>
      <c r="AC318" s="190" t="e">
        <f ca="1">(COUNTIF('Base Calcs'!$T$258:$T$1258,"&lt;"&amp;X318)-COUNTIF('Base Calcs'!$T$258:$T$1258,"&lt;"&amp;X317))/COUNT('Base Calcs'!$T$258:$T$1258)</f>
        <v>#DIV/0!</v>
      </c>
      <c r="AD318" s="190" t="e">
        <f t="shared" ca="1" si="46"/>
        <v>#DIV/0!</v>
      </c>
      <c r="AE318" s="186"/>
      <c r="AF318" s="190" t="e">
        <f t="shared" ca="1" si="51"/>
        <v>#DIV/0!</v>
      </c>
      <c r="AG318" s="190" t="e">
        <f t="shared" ca="1" si="47"/>
        <v>#DIV/0!</v>
      </c>
      <c r="AH318"/>
      <c r="AI318" s="196" t="e">
        <f ca="1">(($E$9*(RAND()*($E$208-$D$208)+$D$208))*(RAND()*('Base Calcs'!$E$214-'Base Calcs'!$D$214)+'Base Calcs'!$D$214+IF($E$50&gt;0,$E$50,0)))+$E$154+$E$155-$E$196+$E$179-($E$179*(RAND()*($E$210-$D$210)+$D$210))-(($E$200/$E$45)*(RAND()*($E$211-$D$211)+$D$211))</f>
        <v>#N/A</v>
      </c>
      <c r="AJ318"/>
      <c r="AK3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8"/>
      <c r="AM318"/>
      <c r="AN318"/>
      <c r="AO318"/>
      <c r="AP318"/>
      <c r="AQ318"/>
      <c r="AR318"/>
      <c r="AS318"/>
      <c r="AT318"/>
      <c r="AU318"/>
      <c r="AV318"/>
      <c r="AW318"/>
      <c r="AX318"/>
      <c r="AY318"/>
      <c r="AZ318"/>
      <c r="BA318"/>
      <c r="BB318"/>
      <c r="BC318" s="119"/>
    </row>
    <row r="319" spans="2:55" x14ac:dyDescent="0.25">
      <c r="B319" s="181" t="e">
        <f t="shared" ca="1" si="28"/>
        <v>#N/A</v>
      </c>
      <c r="C319" s="12">
        <v>51</v>
      </c>
      <c r="D319" s="119" t="e">
        <f t="shared" ca="1" si="48"/>
        <v>#N/A</v>
      </c>
      <c r="E319" s="119" t="e">
        <f t="shared" ca="1" si="35"/>
        <v>#N/A</v>
      </c>
      <c r="F319" s="37" t="e">
        <f t="shared" ca="1" si="49"/>
        <v>#DIV/0!</v>
      </c>
      <c r="G319" s="37" t="e">
        <f t="shared" ca="1" si="41"/>
        <v>#DIV/0!</v>
      </c>
      <c r="I319" s="37" t="e">
        <f ca="1">(COUNTIF('Base Calcs'!$C$258:$C$3257,"&lt;"&amp;D319)-COUNTIF('Base Calcs'!$C$258:$C$3257,"&lt;"&amp;D318))/COUNT('Base Calcs'!$C$258:$C$3257)</f>
        <v>#DIV/0!</v>
      </c>
      <c r="J319" s="39" t="e">
        <f t="shared" ca="1" si="42"/>
        <v>#DIV/0!</v>
      </c>
      <c r="L319" s="37" t="e">
        <f ca="1">(COUNTIF('Base Calcs'!$B$258:$B$3257,"&lt;"&amp;D319)-COUNTIF('Base Calcs'!$B$258:$B$3257,"&lt;"&amp;D318))/COUNT('Base Calcs'!$B$258:$B$3257)</f>
        <v>#DIV/0!</v>
      </c>
      <c r="M319" s="39" t="e">
        <f t="shared" ca="1" si="43"/>
        <v>#DIV/0!</v>
      </c>
      <c r="P319" s="16" t="e">
        <f t="shared" ca="1" si="37"/>
        <v>#N/A</v>
      </c>
      <c r="Q319" s="86" t="e">
        <f t="shared" ca="1" si="29"/>
        <v>#N/A</v>
      </c>
      <c r="R319" s="86" t="e">
        <f t="shared" ca="1" si="30"/>
        <v>#N/A</v>
      </c>
      <c r="T319" s="16" t="e">
        <f t="shared" ca="1" si="31"/>
        <v>#N/A</v>
      </c>
      <c r="U319" s="86" t="e">
        <f t="shared" ca="1" si="32"/>
        <v>#N/A</v>
      </c>
      <c r="V319" s="86" t="e">
        <f t="shared" ca="1" si="33"/>
        <v>#N/A</v>
      </c>
      <c r="X319" s="188" t="e">
        <f t="shared" ca="1" si="44"/>
        <v>#N/A</v>
      </c>
      <c r="Y319" s="188" t="e">
        <f t="shared" ca="1" si="38"/>
        <v>#N/A</v>
      </c>
      <c r="Z319" s="190" t="e">
        <f t="shared" ca="1" si="50"/>
        <v>#DIV/0!</v>
      </c>
      <c r="AA319" s="190" t="e">
        <f t="shared" ca="1" si="45"/>
        <v>#DIV/0!</v>
      </c>
      <c r="AB319" s="190"/>
      <c r="AC319" s="190" t="e">
        <f ca="1">(COUNTIF('Base Calcs'!$T$258:$T$1258,"&lt;"&amp;X319)-COUNTIF('Base Calcs'!$T$258:$T$1258,"&lt;"&amp;X318))/COUNT('Base Calcs'!$T$258:$T$1258)</f>
        <v>#DIV/0!</v>
      </c>
      <c r="AD319" s="190" t="e">
        <f t="shared" ca="1" si="46"/>
        <v>#DIV/0!</v>
      </c>
      <c r="AE319" s="186"/>
      <c r="AF319" s="190" t="e">
        <f t="shared" ca="1" si="51"/>
        <v>#DIV/0!</v>
      </c>
      <c r="AG319" s="190" t="e">
        <f t="shared" ca="1" si="47"/>
        <v>#DIV/0!</v>
      </c>
      <c r="AH319"/>
      <c r="AI319" s="196" t="e">
        <f ca="1">(($E$9*(RAND()*($E$208-$D$208)+$D$208))*(RAND()*('Base Calcs'!$E$214-'Base Calcs'!$D$214)+'Base Calcs'!$D$214+IF($E$50&gt;0,$E$50,0)))+$E$154+$E$155-$E$196+$E$179-($E$179*(RAND()*($E$210-$D$210)+$D$210))-(($E$200/$E$45)*(RAND()*($E$211-$D$211)+$D$211))</f>
        <v>#N/A</v>
      </c>
      <c r="AJ319"/>
      <c r="AK3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9"/>
      <c r="AM319"/>
      <c r="AN319"/>
      <c r="AO319"/>
      <c r="AP319"/>
      <c r="AQ319"/>
      <c r="AR319"/>
      <c r="AS319"/>
      <c r="AT319"/>
      <c r="AU319"/>
      <c r="AV319"/>
      <c r="AW319"/>
      <c r="AX319"/>
      <c r="AY319"/>
      <c r="AZ319"/>
      <c r="BA319"/>
      <c r="BB319"/>
      <c r="BC319" s="119"/>
    </row>
    <row r="320" spans="2:55" x14ac:dyDescent="0.25">
      <c r="B320" s="181" t="e">
        <f t="shared" ca="1" si="28"/>
        <v>#N/A</v>
      </c>
      <c r="C320" s="12">
        <v>52</v>
      </c>
      <c r="D320" s="119" t="e">
        <f t="shared" ca="1" si="48"/>
        <v>#N/A</v>
      </c>
      <c r="E320" s="119" t="e">
        <f t="shared" ca="1" si="35"/>
        <v>#N/A</v>
      </c>
      <c r="F320" s="37" t="e">
        <f t="shared" ca="1" si="49"/>
        <v>#DIV/0!</v>
      </c>
      <c r="G320" s="37" t="e">
        <f t="shared" ca="1" si="41"/>
        <v>#DIV/0!</v>
      </c>
      <c r="I320" s="37" t="e">
        <f ca="1">(COUNTIF('Base Calcs'!$C$258:$C$3257,"&lt;"&amp;D320)-COUNTIF('Base Calcs'!$C$258:$C$3257,"&lt;"&amp;D319))/COUNT('Base Calcs'!$C$258:$C$3257)</f>
        <v>#DIV/0!</v>
      </c>
      <c r="J320" s="39" t="e">
        <f t="shared" ca="1" si="42"/>
        <v>#DIV/0!</v>
      </c>
      <c r="L320" s="37" t="e">
        <f ca="1">(COUNTIF('Base Calcs'!$B$258:$B$3257,"&lt;"&amp;D320)-COUNTIF('Base Calcs'!$B$258:$B$3257,"&lt;"&amp;D319))/COUNT('Base Calcs'!$B$258:$B$3257)</f>
        <v>#DIV/0!</v>
      </c>
      <c r="M320" s="39" t="e">
        <f t="shared" ca="1" si="43"/>
        <v>#DIV/0!</v>
      </c>
      <c r="P320" s="16" t="e">
        <f t="shared" ca="1" si="37"/>
        <v>#N/A</v>
      </c>
      <c r="Q320" s="86" t="e">
        <f t="shared" ca="1" si="29"/>
        <v>#N/A</v>
      </c>
      <c r="R320" s="86" t="e">
        <f t="shared" ca="1" si="30"/>
        <v>#N/A</v>
      </c>
      <c r="T320" s="16" t="e">
        <f t="shared" ca="1" si="31"/>
        <v>#N/A</v>
      </c>
      <c r="U320" s="86" t="e">
        <f t="shared" ca="1" si="32"/>
        <v>#N/A</v>
      </c>
      <c r="V320" s="86" t="e">
        <f t="shared" ca="1" si="33"/>
        <v>#N/A</v>
      </c>
      <c r="X320" s="188" t="e">
        <f t="shared" ca="1" si="44"/>
        <v>#N/A</v>
      </c>
      <c r="Y320" s="188" t="e">
        <f t="shared" ca="1" si="38"/>
        <v>#N/A</v>
      </c>
      <c r="Z320" s="190" t="e">
        <f t="shared" ca="1" si="50"/>
        <v>#DIV/0!</v>
      </c>
      <c r="AA320" s="190" t="e">
        <f t="shared" ca="1" si="45"/>
        <v>#DIV/0!</v>
      </c>
      <c r="AB320" s="190"/>
      <c r="AC320" s="190" t="e">
        <f ca="1">(COUNTIF('Base Calcs'!$T$258:$T$1258,"&lt;"&amp;X320)-COUNTIF('Base Calcs'!$T$258:$T$1258,"&lt;"&amp;X319))/COUNT('Base Calcs'!$T$258:$T$1258)</f>
        <v>#DIV/0!</v>
      </c>
      <c r="AD320" s="190" t="e">
        <f t="shared" ca="1" si="46"/>
        <v>#DIV/0!</v>
      </c>
      <c r="AE320" s="186"/>
      <c r="AF320" s="190" t="e">
        <f t="shared" ca="1" si="51"/>
        <v>#DIV/0!</v>
      </c>
      <c r="AG320" s="190" t="e">
        <f t="shared" ca="1" si="47"/>
        <v>#DIV/0!</v>
      </c>
      <c r="AH320"/>
      <c r="AI320" s="196" t="e">
        <f ca="1">(($E$9*(RAND()*($E$208-$D$208)+$D$208))*(RAND()*('Base Calcs'!$E$214-'Base Calcs'!$D$214)+'Base Calcs'!$D$214+IF($E$50&gt;0,$E$50,0)))+$E$154+$E$155-$E$196+$E$179-($E$179*(RAND()*($E$210-$D$210)+$D$210))-(($E$200/$E$45)*(RAND()*($E$211-$D$211)+$D$211))</f>
        <v>#N/A</v>
      </c>
      <c r="AJ320"/>
      <c r="AK3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0"/>
      <c r="AM320"/>
      <c r="AN320"/>
      <c r="AO320"/>
      <c r="AP320"/>
      <c r="AQ320"/>
      <c r="AR320"/>
      <c r="AS320"/>
      <c r="AT320"/>
      <c r="AU320"/>
      <c r="AV320"/>
      <c r="AW320"/>
      <c r="AX320"/>
      <c r="AY320"/>
      <c r="AZ320"/>
      <c r="BA320"/>
      <c r="BB320"/>
      <c r="BC320" s="119"/>
    </row>
    <row r="321" spans="2:55" x14ac:dyDescent="0.25">
      <c r="B321" s="181" t="e">
        <f t="shared" ca="1" si="28"/>
        <v>#N/A</v>
      </c>
      <c r="C321" s="12">
        <v>53</v>
      </c>
      <c r="D321" s="119" t="e">
        <f t="shared" ca="1" si="48"/>
        <v>#N/A</v>
      </c>
      <c r="E321" s="119" t="e">
        <f t="shared" ca="1" si="35"/>
        <v>#N/A</v>
      </c>
      <c r="F321" s="37" t="e">
        <f t="shared" ca="1" si="49"/>
        <v>#DIV/0!</v>
      </c>
      <c r="G321" s="37" t="e">
        <f t="shared" ca="1" si="41"/>
        <v>#DIV/0!</v>
      </c>
      <c r="I321" s="37" t="e">
        <f ca="1">(COUNTIF('Base Calcs'!$C$258:$C$3257,"&lt;"&amp;D321)-COUNTIF('Base Calcs'!$C$258:$C$3257,"&lt;"&amp;D320))/COUNT('Base Calcs'!$C$258:$C$3257)</f>
        <v>#DIV/0!</v>
      </c>
      <c r="J321" s="39" t="e">
        <f t="shared" ca="1" si="42"/>
        <v>#DIV/0!</v>
      </c>
      <c r="L321" s="37" t="e">
        <f ca="1">(COUNTIF('Base Calcs'!$B$258:$B$3257,"&lt;"&amp;D321)-COUNTIF('Base Calcs'!$B$258:$B$3257,"&lt;"&amp;D320))/COUNT('Base Calcs'!$B$258:$B$3257)</f>
        <v>#DIV/0!</v>
      </c>
      <c r="M321" s="39" t="e">
        <f t="shared" ca="1" si="43"/>
        <v>#DIV/0!</v>
      </c>
      <c r="P321" s="16" t="e">
        <f t="shared" ca="1" si="37"/>
        <v>#N/A</v>
      </c>
      <c r="Q321" s="86" t="e">
        <f t="shared" ca="1" si="29"/>
        <v>#N/A</v>
      </c>
      <c r="R321" s="86" t="e">
        <f t="shared" ca="1" si="30"/>
        <v>#N/A</v>
      </c>
      <c r="T321" s="16" t="e">
        <f t="shared" ca="1" si="31"/>
        <v>#N/A</v>
      </c>
      <c r="U321" s="86" t="e">
        <f t="shared" ca="1" si="32"/>
        <v>#N/A</v>
      </c>
      <c r="V321" s="86" t="e">
        <f t="shared" ca="1" si="33"/>
        <v>#N/A</v>
      </c>
      <c r="X321" s="188" t="e">
        <f t="shared" ca="1" si="44"/>
        <v>#N/A</v>
      </c>
      <c r="Y321" s="188" t="e">
        <f t="shared" ca="1" si="38"/>
        <v>#N/A</v>
      </c>
      <c r="Z321" s="190" t="e">
        <f t="shared" ca="1" si="50"/>
        <v>#DIV/0!</v>
      </c>
      <c r="AA321" s="190" t="e">
        <f t="shared" ca="1" si="45"/>
        <v>#DIV/0!</v>
      </c>
      <c r="AB321" s="190"/>
      <c r="AC321" s="190" t="e">
        <f ca="1">(COUNTIF('Base Calcs'!$T$258:$T$1258,"&lt;"&amp;X321)-COUNTIF('Base Calcs'!$T$258:$T$1258,"&lt;"&amp;X320))/COUNT('Base Calcs'!$T$258:$T$1258)</f>
        <v>#DIV/0!</v>
      </c>
      <c r="AD321" s="190" t="e">
        <f t="shared" ca="1" si="46"/>
        <v>#DIV/0!</v>
      </c>
      <c r="AE321" s="186"/>
      <c r="AF321" s="190" t="e">
        <f t="shared" ca="1" si="51"/>
        <v>#DIV/0!</v>
      </c>
      <c r="AG321" s="190" t="e">
        <f t="shared" ca="1" si="47"/>
        <v>#DIV/0!</v>
      </c>
      <c r="AH321"/>
      <c r="AI321" s="196" t="e">
        <f ca="1">(($E$9*(RAND()*($E$208-$D$208)+$D$208))*(RAND()*('Base Calcs'!$E$214-'Base Calcs'!$D$214)+'Base Calcs'!$D$214+IF($E$50&gt;0,$E$50,0)))+$E$154+$E$155-$E$196+$E$179-($E$179*(RAND()*($E$210-$D$210)+$D$210))-(($E$200/$E$45)*(RAND()*($E$211-$D$211)+$D$211))</f>
        <v>#N/A</v>
      </c>
      <c r="AJ321"/>
      <c r="AK3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1"/>
      <c r="AM321"/>
      <c r="AN321"/>
      <c r="AO321"/>
      <c r="AP321"/>
      <c r="AQ321"/>
      <c r="AR321"/>
      <c r="AS321"/>
      <c r="AT321"/>
      <c r="AU321"/>
      <c r="AV321"/>
      <c r="AW321"/>
      <c r="AX321"/>
      <c r="AY321"/>
      <c r="AZ321"/>
      <c r="BA321"/>
      <c r="BB321"/>
      <c r="BC321" s="119"/>
    </row>
    <row r="322" spans="2:55" x14ac:dyDescent="0.25">
      <c r="B322" s="181" t="e">
        <f t="shared" ca="1" si="28"/>
        <v>#N/A</v>
      </c>
      <c r="C322" s="12">
        <v>54</v>
      </c>
      <c r="D322" s="119" t="e">
        <f t="shared" ca="1" si="48"/>
        <v>#N/A</v>
      </c>
      <c r="E322" s="119" t="e">
        <f t="shared" ca="1" si="35"/>
        <v>#N/A</v>
      </c>
      <c r="F322" s="37" t="e">
        <f t="shared" ca="1" si="49"/>
        <v>#DIV/0!</v>
      </c>
      <c r="G322" s="37" t="e">
        <f t="shared" ca="1" si="41"/>
        <v>#DIV/0!</v>
      </c>
      <c r="I322" s="37" t="e">
        <f ca="1">(COUNTIF('Base Calcs'!$C$258:$C$3257,"&lt;"&amp;D322)-COUNTIF('Base Calcs'!$C$258:$C$3257,"&lt;"&amp;D321))/COUNT('Base Calcs'!$C$258:$C$3257)</f>
        <v>#DIV/0!</v>
      </c>
      <c r="J322" s="39" t="e">
        <f t="shared" ca="1" si="42"/>
        <v>#DIV/0!</v>
      </c>
      <c r="L322" s="37" t="e">
        <f ca="1">(COUNTIF('Base Calcs'!$B$258:$B$3257,"&lt;"&amp;D322)-COUNTIF('Base Calcs'!$B$258:$B$3257,"&lt;"&amp;D321))/COUNT('Base Calcs'!$B$258:$B$3257)</f>
        <v>#DIV/0!</v>
      </c>
      <c r="M322" s="39" t="e">
        <f t="shared" ca="1" si="43"/>
        <v>#DIV/0!</v>
      </c>
      <c r="P322" s="16" t="e">
        <f t="shared" ca="1" si="37"/>
        <v>#N/A</v>
      </c>
      <c r="Q322" s="86" t="e">
        <f t="shared" ca="1" si="29"/>
        <v>#N/A</v>
      </c>
      <c r="R322" s="86" t="e">
        <f t="shared" ca="1" si="30"/>
        <v>#N/A</v>
      </c>
      <c r="T322" s="16" t="e">
        <f t="shared" ca="1" si="31"/>
        <v>#N/A</v>
      </c>
      <c r="U322" s="86" t="e">
        <f t="shared" ca="1" si="32"/>
        <v>#N/A</v>
      </c>
      <c r="V322" s="86" t="e">
        <f t="shared" ca="1" si="33"/>
        <v>#N/A</v>
      </c>
      <c r="X322" s="188" t="e">
        <f t="shared" ca="1" si="44"/>
        <v>#N/A</v>
      </c>
      <c r="Y322" s="188" t="e">
        <f t="shared" ca="1" si="38"/>
        <v>#N/A</v>
      </c>
      <c r="Z322" s="190" t="e">
        <f t="shared" ca="1" si="50"/>
        <v>#DIV/0!</v>
      </c>
      <c r="AA322" s="190" t="e">
        <f t="shared" ca="1" si="45"/>
        <v>#DIV/0!</v>
      </c>
      <c r="AB322" s="190"/>
      <c r="AC322" s="190" t="e">
        <f ca="1">(COUNTIF('Base Calcs'!$T$258:$T$1258,"&lt;"&amp;X322)-COUNTIF('Base Calcs'!$T$258:$T$1258,"&lt;"&amp;X321))/COUNT('Base Calcs'!$T$258:$T$1258)</f>
        <v>#DIV/0!</v>
      </c>
      <c r="AD322" s="190" t="e">
        <f t="shared" ca="1" si="46"/>
        <v>#DIV/0!</v>
      </c>
      <c r="AE322" s="186"/>
      <c r="AF322" s="190" t="e">
        <f t="shared" ca="1" si="51"/>
        <v>#DIV/0!</v>
      </c>
      <c r="AG322" s="190" t="e">
        <f t="shared" ca="1" si="47"/>
        <v>#DIV/0!</v>
      </c>
      <c r="AH322"/>
      <c r="AI322" s="196" t="e">
        <f ca="1">(($E$9*(RAND()*($E$208-$D$208)+$D$208))*(RAND()*('Base Calcs'!$E$214-'Base Calcs'!$D$214)+'Base Calcs'!$D$214+IF($E$50&gt;0,$E$50,0)))+$E$154+$E$155-$E$196+$E$179-($E$179*(RAND()*($E$210-$D$210)+$D$210))-(($E$200/$E$45)*(RAND()*($E$211-$D$211)+$D$211))</f>
        <v>#N/A</v>
      </c>
      <c r="AJ322"/>
      <c r="AK3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2"/>
      <c r="AM322"/>
      <c r="AN322"/>
      <c r="AO322"/>
      <c r="AP322"/>
      <c r="AQ322"/>
      <c r="AR322"/>
      <c r="AS322"/>
      <c r="AT322"/>
      <c r="AU322"/>
      <c r="AV322"/>
      <c r="AW322"/>
      <c r="AX322"/>
      <c r="AY322"/>
      <c r="AZ322"/>
      <c r="BA322"/>
      <c r="BB322"/>
      <c r="BC322" s="119"/>
    </row>
    <row r="323" spans="2:55" x14ac:dyDescent="0.25">
      <c r="B323" s="181" t="e">
        <f t="shared" ca="1" si="28"/>
        <v>#N/A</v>
      </c>
      <c r="C323" s="12">
        <v>55</v>
      </c>
      <c r="D323" s="119" t="e">
        <f t="shared" ca="1" si="48"/>
        <v>#N/A</v>
      </c>
      <c r="E323" s="119" t="e">
        <f t="shared" ca="1" si="35"/>
        <v>#N/A</v>
      </c>
      <c r="F323" s="37" t="e">
        <f t="shared" ca="1" si="49"/>
        <v>#DIV/0!</v>
      </c>
      <c r="G323" s="37" t="e">
        <f t="shared" ca="1" si="41"/>
        <v>#DIV/0!</v>
      </c>
      <c r="I323" s="37" t="e">
        <f ca="1">(COUNTIF('Base Calcs'!$C$258:$C$3257,"&lt;"&amp;D323)-COUNTIF('Base Calcs'!$C$258:$C$3257,"&lt;"&amp;D322))/COUNT('Base Calcs'!$C$258:$C$3257)</f>
        <v>#DIV/0!</v>
      </c>
      <c r="J323" s="39" t="e">
        <f t="shared" ca="1" si="42"/>
        <v>#DIV/0!</v>
      </c>
      <c r="L323" s="37" t="e">
        <f ca="1">(COUNTIF('Base Calcs'!$B$258:$B$3257,"&lt;"&amp;D323)-COUNTIF('Base Calcs'!$B$258:$B$3257,"&lt;"&amp;D322))/COUNT('Base Calcs'!$B$258:$B$3257)</f>
        <v>#DIV/0!</v>
      </c>
      <c r="M323" s="39" t="e">
        <f t="shared" ca="1" si="43"/>
        <v>#DIV/0!</v>
      </c>
      <c r="P323" s="16" t="e">
        <f t="shared" ca="1" si="37"/>
        <v>#N/A</v>
      </c>
      <c r="Q323" s="86" t="e">
        <f t="shared" ca="1" si="29"/>
        <v>#N/A</v>
      </c>
      <c r="R323" s="86" t="e">
        <f t="shared" ca="1" si="30"/>
        <v>#N/A</v>
      </c>
      <c r="T323" s="16" t="e">
        <f t="shared" ca="1" si="31"/>
        <v>#N/A</v>
      </c>
      <c r="U323" s="86" t="e">
        <f t="shared" ca="1" si="32"/>
        <v>#N/A</v>
      </c>
      <c r="V323" s="86" t="e">
        <f t="shared" ca="1" si="33"/>
        <v>#N/A</v>
      </c>
      <c r="X323" s="188" t="e">
        <f t="shared" ca="1" si="44"/>
        <v>#N/A</v>
      </c>
      <c r="Y323" s="188" t="e">
        <f t="shared" ca="1" si="38"/>
        <v>#N/A</v>
      </c>
      <c r="Z323" s="190" t="e">
        <f t="shared" ca="1" si="50"/>
        <v>#DIV/0!</v>
      </c>
      <c r="AA323" s="190" t="e">
        <f t="shared" ca="1" si="45"/>
        <v>#DIV/0!</v>
      </c>
      <c r="AB323" s="190"/>
      <c r="AC323" s="190" t="e">
        <f ca="1">(COUNTIF('Base Calcs'!$T$258:$T$1258,"&lt;"&amp;X323)-COUNTIF('Base Calcs'!$T$258:$T$1258,"&lt;"&amp;X322))/COUNT('Base Calcs'!$T$258:$T$1258)</f>
        <v>#DIV/0!</v>
      </c>
      <c r="AD323" s="190" t="e">
        <f t="shared" ca="1" si="46"/>
        <v>#DIV/0!</v>
      </c>
      <c r="AE323" s="186"/>
      <c r="AF323" s="190" t="e">
        <f t="shared" ca="1" si="51"/>
        <v>#DIV/0!</v>
      </c>
      <c r="AG323" s="190" t="e">
        <f t="shared" ca="1" si="47"/>
        <v>#DIV/0!</v>
      </c>
      <c r="AH323"/>
      <c r="AI323" s="196" t="e">
        <f ca="1">(($E$9*(RAND()*($E$208-$D$208)+$D$208))*(RAND()*('Base Calcs'!$E$214-'Base Calcs'!$D$214)+'Base Calcs'!$D$214+IF($E$50&gt;0,$E$50,0)))+$E$154+$E$155-$E$196+$E$179-($E$179*(RAND()*($E$210-$D$210)+$D$210))-(($E$200/$E$45)*(RAND()*($E$211-$D$211)+$D$211))</f>
        <v>#N/A</v>
      </c>
      <c r="AJ323"/>
      <c r="AK3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3"/>
      <c r="AM323"/>
      <c r="AN323"/>
      <c r="AO323"/>
      <c r="AP323"/>
      <c r="AQ323"/>
      <c r="AR323"/>
      <c r="AS323"/>
      <c r="AT323"/>
      <c r="AU323"/>
      <c r="AV323"/>
      <c r="AW323"/>
      <c r="AX323"/>
      <c r="AY323"/>
      <c r="AZ323"/>
      <c r="BA323"/>
      <c r="BB323"/>
      <c r="BC323" s="119"/>
    </row>
    <row r="324" spans="2:55" x14ac:dyDescent="0.25">
      <c r="B324" s="181" t="e">
        <f t="shared" ca="1" si="28"/>
        <v>#N/A</v>
      </c>
      <c r="C324" s="12">
        <v>56</v>
      </c>
      <c r="D324" s="119" t="e">
        <f t="shared" ca="1" si="48"/>
        <v>#N/A</v>
      </c>
      <c r="E324" s="119" t="e">
        <f t="shared" ca="1" si="35"/>
        <v>#N/A</v>
      </c>
      <c r="F324" s="37" t="e">
        <f t="shared" ca="1" si="49"/>
        <v>#DIV/0!</v>
      </c>
      <c r="G324" s="37" t="e">
        <f t="shared" ca="1" si="41"/>
        <v>#DIV/0!</v>
      </c>
      <c r="I324" s="37" t="e">
        <f ca="1">(COUNTIF('Base Calcs'!$C$258:$C$3257,"&lt;"&amp;D324)-COUNTIF('Base Calcs'!$C$258:$C$3257,"&lt;"&amp;D323))/COUNT('Base Calcs'!$C$258:$C$3257)</f>
        <v>#DIV/0!</v>
      </c>
      <c r="J324" s="39" t="e">
        <f t="shared" ca="1" si="42"/>
        <v>#DIV/0!</v>
      </c>
      <c r="L324" s="37" t="e">
        <f ca="1">(COUNTIF('Base Calcs'!$B$258:$B$3257,"&lt;"&amp;D324)-COUNTIF('Base Calcs'!$B$258:$B$3257,"&lt;"&amp;D323))/COUNT('Base Calcs'!$B$258:$B$3257)</f>
        <v>#DIV/0!</v>
      </c>
      <c r="M324" s="39" t="e">
        <f t="shared" ca="1" si="43"/>
        <v>#DIV/0!</v>
      </c>
      <c r="P324" s="16" t="e">
        <f t="shared" ca="1" si="37"/>
        <v>#N/A</v>
      </c>
      <c r="Q324" s="86" t="e">
        <f t="shared" ca="1" si="29"/>
        <v>#N/A</v>
      </c>
      <c r="R324" s="86" t="e">
        <f t="shared" ca="1" si="30"/>
        <v>#N/A</v>
      </c>
      <c r="T324" s="16" t="e">
        <f t="shared" ca="1" si="31"/>
        <v>#N/A</v>
      </c>
      <c r="U324" s="86" t="e">
        <f t="shared" ca="1" si="32"/>
        <v>#N/A</v>
      </c>
      <c r="V324" s="86" t="e">
        <f t="shared" ca="1" si="33"/>
        <v>#N/A</v>
      </c>
      <c r="X324" s="188" t="e">
        <f t="shared" ca="1" si="44"/>
        <v>#N/A</v>
      </c>
      <c r="Y324" s="188" t="e">
        <f t="shared" ca="1" si="38"/>
        <v>#N/A</v>
      </c>
      <c r="Z324" s="190" t="e">
        <f t="shared" ca="1" si="50"/>
        <v>#DIV/0!</v>
      </c>
      <c r="AA324" s="190" t="e">
        <f t="shared" ca="1" si="45"/>
        <v>#DIV/0!</v>
      </c>
      <c r="AB324" s="190"/>
      <c r="AC324" s="190" t="e">
        <f ca="1">(COUNTIF('Base Calcs'!$T$258:$T$1258,"&lt;"&amp;X324)-COUNTIF('Base Calcs'!$T$258:$T$1258,"&lt;"&amp;X323))/COUNT('Base Calcs'!$T$258:$T$1258)</f>
        <v>#DIV/0!</v>
      </c>
      <c r="AD324" s="190" t="e">
        <f t="shared" ca="1" si="46"/>
        <v>#DIV/0!</v>
      </c>
      <c r="AE324" s="186"/>
      <c r="AF324" s="190" t="e">
        <f t="shared" ca="1" si="51"/>
        <v>#DIV/0!</v>
      </c>
      <c r="AG324" s="190" t="e">
        <f t="shared" ca="1" si="47"/>
        <v>#DIV/0!</v>
      </c>
      <c r="AH324"/>
      <c r="AI324" s="196" t="e">
        <f ca="1">(($E$9*(RAND()*($E$208-$D$208)+$D$208))*(RAND()*('Base Calcs'!$E$214-'Base Calcs'!$D$214)+'Base Calcs'!$D$214+IF($E$50&gt;0,$E$50,0)))+$E$154+$E$155-$E$196+$E$179-($E$179*(RAND()*($E$210-$D$210)+$D$210))-(($E$200/$E$45)*(RAND()*($E$211-$D$211)+$D$211))</f>
        <v>#N/A</v>
      </c>
      <c r="AJ324"/>
      <c r="AK3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4"/>
      <c r="AM324"/>
      <c r="AN324"/>
      <c r="AO324"/>
      <c r="AP324"/>
      <c r="AQ324"/>
      <c r="AR324"/>
      <c r="AS324"/>
      <c r="AT324"/>
      <c r="AU324"/>
      <c r="AV324"/>
      <c r="AW324"/>
      <c r="AX324"/>
      <c r="AY324"/>
      <c r="AZ324"/>
      <c r="BA324"/>
      <c r="BB324"/>
      <c r="BC324" s="119"/>
    </row>
    <row r="325" spans="2:55" x14ac:dyDescent="0.25">
      <c r="B325" s="181" t="e">
        <f t="shared" ca="1" si="28"/>
        <v>#N/A</v>
      </c>
      <c r="C325" s="12">
        <v>57</v>
      </c>
      <c r="D325" s="119" t="e">
        <f t="shared" ca="1" si="48"/>
        <v>#N/A</v>
      </c>
      <c r="E325" s="119" t="e">
        <f t="shared" ca="1" si="35"/>
        <v>#N/A</v>
      </c>
      <c r="F325" s="37" t="e">
        <f t="shared" ca="1" si="49"/>
        <v>#DIV/0!</v>
      </c>
      <c r="G325" s="37" t="e">
        <f t="shared" ca="1" si="41"/>
        <v>#DIV/0!</v>
      </c>
      <c r="I325" s="37" t="e">
        <f ca="1">(COUNTIF('Base Calcs'!$C$258:$C$3257,"&lt;"&amp;D325)-COUNTIF('Base Calcs'!$C$258:$C$3257,"&lt;"&amp;D324))/COUNT('Base Calcs'!$C$258:$C$3257)</f>
        <v>#DIV/0!</v>
      </c>
      <c r="J325" s="39" t="e">
        <f t="shared" ca="1" si="42"/>
        <v>#DIV/0!</v>
      </c>
      <c r="L325" s="37" t="e">
        <f ca="1">(COUNTIF('Base Calcs'!$B$258:$B$3257,"&lt;"&amp;D325)-COUNTIF('Base Calcs'!$B$258:$B$3257,"&lt;"&amp;D324))/COUNT('Base Calcs'!$B$258:$B$3257)</f>
        <v>#DIV/0!</v>
      </c>
      <c r="M325" s="39" t="e">
        <f t="shared" ca="1" si="43"/>
        <v>#DIV/0!</v>
      </c>
      <c r="P325" s="16" t="e">
        <f t="shared" ca="1" si="37"/>
        <v>#N/A</v>
      </c>
      <c r="Q325" s="86" t="e">
        <f t="shared" ca="1" si="29"/>
        <v>#N/A</v>
      </c>
      <c r="R325" s="86" t="e">
        <f t="shared" ca="1" si="30"/>
        <v>#N/A</v>
      </c>
      <c r="T325" s="16" t="e">
        <f t="shared" ca="1" si="31"/>
        <v>#N/A</v>
      </c>
      <c r="U325" s="86" t="e">
        <f t="shared" ca="1" si="32"/>
        <v>#N/A</v>
      </c>
      <c r="V325" s="86" t="e">
        <f t="shared" ca="1" si="33"/>
        <v>#N/A</v>
      </c>
      <c r="X325" s="188" t="e">
        <f t="shared" ca="1" si="44"/>
        <v>#N/A</v>
      </c>
      <c r="Y325" s="188" t="e">
        <f t="shared" ca="1" si="38"/>
        <v>#N/A</v>
      </c>
      <c r="Z325" s="190" t="e">
        <f t="shared" ca="1" si="50"/>
        <v>#DIV/0!</v>
      </c>
      <c r="AA325" s="190" t="e">
        <f t="shared" ca="1" si="45"/>
        <v>#DIV/0!</v>
      </c>
      <c r="AB325" s="190"/>
      <c r="AC325" s="190" t="e">
        <f ca="1">(COUNTIF('Base Calcs'!$T$258:$T$1258,"&lt;"&amp;X325)-COUNTIF('Base Calcs'!$T$258:$T$1258,"&lt;"&amp;X324))/COUNT('Base Calcs'!$T$258:$T$1258)</f>
        <v>#DIV/0!</v>
      </c>
      <c r="AD325" s="190" t="e">
        <f t="shared" ca="1" si="46"/>
        <v>#DIV/0!</v>
      </c>
      <c r="AE325" s="186"/>
      <c r="AF325" s="190" t="e">
        <f t="shared" ca="1" si="51"/>
        <v>#DIV/0!</v>
      </c>
      <c r="AG325" s="190" t="e">
        <f t="shared" ca="1" si="47"/>
        <v>#DIV/0!</v>
      </c>
      <c r="AH325"/>
      <c r="AI325" s="196" t="e">
        <f ca="1">(($E$9*(RAND()*($E$208-$D$208)+$D$208))*(RAND()*('Base Calcs'!$E$214-'Base Calcs'!$D$214)+'Base Calcs'!$D$214+IF($E$50&gt;0,$E$50,0)))+$E$154+$E$155-$E$196+$E$179-($E$179*(RAND()*($E$210-$D$210)+$D$210))-(($E$200/$E$45)*(RAND()*($E$211-$D$211)+$D$211))</f>
        <v>#N/A</v>
      </c>
      <c r="AJ325"/>
      <c r="AK3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5"/>
      <c r="AM325"/>
      <c r="AN325"/>
      <c r="AO325"/>
      <c r="AP325"/>
      <c r="AQ325"/>
      <c r="AR325"/>
      <c r="AS325"/>
      <c r="AT325"/>
      <c r="AU325"/>
      <c r="AV325"/>
      <c r="AW325"/>
      <c r="AX325"/>
      <c r="AY325"/>
      <c r="AZ325"/>
      <c r="BA325"/>
      <c r="BB325"/>
      <c r="BC325" s="119"/>
    </row>
    <row r="326" spans="2:55" x14ac:dyDescent="0.25">
      <c r="B326" s="181" t="e">
        <f t="shared" ca="1" si="28"/>
        <v>#N/A</v>
      </c>
      <c r="C326" s="12">
        <v>58</v>
      </c>
      <c r="D326" s="119" t="e">
        <f t="shared" ca="1" si="48"/>
        <v>#N/A</v>
      </c>
      <c r="E326" s="119" t="e">
        <f t="shared" ca="1" si="35"/>
        <v>#N/A</v>
      </c>
      <c r="F326" s="37" t="e">
        <f t="shared" ca="1" si="49"/>
        <v>#DIV/0!</v>
      </c>
      <c r="G326" s="37" t="e">
        <f t="shared" ca="1" si="41"/>
        <v>#DIV/0!</v>
      </c>
      <c r="I326" s="37" t="e">
        <f ca="1">(COUNTIF('Base Calcs'!$C$258:$C$3257,"&lt;"&amp;D326)-COUNTIF('Base Calcs'!$C$258:$C$3257,"&lt;"&amp;D325))/COUNT('Base Calcs'!$C$258:$C$3257)</f>
        <v>#DIV/0!</v>
      </c>
      <c r="J326" s="39" t="e">
        <f t="shared" ca="1" si="42"/>
        <v>#DIV/0!</v>
      </c>
      <c r="L326" s="37" t="e">
        <f ca="1">(COUNTIF('Base Calcs'!$B$258:$B$3257,"&lt;"&amp;D326)-COUNTIF('Base Calcs'!$B$258:$B$3257,"&lt;"&amp;D325))/COUNT('Base Calcs'!$B$258:$B$3257)</f>
        <v>#DIV/0!</v>
      </c>
      <c r="M326" s="39" t="e">
        <f t="shared" ca="1" si="43"/>
        <v>#DIV/0!</v>
      </c>
      <c r="P326" s="16" t="e">
        <f t="shared" ca="1" si="37"/>
        <v>#N/A</v>
      </c>
      <c r="Q326" s="86" t="e">
        <f t="shared" ca="1" si="29"/>
        <v>#N/A</v>
      </c>
      <c r="R326" s="86" t="e">
        <f t="shared" ca="1" si="30"/>
        <v>#N/A</v>
      </c>
      <c r="T326" s="16" t="e">
        <f t="shared" ca="1" si="31"/>
        <v>#N/A</v>
      </c>
      <c r="U326" s="86" t="e">
        <f t="shared" ca="1" si="32"/>
        <v>#N/A</v>
      </c>
      <c r="V326" s="86" t="e">
        <f t="shared" ca="1" si="33"/>
        <v>#N/A</v>
      </c>
      <c r="X326" s="188" t="e">
        <f t="shared" ca="1" si="44"/>
        <v>#N/A</v>
      </c>
      <c r="Y326" s="188" t="e">
        <f t="shared" ca="1" si="38"/>
        <v>#N/A</v>
      </c>
      <c r="Z326" s="190" t="e">
        <f t="shared" ca="1" si="50"/>
        <v>#DIV/0!</v>
      </c>
      <c r="AA326" s="190" t="e">
        <f t="shared" ca="1" si="45"/>
        <v>#DIV/0!</v>
      </c>
      <c r="AB326" s="190"/>
      <c r="AC326" s="190" t="e">
        <f ca="1">(COUNTIF('Base Calcs'!$T$258:$T$1258,"&lt;"&amp;X326)-COUNTIF('Base Calcs'!$T$258:$T$1258,"&lt;"&amp;X325))/COUNT('Base Calcs'!$T$258:$T$1258)</f>
        <v>#DIV/0!</v>
      </c>
      <c r="AD326" s="190" t="e">
        <f t="shared" ca="1" si="46"/>
        <v>#DIV/0!</v>
      </c>
      <c r="AE326" s="186"/>
      <c r="AF326" s="190" t="e">
        <f t="shared" ca="1" si="51"/>
        <v>#DIV/0!</v>
      </c>
      <c r="AG326" s="190" t="e">
        <f t="shared" ca="1" si="47"/>
        <v>#DIV/0!</v>
      </c>
      <c r="AH326"/>
      <c r="AI326" s="196" t="e">
        <f ca="1">(($E$9*(RAND()*($E$208-$D$208)+$D$208))*(RAND()*('Base Calcs'!$E$214-'Base Calcs'!$D$214)+'Base Calcs'!$D$214+IF($E$50&gt;0,$E$50,0)))+$E$154+$E$155-$E$196+$E$179-($E$179*(RAND()*($E$210-$D$210)+$D$210))-(($E$200/$E$45)*(RAND()*($E$211-$D$211)+$D$211))</f>
        <v>#N/A</v>
      </c>
      <c r="AJ326"/>
      <c r="AK3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6"/>
      <c r="AM326"/>
      <c r="AN326"/>
      <c r="AO326"/>
      <c r="AP326"/>
      <c r="AQ326"/>
      <c r="AR326"/>
      <c r="AS326"/>
      <c r="AT326"/>
      <c r="AU326"/>
      <c r="AV326"/>
      <c r="AW326"/>
      <c r="AX326"/>
      <c r="AY326"/>
      <c r="AZ326"/>
      <c r="BA326"/>
      <c r="BB326"/>
      <c r="BC326" s="119"/>
    </row>
    <row r="327" spans="2:55" x14ac:dyDescent="0.25">
      <c r="B327" s="181" t="e">
        <f t="shared" ca="1" si="28"/>
        <v>#N/A</v>
      </c>
      <c r="C327" s="12">
        <v>59</v>
      </c>
      <c r="D327" s="119" t="e">
        <f t="shared" ca="1" si="48"/>
        <v>#N/A</v>
      </c>
      <c r="E327" s="119" t="e">
        <f t="shared" ca="1" si="35"/>
        <v>#N/A</v>
      </c>
      <c r="F327" s="37" t="e">
        <f t="shared" ca="1" si="49"/>
        <v>#DIV/0!</v>
      </c>
      <c r="G327" s="37" t="e">
        <f t="shared" ca="1" si="41"/>
        <v>#DIV/0!</v>
      </c>
      <c r="I327" s="37" t="e">
        <f ca="1">(COUNTIF('Base Calcs'!$C$258:$C$3257,"&lt;"&amp;D327)-COUNTIF('Base Calcs'!$C$258:$C$3257,"&lt;"&amp;D326))/COUNT('Base Calcs'!$C$258:$C$3257)</f>
        <v>#DIV/0!</v>
      </c>
      <c r="J327" s="39" t="e">
        <f t="shared" ca="1" si="42"/>
        <v>#DIV/0!</v>
      </c>
      <c r="L327" s="37" t="e">
        <f ca="1">(COUNTIF('Base Calcs'!$B$258:$B$3257,"&lt;"&amp;D327)-COUNTIF('Base Calcs'!$B$258:$B$3257,"&lt;"&amp;D326))/COUNT('Base Calcs'!$B$258:$B$3257)</f>
        <v>#DIV/0!</v>
      </c>
      <c r="M327" s="39" t="e">
        <f t="shared" ca="1" si="43"/>
        <v>#DIV/0!</v>
      </c>
      <c r="P327" s="16" t="e">
        <f t="shared" ca="1" si="37"/>
        <v>#N/A</v>
      </c>
      <c r="Q327" s="86" t="e">
        <f t="shared" ca="1" si="29"/>
        <v>#N/A</v>
      </c>
      <c r="R327" s="86" t="e">
        <f t="shared" ca="1" si="30"/>
        <v>#N/A</v>
      </c>
      <c r="T327" s="16" t="e">
        <f t="shared" ca="1" si="31"/>
        <v>#N/A</v>
      </c>
      <c r="U327" s="86" t="e">
        <f t="shared" ca="1" si="32"/>
        <v>#N/A</v>
      </c>
      <c r="V327" s="86" t="e">
        <f t="shared" ca="1" si="33"/>
        <v>#N/A</v>
      </c>
      <c r="X327" s="188" t="e">
        <f t="shared" ca="1" si="44"/>
        <v>#N/A</v>
      </c>
      <c r="Y327" s="188" t="e">
        <f t="shared" ca="1" si="38"/>
        <v>#N/A</v>
      </c>
      <c r="Z327" s="190" t="e">
        <f t="shared" ca="1" si="50"/>
        <v>#DIV/0!</v>
      </c>
      <c r="AA327" s="190" t="e">
        <f t="shared" ca="1" si="45"/>
        <v>#DIV/0!</v>
      </c>
      <c r="AB327" s="190"/>
      <c r="AC327" s="190" t="e">
        <f ca="1">(COUNTIF('Base Calcs'!$T$258:$T$1258,"&lt;"&amp;X327)-COUNTIF('Base Calcs'!$T$258:$T$1258,"&lt;"&amp;X326))/COUNT('Base Calcs'!$T$258:$T$1258)</f>
        <v>#DIV/0!</v>
      </c>
      <c r="AD327" s="190" t="e">
        <f t="shared" ca="1" si="46"/>
        <v>#DIV/0!</v>
      </c>
      <c r="AE327" s="186"/>
      <c r="AF327" s="190" t="e">
        <f t="shared" ca="1" si="51"/>
        <v>#DIV/0!</v>
      </c>
      <c r="AG327" s="190" t="e">
        <f t="shared" ca="1" si="47"/>
        <v>#DIV/0!</v>
      </c>
      <c r="AH327"/>
      <c r="AI327" s="196" t="e">
        <f ca="1">(($E$9*(RAND()*($E$208-$D$208)+$D$208))*(RAND()*('Base Calcs'!$E$214-'Base Calcs'!$D$214)+'Base Calcs'!$D$214+IF($E$50&gt;0,$E$50,0)))+$E$154+$E$155-$E$196+$E$179-($E$179*(RAND()*($E$210-$D$210)+$D$210))-(($E$200/$E$45)*(RAND()*($E$211-$D$211)+$D$211))</f>
        <v>#N/A</v>
      </c>
      <c r="AJ327"/>
      <c r="AK3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7"/>
      <c r="AM327"/>
      <c r="AN327"/>
      <c r="AO327"/>
      <c r="AP327"/>
      <c r="AQ327"/>
      <c r="AR327"/>
      <c r="AS327"/>
      <c r="AT327"/>
      <c r="AU327"/>
      <c r="AV327"/>
      <c r="AW327"/>
      <c r="AX327"/>
      <c r="AY327"/>
      <c r="AZ327"/>
      <c r="BA327"/>
      <c r="BB327"/>
      <c r="BC327" s="119"/>
    </row>
    <row r="328" spans="2:55" x14ac:dyDescent="0.25">
      <c r="B328" s="181" t="e">
        <f t="shared" ca="1" si="28"/>
        <v>#N/A</v>
      </c>
      <c r="C328" s="12">
        <v>60</v>
      </c>
      <c r="D328" s="119" t="e">
        <f t="shared" ca="1" si="48"/>
        <v>#N/A</v>
      </c>
      <c r="E328" s="119" t="e">
        <f t="shared" ca="1" si="35"/>
        <v>#N/A</v>
      </c>
      <c r="F328" s="37" t="e">
        <f t="shared" ca="1" si="49"/>
        <v>#DIV/0!</v>
      </c>
      <c r="G328" s="37" t="e">
        <f t="shared" ca="1" si="41"/>
        <v>#DIV/0!</v>
      </c>
      <c r="I328" s="37" t="e">
        <f ca="1">(COUNTIF('Base Calcs'!$C$258:$C$3257,"&lt;"&amp;D328)-COUNTIF('Base Calcs'!$C$258:$C$3257,"&lt;"&amp;D327))/COUNT('Base Calcs'!$C$258:$C$3257)</f>
        <v>#DIV/0!</v>
      </c>
      <c r="J328" s="39" t="e">
        <f t="shared" ca="1" si="42"/>
        <v>#DIV/0!</v>
      </c>
      <c r="L328" s="37" t="e">
        <f ca="1">(COUNTIF('Base Calcs'!$B$258:$B$3257,"&lt;"&amp;D328)-COUNTIF('Base Calcs'!$B$258:$B$3257,"&lt;"&amp;D327))/COUNT('Base Calcs'!$B$258:$B$3257)</f>
        <v>#DIV/0!</v>
      </c>
      <c r="M328" s="39" t="e">
        <f t="shared" ca="1" si="43"/>
        <v>#DIV/0!</v>
      </c>
      <c r="P328" s="16" t="e">
        <f t="shared" ca="1" si="37"/>
        <v>#N/A</v>
      </c>
      <c r="Q328" s="86" t="e">
        <f t="shared" ca="1" si="29"/>
        <v>#N/A</v>
      </c>
      <c r="R328" s="86" t="e">
        <f t="shared" ca="1" si="30"/>
        <v>#N/A</v>
      </c>
      <c r="T328" s="16" t="e">
        <f t="shared" ca="1" si="31"/>
        <v>#N/A</v>
      </c>
      <c r="U328" s="86" t="e">
        <f t="shared" ca="1" si="32"/>
        <v>#N/A</v>
      </c>
      <c r="V328" s="86" t="e">
        <f t="shared" ca="1" si="33"/>
        <v>#N/A</v>
      </c>
      <c r="X328" s="188" t="e">
        <f t="shared" ca="1" si="44"/>
        <v>#N/A</v>
      </c>
      <c r="Y328" s="188" t="e">
        <f t="shared" ca="1" si="38"/>
        <v>#N/A</v>
      </c>
      <c r="Z328" s="190" t="e">
        <f t="shared" ca="1" si="50"/>
        <v>#DIV/0!</v>
      </c>
      <c r="AA328" s="190" t="e">
        <f t="shared" ca="1" si="45"/>
        <v>#DIV/0!</v>
      </c>
      <c r="AB328" s="190"/>
      <c r="AC328" s="190" t="e">
        <f ca="1">(COUNTIF('Base Calcs'!$T$258:$T$1258,"&lt;"&amp;X328)-COUNTIF('Base Calcs'!$T$258:$T$1258,"&lt;"&amp;X327))/COUNT('Base Calcs'!$T$258:$T$1258)</f>
        <v>#DIV/0!</v>
      </c>
      <c r="AD328" s="190" t="e">
        <f t="shared" ca="1" si="46"/>
        <v>#DIV/0!</v>
      </c>
      <c r="AE328" s="186"/>
      <c r="AF328" s="190" t="e">
        <f t="shared" ca="1" si="51"/>
        <v>#DIV/0!</v>
      </c>
      <c r="AG328" s="190" t="e">
        <f t="shared" ca="1" si="47"/>
        <v>#DIV/0!</v>
      </c>
      <c r="AH328"/>
      <c r="AI328" s="196" t="e">
        <f ca="1">(($E$9*(RAND()*($E$208-$D$208)+$D$208))*(RAND()*('Base Calcs'!$E$214-'Base Calcs'!$D$214)+'Base Calcs'!$D$214+IF($E$50&gt;0,$E$50,0)))+$E$154+$E$155-$E$196+$E$179-($E$179*(RAND()*($E$210-$D$210)+$D$210))-(($E$200/$E$45)*(RAND()*($E$211-$D$211)+$D$211))</f>
        <v>#N/A</v>
      </c>
      <c r="AJ328"/>
      <c r="AK3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8"/>
      <c r="AM328"/>
      <c r="AN328"/>
      <c r="AO328"/>
      <c r="AP328"/>
      <c r="AQ328"/>
      <c r="AR328"/>
      <c r="AS328"/>
      <c r="AT328"/>
      <c r="AU328"/>
      <c r="AV328"/>
      <c r="AW328"/>
      <c r="AX328"/>
      <c r="AY328"/>
      <c r="AZ328"/>
      <c r="BA328"/>
      <c r="BB328"/>
      <c r="BC328" s="119"/>
    </row>
    <row r="329" spans="2:55" x14ac:dyDescent="0.25">
      <c r="B329" s="181" t="e">
        <f t="shared" ca="1" si="28"/>
        <v>#N/A</v>
      </c>
      <c r="C329" s="12">
        <v>61</v>
      </c>
      <c r="D329" s="119" t="e">
        <f t="shared" ca="1" si="48"/>
        <v>#N/A</v>
      </c>
      <c r="E329" s="119" t="e">
        <f t="shared" ca="1" si="35"/>
        <v>#N/A</v>
      </c>
      <c r="F329" s="37" t="e">
        <f t="shared" ca="1" si="49"/>
        <v>#DIV/0!</v>
      </c>
      <c r="G329" s="37" t="e">
        <f t="shared" ca="1" si="41"/>
        <v>#DIV/0!</v>
      </c>
      <c r="I329" s="37" t="e">
        <f ca="1">(COUNTIF('Base Calcs'!$C$258:$C$3257,"&lt;"&amp;D329)-COUNTIF('Base Calcs'!$C$258:$C$3257,"&lt;"&amp;D328))/COUNT('Base Calcs'!$C$258:$C$3257)</f>
        <v>#DIV/0!</v>
      </c>
      <c r="J329" s="39" t="e">
        <f t="shared" ca="1" si="42"/>
        <v>#DIV/0!</v>
      </c>
      <c r="L329" s="37" t="e">
        <f ca="1">(COUNTIF('Base Calcs'!$B$258:$B$3257,"&lt;"&amp;D329)-COUNTIF('Base Calcs'!$B$258:$B$3257,"&lt;"&amp;D328))/COUNT('Base Calcs'!$B$258:$B$3257)</f>
        <v>#DIV/0!</v>
      </c>
      <c r="M329" s="39" t="e">
        <f t="shared" ca="1" si="43"/>
        <v>#DIV/0!</v>
      </c>
      <c r="P329" s="16" t="e">
        <f t="shared" ca="1" si="37"/>
        <v>#N/A</v>
      </c>
      <c r="Q329" s="86" t="e">
        <f t="shared" ca="1" si="29"/>
        <v>#N/A</v>
      </c>
      <c r="R329" s="86" t="e">
        <f t="shared" ca="1" si="30"/>
        <v>#N/A</v>
      </c>
      <c r="T329" s="16" t="e">
        <f t="shared" ca="1" si="31"/>
        <v>#N/A</v>
      </c>
      <c r="U329" s="86" t="e">
        <f t="shared" ca="1" si="32"/>
        <v>#N/A</v>
      </c>
      <c r="V329" s="86" t="e">
        <f t="shared" ca="1" si="33"/>
        <v>#N/A</v>
      </c>
      <c r="X329" s="188" t="e">
        <f t="shared" ca="1" si="44"/>
        <v>#N/A</v>
      </c>
      <c r="Y329" s="188" t="e">
        <f t="shared" ca="1" si="38"/>
        <v>#N/A</v>
      </c>
      <c r="Z329" s="190" t="e">
        <f t="shared" ca="1" si="50"/>
        <v>#DIV/0!</v>
      </c>
      <c r="AA329" s="190" t="e">
        <f t="shared" ca="1" si="45"/>
        <v>#DIV/0!</v>
      </c>
      <c r="AB329" s="190"/>
      <c r="AC329" s="190" t="e">
        <f ca="1">(COUNTIF('Base Calcs'!$T$258:$T$1258,"&lt;"&amp;X329)-COUNTIF('Base Calcs'!$T$258:$T$1258,"&lt;"&amp;X328))/COUNT('Base Calcs'!$T$258:$T$1258)</f>
        <v>#DIV/0!</v>
      </c>
      <c r="AD329" s="190" t="e">
        <f t="shared" ca="1" si="46"/>
        <v>#DIV/0!</v>
      </c>
      <c r="AE329" s="186"/>
      <c r="AF329" s="190" t="e">
        <f t="shared" ca="1" si="51"/>
        <v>#DIV/0!</v>
      </c>
      <c r="AG329" s="190" t="e">
        <f t="shared" ca="1" si="47"/>
        <v>#DIV/0!</v>
      </c>
      <c r="AH329"/>
      <c r="AI329" s="196" t="e">
        <f ca="1">(($E$9*(RAND()*($E$208-$D$208)+$D$208))*(RAND()*('Base Calcs'!$E$214-'Base Calcs'!$D$214)+'Base Calcs'!$D$214+IF($E$50&gt;0,$E$50,0)))+$E$154+$E$155-$E$196+$E$179-($E$179*(RAND()*($E$210-$D$210)+$D$210))-(($E$200/$E$45)*(RAND()*($E$211-$D$211)+$D$211))</f>
        <v>#N/A</v>
      </c>
      <c r="AJ329"/>
      <c r="AK3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9"/>
      <c r="AM329"/>
      <c r="AN329"/>
      <c r="AO329"/>
      <c r="AP329"/>
      <c r="AQ329"/>
      <c r="AR329"/>
      <c r="AS329"/>
      <c r="AT329"/>
      <c r="AU329"/>
      <c r="AV329"/>
      <c r="AW329"/>
      <c r="AX329"/>
      <c r="AY329"/>
      <c r="AZ329"/>
      <c r="BA329"/>
      <c r="BB329"/>
      <c r="BC329" s="119"/>
    </row>
    <row r="330" spans="2:55" x14ac:dyDescent="0.25">
      <c r="B330" s="181" t="e">
        <f t="shared" ca="1" si="28"/>
        <v>#N/A</v>
      </c>
      <c r="C330" s="12">
        <v>62</v>
      </c>
      <c r="D330" s="119" t="e">
        <f t="shared" ca="1" si="48"/>
        <v>#N/A</v>
      </c>
      <c r="E330" s="119" t="e">
        <f t="shared" ca="1" si="35"/>
        <v>#N/A</v>
      </c>
      <c r="F330" s="37" t="e">
        <f t="shared" ca="1" si="49"/>
        <v>#DIV/0!</v>
      </c>
      <c r="G330" s="37" t="e">
        <f t="shared" ca="1" si="41"/>
        <v>#DIV/0!</v>
      </c>
      <c r="I330" s="37" t="e">
        <f ca="1">(COUNTIF('Base Calcs'!$C$258:$C$3257,"&lt;"&amp;D330)-COUNTIF('Base Calcs'!$C$258:$C$3257,"&lt;"&amp;D329))/COUNT('Base Calcs'!$C$258:$C$3257)</f>
        <v>#DIV/0!</v>
      </c>
      <c r="J330" s="39" t="e">
        <f t="shared" ca="1" si="42"/>
        <v>#DIV/0!</v>
      </c>
      <c r="L330" s="37" t="e">
        <f ca="1">(COUNTIF('Base Calcs'!$B$258:$B$3257,"&lt;"&amp;D330)-COUNTIF('Base Calcs'!$B$258:$B$3257,"&lt;"&amp;D329))/COUNT('Base Calcs'!$B$258:$B$3257)</f>
        <v>#DIV/0!</v>
      </c>
      <c r="M330" s="39" t="e">
        <f t="shared" ca="1" si="43"/>
        <v>#DIV/0!</v>
      </c>
      <c r="P330" s="16" t="e">
        <f t="shared" ca="1" si="37"/>
        <v>#N/A</v>
      </c>
      <c r="Q330" s="86" t="e">
        <f t="shared" ca="1" si="29"/>
        <v>#N/A</v>
      </c>
      <c r="R330" s="86" t="e">
        <f t="shared" ca="1" si="30"/>
        <v>#N/A</v>
      </c>
      <c r="T330" s="16" t="e">
        <f t="shared" ca="1" si="31"/>
        <v>#N/A</v>
      </c>
      <c r="U330" s="86" t="e">
        <f t="shared" ca="1" si="32"/>
        <v>#N/A</v>
      </c>
      <c r="V330" s="86" t="e">
        <f t="shared" ca="1" si="33"/>
        <v>#N/A</v>
      </c>
      <c r="X330" s="188" t="e">
        <f t="shared" ca="1" si="44"/>
        <v>#N/A</v>
      </c>
      <c r="Y330" s="188" t="e">
        <f t="shared" ca="1" si="38"/>
        <v>#N/A</v>
      </c>
      <c r="Z330" s="190" t="e">
        <f t="shared" ca="1" si="50"/>
        <v>#DIV/0!</v>
      </c>
      <c r="AA330" s="190" t="e">
        <f t="shared" ca="1" si="45"/>
        <v>#DIV/0!</v>
      </c>
      <c r="AB330" s="190"/>
      <c r="AC330" s="190" t="e">
        <f ca="1">(COUNTIF('Base Calcs'!$T$258:$T$1258,"&lt;"&amp;X330)-COUNTIF('Base Calcs'!$T$258:$T$1258,"&lt;"&amp;X329))/COUNT('Base Calcs'!$T$258:$T$1258)</f>
        <v>#DIV/0!</v>
      </c>
      <c r="AD330" s="190" t="e">
        <f t="shared" ca="1" si="46"/>
        <v>#DIV/0!</v>
      </c>
      <c r="AE330" s="186"/>
      <c r="AF330" s="190" t="e">
        <f t="shared" ca="1" si="51"/>
        <v>#DIV/0!</v>
      </c>
      <c r="AG330" s="190" t="e">
        <f t="shared" ca="1" si="47"/>
        <v>#DIV/0!</v>
      </c>
      <c r="AH330"/>
      <c r="AI330" s="196" t="e">
        <f ca="1">(($E$9*(RAND()*($E$208-$D$208)+$D$208))*(RAND()*('Base Calcs'!$E$214-'Base Calcs'!$D$214)+'Base Calcs'!$D$214+IF($E$50&gt;0,$E$50,0)))+$E$154+$E$155-$E$196+$E$179-($E$179*(RAND()*($E$210-$D$210)+$D$210))-(($E$200/$E$45)*(RAND()*($E$211-$D$211)+$D$211))</f>
        <v>#N/A</v>
      </c>
      <c r="AJ330"/>
      <c r="AK3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0"/>
      <c r="AM330"/>
      <c r="AN330"/>
      <c r="AO330"/>
      <c r="AP330"/>
      <c r="AQ330"/>
      <c r="AR330"/>
      <c r="AS330"/>
      <c r="AT330"/>
      <c r="AU330"/>
      <c r="AV330"/>
      <c r="AW330"/>
      <c r="AX330"/>
      <c r="AY330"/>
      <c r="AZ330"/>
      <c r="BA330"/>
      <c r="BB330"/>
      <c r="BC330" s="119"/>
    </row>
    <row r="331" spans="2:55" x14ac:dyDescent="0.25">
      <c r="B331" s="181" t="e">
        <f t="shared" ca="1" si="28"/>
        <v>#N/A</v>
      </c>
      <c r="C331" s="12">
        <v>63</v>
      </c>
      <c r="D331" s="119" t="e">
        <f t="shared" ca="1" si="48"/>
        <v>#N/A</v>
      </c>
      <c r="E331" s="119" t="e">
        <f t="shared" ca="1" si="35"/>
        <v>#N/A</v>
      </c>
      <c r="F331" s="37" t="e">
        <f t="shared" ca="1" si="49"/>
        <v>#DIV/0!</v>
      </c>
      <c r="G331" s="37" t="e">
        <f t="shared" ca="1" si="41"/>
        <v>#DIV/0!</v>
      </c>
      <c r="I331" s="37" t="e">
        <f ca="1">(COUNTIF('Base Calcs'!$C$258:$C$3257,"&lt;"&amp;D331)-COUNTIF('Base Calcs'!$C$258:$C$3257,"&lt;"&amp;D330))/COUNT('Base Calcs'!$C$258:$C$3257)</f>
        <v>#DIV/0!</v>
      </c>
      <c r="J331" s="39" t="e">
        <f t="shared" ca="1" si="42"/>
        <v>#DIV/0!</v>
      </c>
      <c r="L331" s="37" t="e">
        <f ca="1">(COUNTIF('Base Calcs'!$B$258:$B$3257,"&lt;"&amp;D331)-COUNTIF('Base Calcs'!$B$258:$B$3257,"&lt;"&amp;D330))/COUNT('Base Calcs'!$B$258:$B$3257)</f>
        <v>#DIV/0!</v>
      </c>
      <c r="M331" s="39" t="e">
        <f t="shared" ca="1" si="43"/>
        <v>#DIV/0!</v>
      </c>
      <c r="P331" s="16" t="e">
        <f t="shared" ca="1" si="37"/>
        <v>#N/A</v>
      </c>
      <c r="Q331" s="86" t="e">
        <f t="shared" ca="1" si="29"/>
        <v>#N/A</v>
      </c>
      <c r="R331" s="86" t="e">
        <f t="shared" ca="1" si="30"/>
        <v>#N/A</v>
      </c>
      <c r="T331" s="16" t="e">
        <f t="shared" ca="1" si="31"/>
        <v>#N/A</v>
      </c>
      <c r="U331" s="86" t="e">
        <f t="shared" ca="1" si="32"/>
        <v>#N/A</v>
      </c>
      <c r="V331" s="86" t="e">
        <f t="shared" ca="1" si="33"/>
        <v>#N/A</v>
      </c>
      <c r="X331" s="188" t="e">
        <f t="shared" ca="1" si="44"/>
        <v>#N/A</v>
      </c>
      <c r="Y331" s="188" t="e">
        <f t="shared" ca="1" si="38"/>
        <v>#N/A</v>
      </c>
      <c r="Z331" s="190" t="e">
        <f t="shared" ca="1" si="50"/>
        <v>#DIV/0!</v>
      </c>
      <c r="AA331" s="190" t="e">
        <f t="shared" ca="1" si="45"/>
        <v>#DIV/0!</v>
      </c>
      <c r="AB331" s="190"/>
      <c r="AC331" s="190" t="e">
        <f ca="1">(COUNTIF('Base Calcs'!$T$258:$T$1258,"&lt;"&amp;X331)-COUNTIF('Base Calcs'!$T$258:$T$1258,"&lt;"&amp;X330))/COUNT('Base Calcs'!$T$258:$T$1258)</f>
        <v>#DIV/0!</v>
      </c>
      <c r="AD331" s="190" t="e">
        <f t="shared" ca="1" si="46"/>
        <v>#DIV/0!</v>
      </c>
      <c r="AE331" s="186"/>
      <c r="AF331" s="190" t="e">
        <f t="shared" ca="1" si="51"/>
        <v>#DIV/0!</v>
      </c>
      <c r="AG331" s="190" t="e">
        <f t="shared" ca="1" si="47"/>
        <v>#DIV/0!</v>
      </c>
      <c r="AH331"/>
      <c r="AI331" s="196" t="e">
        <f ca="1">(($E$9*(RAND()*($E$208-$D$208)+$D$208))*(RAND()*('Base Calcs'!$E$214-'Base Calcs'!$D$214)+'Base Calcs'!$D$214+IF($E$50&gt;0,$E$50,0)))+$E$154+$E$155-$E$196+$E$179-($E$179*(RAND()*($E$210-$D$210)+$D$210))-(($E$200/$E$45)*(RAND()*($E$211-$D$211)+$D$211))</f>
        <v>#N/A</v>
      </c>
      <c r="AJ331"/>
      <c r="AK3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1"/>
      <c r="AM331"/>
      <c r="AN331"/>
      <c r="AO331"/>
      <c r="AP331"/>
      <c r="AQ331"/>
      <c r="AR331"/>
      <c r="AS331"/>
      <c r="AT331"/>
      <c r="AU331"/>
      <c r="AV331"/>
      <c r="AW331"/>
      <c r="AX331"/>
      <c r="AY331"/>
      <c r="AZ331"/>
      <c r="BA331"/>
      <c r="BB331"/>
      <c r="BC331" s="119"/>
    </row>
    <row r="332" spans="2:55" x14ac:dyDescent="0.25">
      <c r="B332" s="181" t="e">
        <f t="shared" ref="B332:B395" ca="1" si="5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332" s="12">
        <v>64</v>
      </c>
      <c r="D332" s="119" t="e">
        <f t="shared" ca="1" si="48"/>
        <v>#N/A</v>
      </c>
      <c r="E332" s="119" t="e">
        <f t="shared" ca="1" si="35"/>
        <v>#N/A</v>
      </c>
      <c r="F332" s="37" t="e">
        <f t="shared" ca="1" si="49"/>
        <v>#DIV/0!</v>
      </c>
      <c r="G332" s="37" t="e">
        <f t="shared" ca="1" si="41"/>
        <v>#DIV/0!</v>
      </c>
      <c r="I332" s="37" t="e">
        <f ca="1">(COUNTIF('Base Calcs'!$C$258:$C$3257,"&lt;"&amp;D332)-COUNTIF('Base Calcs'!$C$258:$C$3257,"&lt;"&amp;D331))/COUNT('Base Calcs'!$C$258:$C$3257)</f>
        <v>#DIV/0!</v>
      </c>
      <c r="J332" s="39" t="e">
        <f t="shared" ca="1" si="42"/>
        <v>#DIV/0!</v>
      </c>
      <c r="L332" s="37" t="e">
        <f ca="1">(COUNTIF('Base Calcs'!$B$258:$B$3257,"&lt;"&amp;D332)-COUNTIF('Base Calcs'!$B$258:$B$3257,"&lt;"&amp;D331))/COUNT('Base Calcs'!$B$258:$B$3257)</f>
        <v>#DIV/0!</v>
      </c>
      <c r="M332" s="39" t="e">
        <f t="shared" ca="1" si="43"/>
        <v>#DIV/0!</v>
      </c>
      <c r="P332" s="16" t="e">
        <f t="shared" ref="P332:P395" ca="1" si="53">(($C$9*(RAND()*($E$208-$D$208)+$D$208))*(RAND()*($E$209-$D$209)+$D$209+IF($E$50&gt;0,$E$50,0)))+$C$154+$C$155-$C$196+$C$179-($C$179*(RAND()*($E$210-$D$210)+$D$210))-($E$44*(RAND()*($E$211-$D$211)+$D$211))</f>
        <v>#N/A</v>
      </c>
      <c r="Q332" s="86" t="e">
        <f t="shared" ref="Q332:Q395" ca="1" si="54">P332/$B$216</f>
        <v>#N/A</v>
      </c>
      <c r="R332" s="86" t="e">
        <f t="shared" ref="R332:R395" ca="1" si="55">(P332+$C$200)/$B$215</f>
        <v>#N/A</v>
      </c>
      <c r="T332" s="16" t="e">
        <f t="shared" ref="T332:T395" ca="1" si="56">(($E$9*(RAND()*($E$208-$D$208)+$D$208))*(RAND()*($E$209-$D$209)+$D$209+IF($E$50&gt;0,$E$50,0)))+$E$154+$E$155-$E$196+$E$179-($E$179*(RAND()*($E$210-$D$210)+$D$210))-(($E$200/$E$45)*(RAND()*($E$211-$D$211)+$D$211))</f>
        <v>#N/A</v>
      </c>
      <c r="U332" s="86" t="e">
        <f t="shared" ref="U332:U395" ca="1" si="57">T332/$D$216</f>
        <v>#N/A</v>
      </c>
      <c r="V332" s="86" t="e">
        <f t="shared" ref="V332:V395" ca="1" si="58">(T332+$E$200)/$D$215</f>
        <v>#N/A</v>
      </c>
      <c r="X332" s="188" t="e">
        <f t="shared" ca="1" si="44"/>
        <v>#N/A</v>
      </c>
      <c r="Y332" s="188" t="e">
        <f t="shared" ca="1" si="38"/>
        <v>#N/A</v>
      </c>
      <c r="Z332" s="190" t="e">
        <f t="shared" ca="1" si="50"/>
        <v>#DIV/0!</v>
      </c>
      <c r="AA332" s="190" t="e">
        <f t="shared" ca="1" si="45"/>
        <v>#DIV/0!</v>
      </c>
      <c r="AB332" s="190"/>
      <c r="AC332" s="190" t="e">
        <f ca="1">(COUNTIF('Base Calcs'!$T$258:$T$1258,"&lt;"&amp;X332)-COUNTIF('Base Calcs'!$T$258:$T$1258,"&lt;"&amp;X331))/COUNT('Base Calcs'!$T$258:$T$1258)</f>
        <v>#DIV/0!</v>
      </c>
      <c r="AD332" s="190" t="e">
        <f t="shared" ca="1" si="46"/>
        <v>#DIV/0!</v>
      </c>
      <c r="AE332" s="186"/>
      <c r="AF332" s="190" t="e">
        <f t="shared" ca="1" si="51"/>
        <v>#DIV/0!</v>
      </c>
      <c r="AG332" s="190" t="e">
        <f t="shared" ca="1" si="47"/>
        <v>#DIV/0!</v>
      </c>
      <c r="AH332"/>
      <c r="AI332" s="196" t="e">
        <f ca="1">(($E$9*(RAND()*($E$208-$D$208)+$D$208))*(RAND()*('Base Calcs'!$E$214-'Base Calcs'!$D$214)+'Base Calcs'!$D$214+IF($E$50&gt;0,$E$50,0)))+$E$154+$E$155-$E$196+$E$179-($E$179*(RAND()*($E$210-$D$210)+$D$210))-(($E$200/$E$45)*(RAND()*($E$211-$D$211)+$D$211))</f>
        <v>#N/A</v>
      </c>
      <c r="AJ332"/>
      <c r="AK3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2"/>
      <c r="AM332"/>
      <c r="AN332"/>
      <c r="AO332"/>
      <c r="AP332"/>
      <c r="AQ332"/>
      <c r="AR332"/>
      <c r="AS332"/>
      <c r="AT332"/>
      <c r="AU332"/>
      <c r="AV332"/>
      <c r="AW332"/>
      <c r="AX332"/>
      <c r="AY332"/>
      <c r="AZ332"/>
      <c r="BA332"/>
      <c r="BB332"/>
      <c r="BC332" s="119"/>
    </row>
    <row r="333" spans="2:55" x14ac:dyDescent="0.25">
      <c r="B333" s="181" t="e">
        <f t="shared" ca="1" si="52"/>
        <v>#N/A</v>
      </c>
      <c r="C333" s="12">
        <v>65</v>
      </c>
      <c r="D333" s="119" t="e">
        <f t="shared" ref="D333:D368" ca="1" si="59">D332+((MAX($D$257:$D$259)-MIN($E$257:$E$259))/100)</f>
        <v>#N/A</v>
      </c>
      <c r="E333" s="119" t="e">
        <f t="shared" ref="E333:E368" ca="1" si="60">D333/1000</f>
        <v>#N/A</v>
      </c>
      <c r="F333" s="37" t="e">
        <f t="shared" ref="F333:F368" ca="1" si="61">(COUNTIF($B$268:$B$3267,"&lt;"&amp;D333)-COUNTIF($B$268:$B$3267,"&lt;"&amp;D332))/COUNT($B$268:$B$3267)</f>
        <v>#DIV/0!</v>
      </c>
      <c r="G333" s="37" t="e">
        <f t="shared" ca="1" si="41"/>
        <v>#DIV/0!</v>
      </c>
      <c r="I333" s="37" t="e">
        <f ca="1">(COUNTIF('Base Calcs'!$C$258:$C$3257,"&lt;"&amp;D333)-COUNTIF('Base Calcs'!$C$258:$C$3257,"&lt;"&amp;D332))/COUNT('Base Calcs'!$C$258:$C$3257)</f>
        <v>#DIV/0!</v>
      </c>
      <c r="J333" s="39" t="e">
        <f t="shared" ca="1" si="42"/>
        <v>#DIV/0!</v>
      </c>
      <c r="L333" s="37" t="e">
        <f ca="1">(COUNTIF('Base Calcs'!$B$258:$B$3257,"&lt;"&amp;D333)-COUNTIF('Base Calcs'!$B$258:$B$3257,"&lt;"&amp;D332))/COUNT('Base Calcs'!$B$258:$B$3257)</f>
        <v>#DIV/0!</v>
      </c>
      <c r="M333" s="39" t="e">
        <f t="shared" ca="1" si="43"/>
        <v>#DIV/0!</v>
      </c>
      <c r="P333" s="16" t="e">
        <f t="shared" ca="1" si="53"/>
        <v>#N/A</v>
      </c>
      <c r="Q333" s="86" t="e">
        <f t="shared" ca="1" si="54"/>
        <v>#N/A</v>
      </c>
      <c r="R333" s="86" t="e">
        <f t="shared" ca="1" si="55"/>
        <v>#N/A</v>
      </c>
      <c r="T333" s="16" t="e">
        <f t="shared" ca="1" si="56"/>
        <v>#N/A</v>
      </c>
      <c r="U333" s="86" t="e">
        <f t="shared" ca="1" si="57"/>
        <v>#N/A</v>
      </c>
      <c r="V333" s="86" t="e">
        <f t="shared" ca="1" si="58"/>
        <v>#N/A</v>
      </c>
      <c r="X333" s="188" t="e">
        <f t="shared" ca="1" si="44"/>
        <v>#N/A</v>
      </c>
      <c r="Y333" s="188" t="e">
        <f t="shared" ref="Y333:Y368" ca="1" si="62">ROUND(X333,-3)/1000</f>
        <v>#N/A</v>
      </c>
      <c r="Z333" s="190" t="e">
        <f t="shared" ref="Z333:Z368" ca="1" si="63">(COUNTIF($P$268:$P$1268,"&lt;"&amp;X333)-COUNTIF($P$268:$P$1268,"&lt;"&amp;X332))/COUNT($P$268:$P$1268)</f>
        <v>#DIV/0!</v>
      </c>
      <c r="AA333" s="190" t="e">
        <f t="shared" ca="1" si="45"/>
        <v>#DIV/0!</v>
      </c>
      <c r="AB333" s="190"/>
      <c r="AC333" s="190" t="e">
        <f ca="1">(COUNTIF('Base Calcs'!$T$258:$T$1258,"&lt;"&amp;X333)-COUNTIF('Base Calcs'!$T$258:$T$1258,"&lt;"&amp;X332))/COUNT('Base Calcs'!$T$258:$T$1258)</f>
        <v>#DIV/0!</v>
      </c>
      <c r="AD333" s="190" t="e">
        <f t="shared" ca="1" si="46"/>
        <v>#DIV/0!</v>
      </c>
      <c r="AE333" s="186"/>
      <c r="AF333" s="190" t="e">
        <f t="shared" ref="AF333:AF368" ca="1" si="64">(COUNTIF($T$268:$T$1268,"&lt;"&amp;X333)-COUNTIF($T$268:$T$1268,"&lt;"&amp;X332))/COUNT($T$268:$T$1268)</f>
        <v>#DIV/0!</v>
      </c>
      <c r="AG333" s="190" t="e">
        <f t="shared" ca="1" si="47"/>
        <v>#DIV/0!</v>
      </c>
      <c r="AH333"/>
      <c r="AI333" s="196" t="e">
        <f ca="1">(($E$9*(RAND()*($E$208-$D$208)+$D$208))*(RAND()*('Base Calcs'!$E$214-'Base Calcs'!$D$214)+'Base Calcs'!$D$214+IF($E$50&gt;0,$E$50,0)))+$E$154+$E$155-$E$196+$E$179-($E$179*(RAND()*($E$210-$D$210)+$D$210))-(($E$200/$E$45)*(RAND()*($E$211-$D$211)+$D$211))</f>
        <v>#N/A</v>
      </c>
      <c r="AJ333"/>
      <c r="AK3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3"/>
      <c r="AM333"/>
      <c r="AN333"/>
      <c r="AO333"/>
      <c r="AP333"/>
      <c r="AQ333"/>
      <c r="AR333"/>
      <c r="AS333"/>
      <c r="AT333"/>
      <c r="AU333"/>
      <c r="AV333"/>
      <c r="AW333"/>
      <c r="AX333"/>
      <c r="AY333"/>
      <c r="AZ333"/>
      <c r="BA333"/>
      <c r="BB333"/>
      <c r="BC333" s="119"/>
    </row>
    <row r="334" spans="2:55" x14ac:dyDescent="0.25">
      <c r="B334" s="181" t="e">
        <f t="shared" ca="1" si="52"/>
        <v>#N/A</v>
      </c>
      <c r="C334" s="12">
        <v>66</v>
      </c>
      <c r="D334" s="119" t="e">
        <f t="shared" ca="1" si="59"/>
        <v>#N/A</v>
      </c>
      <c r="E334" s="119" t="e">
        <f t="shared" ca="1" si="60"/>
        <v>#N/A</v>
      </c>
      <c r="F334" s="37" t="e">
        <f t="shared" ca="1" si="61"/>
        <v>#DIV/0!</v>
      </c>
      <c r="G334" s="37" t="e">
        <f t="shared" ref="G334:G368" ca="1" si="65">F334+G333</f>
        <v>#DIV/0!</v>
      </c>
      <c r="I334" s="37" t="e">
        <f ca="1">(COUNTIF('Base Calcs'!$C$258:$C$3257,"&lt;"&amp;D334)-COUNTIF('Base Calcs'!$C$258:$C$3257,"&lt;"&amp;D333))/COUNT('Base Calcs'!$C$258:$C$3257)</f>
        <v>#DIV/0!</v>
      </c>
      <c r="J334" s="39" t="e">
        <f t="shared" ref="J334:J368" ca="1" si="66">I334+J333</f>
        <v>#DIV/0!</v>
      </c>
      <c r="L334" s="37" t="e">
        <f ca="1">(COUNTIF('Base Calcs'!$B$258:$B$3257,"&lt;"&amp;D334)-COUNTIF('Base Calcs'!$B$258:$B$3257,"&lt;"&amp;D333))/COUNT('Base Calcs'!$B$258:$B$3257)</f>
        <v>#DIV/0!</v>
      </c>
      <c r="M334" s="39" t="e">
        <f t="shared" ref="M334:M368" ca="1" si="67">L334+M333</f>
        <v>#DIV/0!</v>
      </c>
      <c r="P334" s="16" t="e">
        <f t="shared" ca="1" si="53"/>
        <v>#N/A</v>
      </c>
      <c r="Q334" s="86" t="e">
        <f t="shared" ca="1" si="54"/>
        <v>#N/A</v>
      </c>
      <c r="R334" s="86" t="e">
        <f t="shared" ca="1" si="55"/>
        <v>#N/A</v>
      </c>
      <c r="T334" s="16" t="e">
        <f t="shared" ca="1" si="56"/>
        <v>#N/A</v>
      </c>
      <c r="U334" s="86" t="e">
        <f t="shared" ca="1" si="57"/>
        <v>#N/A</v>
      </c>
      <c r="V334" s="86" t="e">
        <f t="shared" ca="1" si="58"/>
        <v>#N/A</v>
      </c>
      <c r="X334" s="188" t="e">
        <f t="shared" ref="X334:X368" ca="1" si="68">X333+((MAX($U$257:$U$259)-MIN($V$257:$V$259))/100)</f>
        <v>#N/A</v>
      </c>
      <c r="Y334" s="188" t="e">
        <f t="shared" ca="1" si="62"/>
        <v>#N/A</v>
      </c>
      <c r="Z334" s="190" t="e">
        <f t="shared" ca="1" si="63"/>
        <v>#DIV/0!</v>
      </c>
      <c r="AA334" s="190" t="e">
        <f t="shared" ref="AA334:AA368" ca="1" si="69">Z334+AA333</f>
        <v>#DIV/0!</v>
      </c>
      <c r="AB334" s="190"/>
      <c r="AC334" s="190" t="e">
        <f ca="1">(COUNTIF('Base Calcs'!$T$258:$T$1258,"&lt;"&amp;X334)-COUNTIF('Base Calcs'!$T$258:$T$1258,"&lt;"&amp;X333))/COUNT('Base Calcs'!$T$258:$T$1258)</f>
        <v>#DIV/0!</v>
      </c>
      <c r="AD334" s="190" t="e">
        <f t="shared" ref="AD334:AD368" ca="1" si="70">AC334+AD333</f>
        <v>#DIV/0!</v>
      </c>
      <c r="AE334" s="186"/>
      <c r="AF334" s="190" t="e">
        <f t="shared" ca="1" si="64"/>
        <v>#DIV/0!</v>
      </c>
      <c r="AG334" s="190" t="e">
        <f t="shared" ref="AG334:AG368" ca="1" si="71">AF334+AG333</f>
        <v>#DIV/0!</v>
      </c>
      <c r="AH334"/>
      <c r="AI334" s="196" t="e">
        <f ca="1">(($E$9*(RAND()*($E$208-$D$208)+$D$208))*(RAND()*('Base Calcs'!$E$214-'Base Calcs'!$D$214)+'Base Calcs'!$D$214+IF($E$50&gt;0,$E$50,0)))+$E$154+$E$155-$E$196+$E$179-($E$179*(RAND()*($E$210-$D$210)+$D$210))-(($E$200/$E$45)*(RAND()*($E$211-$D$211)+$D$211))</f>
        <v>#N/A</v>
      </c>
      <c r="AJ334"/>
      <c r="AK3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4"/>
      <c r="AM334"/>
      <c r="AN334"/>
      <c r="AO334"/>
      <c r="AP334"/>
      <c r="AQ334"/>
      <c r="AR334"/>
      <c r="AS334"/>
      <c r="AT334"/>
      <c r="AU334"/>
      <c r="AV334"/>
      <c r="AW334"/>
      <c r="AX334"/>
      <c r="AY334"/>
      <c r="AZ334"/>
      <c r="BA334"/>
      <c r="BB334"/>
      <c r="BC334" s="119"/>
    </row>
    <row r="335" spans="2:55" x14ac:dyDescent="0.25">
      <c r="B335" s="181" t="e">
        <f t="shared" ca="1" si="52"/>
        <v>#N/A</v>
      </c>
      <c r="C335" s="12">
        <v>67</v>
      </c>
      <c r="D335" s="119" t="e">
        <f t="shared" ca="1" si="59"/>
        <v>#N/A</v>
      </c>
      <c r="E335" s="119" t="e">
        <f t="shared" ca="1" si="60"/>
        <v>#N/A</v>
      </c>
      <c r="F335" s="37" t="e">
        <f t="shared" ca="1" si="61"/>
        <v>#DIV/0!</v>
      </c>
      <c r="G335" s="37" t="e">
        <f t="shared" ca="1" si="65"/>
        <v>#DIV/0!</v>
      </c>
      <c r="I335" s="37" t="e">
        <f ca="1">(COUNTIF('Base Calcs'!$C$258:$C$3257,"&lt;"&amp;D335)-COUNTIF('Base Calcs'!$C$258:$C$3257,"&lt;"&amp;D334))/COUNT('Base Calcs'!$C$258:$C$3257)</f>
        <v>#DIV/0!</v>
      </c>
      <c r="J335" s="39" t="e">
        <f t="shared" ca="1" si="66"/>
        <v>#DIV/0!</v>
      </c>
      <c r="L335" s="37" t="e">
        <f ca="1">(COUNTIF('Base Calcs'!$B$258:$B$3257,"&lt;"&amp;D335)-COUNTIF('Base Calcs'!$B$258:$B$3257,"&lt;"&amp;D334))/COUNT('Base Calcs'!$B$258:$B$3257)</f>
        <v>#DIV/0!</v>
      </c>
      <c r="M335" s="39" t="e">
        <f t="shared" ca="1" si="67"/>
        <v>#DIV/0!</v>
      </c>
      <c r="P335" s="16" t="e">
        <f t="shared" ca="1" si="53"/>
        <v>#N/A</v>
      </c>
      <c r="Q335" s="86" t="e">
        <f t="shared" ca="1" si="54"/>
        <v>#N/A</v>
      </c>
      <c r="R335" s="86" t="e">
        <f t="shared" ca="1" si="55"/>
        <v>#N/A</v>
      </c>
      <c r="T335" s="16" t="e">
        <f t="shared" ca="1" si="56"/>
        <v>#N/A</v>
      </c>
      <c r="U335" s="86" t="e">
        <f t="shared" ca="1" si="57"/>
        <v>#N/A</v>
      </c>
      <c r="V335" s="86" t="e">
        <f t="shared" ca="1" si="58"/>
        <v>#N/A</v>
      </c>
      <c r="X335" s="188" t="e">
        <f t="shared" ca="1" si="68"/>
        <v>#N/A</v>
      </c>
      <c r="Y335" s="188" t="e">
        <f t="shared" ca="1" si="62"/>
        <v>#N/A</v>
      </c>
      <c r="Z335" s="190" t="e">
        <f t="shared" ca="1" si="63"/>
        <v>#DIV/0!</v>
      </c>
      <c r="AA335" s="190" t="e">
        <f t="shared" ca="1" si="69"/>
        <v>#DIV/0!</v>
      </c>
      <c r="AB335" s="190"/>
      <c r="AC335" s="190" t="e">
        <f ca="1">(COUNTIF('Base Calcs'!$T$258:$T$1258,"&lt;"&amp;X335)-COUNTIF('Base Calcs'!$T$258:$T$1258,"&lt;"&amp;X334))/COUNT('Base Calcs'!$T$258:$T$1258)</f>
        <v>#DIV/0!</v>
      </c>
      <c r="AD335" s="190" t="e">
        <f t="shared" ca="1" si="70"/>
        <v>#DIV/0!</v>
      </c>
      <c r="AE335" s="186"/>
      <c r="AF335" s="190" t="e">
        <f t="shared" ca="1" si="64"/>
        <v>#DIV/0!</v>
      </c>
      <c r="AG335" s="190" t="e">
        <f t="shared" ca="1" si="71"/>
        <v>#DIV/0!</v>
      </c>
      <c r="AH335"/>
      <c r="AI335" s="196" t="e">
        <f ca="1">(($E$9*(RAND()*($E$208-$D$208)+$D$208))*(RAND()*('Base Calcs'!$E$214-'Base Calcs'!$D$214)+'Base Calcs'!$D$214+IF($E$50&gt;0,$E$50,0)))+$E$154+$E$155-$E$196+$E$179-($E$179*(RAND()*($E$210-$D$210)+$D$210))-(($E$200/$E$45)*(RAND()*($E$211-$D$211)+$D$211))</f>
        <v>#N/A</v>
      </c>
      <c r="AJ335"/>
      <c r="AK3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5"/>
      <c r="AM335"/>
      <c r="AN335"/>
      <c r="AO335"/>
      <c r="AP335"/>
      <c r="AQ335"/>
      <c r="AR335"/>
      <c r="AS335"/>
      <c r="AT335"/>
      <c r="AU335"/>
      <c r="AV335"/>
      <c r="AW335"/>
      <c r="AX335"/>
      <c r="AY335"/>
      <c r="AZ335"/>
      <c r="BA335"/>
      <c r="BB335"/>
      <c r="BC335" s="119"/>
    </row>
    <row r="336" spans="2:55" x14ac:dyDescent="0.25">
      <c r="B336" s="181" t="e">
        <f t="shared" ca="1" si="52"/>
        <v>#N/A</v>
      </c>
      <c r="C336" s="12">
        <v>68</v>
      </c>
      <c r="D336" s="119" t="e">
        <f t="shared" ca="1" si="59"/>
        <v>#N/A</v>
      </c>
      <c r="E336" s="119" t="e">
        <f t="shared" ca="1" si="60"/>
        <v>#N/A</v>
      </c>
      <c r="F336" s="37" t="e">
        <f t="shared" ca="1" si="61"/>
        <v>#DIV/0!</v>
      </c>
      <c r="G336" s="37" t="e">
        <f t="shared" ca="1" si="65"/>
        <v>#DIV/0!</v>
      </c>
      <c r="I336" s="37" t="e">
        <f ca="1">(COUNTIF('Base Calcs'!$C$258:$C$3257,"&lt;"&amp;D336)-COUNTIF('Base Calcs'!$C$258:$C$3257,"&lt;"&amp;D335))/COUNT('Base Calcs'!$C$258:$C$3257)</f>
        <v>#DIV/0!</v>
      </c>
      <c r="J336" s="39" t="e">
        <f t="shared" ca="1" si="66"/>
        <v>#DIV/0!</v>
      </c>
      <c r="L336" s="37" t="e">
        <f ca="1">(COUNTIF('Base Calcs'!$B$258:$B$3257,"&lt;"&amp;D336)-COUNTIF('Base Calcs'!$B$258:$B$3257,"&lt;"&amp;D335))/COUNT('Base Calcs'!$B$258:$B$3257)</f>
        <v>#DIV/0!</v>
      </c>
      <c r="M336" s="39" t="e">
        <f t="shared" ca="1" si="67"/>
        <v>#DIV/0!</v>
      </c>
      <c r="P336" s="16" t="e">
        <f t="shared" ca="1" si="53"/>
        <v>#N/A</v>
      </c>
      <c r="Q336" s="86" t="e">
        <f t="shared" ca="1" si="54"/>
        <v>#N/A</v>
      </c>
      <c r="R336" s="86" t="e">
        <f t="shared" ca="1" si="55"/>
        <v>#N/A</v>
      </c>
      <c r="T336" s="16" t="e">
        <f t="shared" ca="1" si="56"/>
        <v>#N/A</v>
      </c>
      <c r="U336" s="86" t="e">
        <f t="shared" ca="1" si="57"/>
        <v>#N/A</v>
      </c>
      <c r="V336" s="86" t="e">
        <f t="shared" ca="1" si="58"/>
        <v>#N/A</v>
      </c>
      <c r="X336" s="188" t="e">
        <f t="shared" ca="1" si="68"/>
        <v>#N/A</v>
      </c>
      <c r="Y336" s="188" t="e">
        <f t="shared" ca="1" si="62"/>
        <v>#N/A</v>
      </c>
      <c r="Z336" s="190" t="e">
        <f t="shared" ca="1" si="63"/>
        <v>#DIV/0!</v>
      </c>
      <c r="AA336" s="190" t="e">
        <f t="shared" ca="1" si="69"/>
        <v>#DIV/0!</v>
      </c>
      <c r="AB336" s="190"/>
      <c r="AC336" s="190" t="e">
        <f ca="1">(COUNTIF('Base Calcs'!$T$258:$T$1258,"&lt;"&amp;X336)-COUNTIF('Base Calcs'!$T$258:$T$1258,"&lt;"&amp;X335))/COUNT('Base Calcs'!$T$258:$T$1258)</f>
        <v>#DIV/0!</v>
      </c>
      <c r="AD336" s="190" t="e">
        <f t="shared" ca="1" si="70"/>
        <v>#DIV/0!</v>
      </c>
      <c r="AE336" s="186"/>
      <c r="AF336" s="190" t="e">
        <f t="shared" ca="1" si="64"/>
        <v>#DIV/0!</v>
      </c>
      <c r="AG336" s="190" t="e">
        <f t="shared" ca="1" si="71"/>
        <v>#DIV/0!</v>
      </c>
      <c r="AH336"/>
      <c r="AI336" s="196" t="e">
        <f ca="1">(($E$9*(RAND()*($E$208-$D$208)+$D$208))*(RAND()*('Base Calcs'!$E$214-'Base Calcs'!$D$214)+'Base Calcs'!$D$214+IF($E$50&gt;0,$E$50,0)))+$E$154+$E$155-$E$196+$E$179-($E$179*(RAND()*($E$210-$D$210)+$D$210))-(($E$200/$E$45)*(RAND()*($E$211-$D$211)+$D$211))</f>
        <v>#N/A</v>
      </c>
      <c r="AJ336"/>
      <c r="AK3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6"/>
      <c r="AM336"/>
      <c r="AN336"/>
      <c r="AO336"/>
      <c r="AP336"/>
      <c r="AQ336"/>
      <c r="AR336"/>
      <c r="AS336"/>
      <c r="AT336"/>
      <c r="AU336"/>
      <c r="AV336"/>
      <c r="AW336"/>
      <c r="AX336"/>
      <c r="AY336"/>
      <c r="AZ336"/>
      <c r="BA336"/>
      <c r="BB336"/>
      <c r="BC336" s="119"/>
    </row>
    <row r="337" spans="2:55" x14ac:dyDescent="0.25">
      <c r="B337" s="181" t="e">
        <f t="shared" ca="1" si="52"/>
        <v>#N/A</v>
      </c>
      <c r="C337" s="12">
        <v>69</v>
      </c>
      <c r="D337" s="119" t="e">
        <f t="shared" ca="1" si="59"/>
        <v>#N/A</v>
      </c>
      <c r="E337" s="119" t="e">
        <f t="shared" ca="1" si="60"/>
        <v>#N/A</v>
      </c>
      <c r="F337" s="37" t="e">
        <f t="shared" ca="1" si="61"/>
        <v>#DIV/0!</v>
      </c>
      <c r="G337" s="37" t="e">
        <f t="shared" ca="1" si="65"/>
        <v>#DIV/0!</v>
      </c>
      <c r="I337" s="37" t="e">
        <f ca="1">(COUNTIF('Base Calcs'!$C$258:$C$3257,"&lt;"&amp;D337)-COUNTIF('Base Calcs'!$C$258:$C$3257,"&lt;"&amp;D336))/COUNT('Base Calcs'!$C$258:$C$3257)</f>
        <v>#DIV/0!</v>
      </c>
      <c r="J337" s="39" t="e">
        <f t="shared" ca="1" si="66"/>
        <v>#DIV/0!</v>
      </c>
      <c r="L337" s="37" t="e">
        <f ca="1">(COUNTIF('Base Calcs'!$B$258:$B$3257,"&lt;"&amp;D337)-COUNTIF('Base Calcs'!$B$258:$B$3257,"&lt;"&amp;D336))/COUNT('Base Calcs'!$B$258:$B$3257)</f>
        <v>#DIV/0!</v>
      </c>
      <c r="M337" s="39" t="e">
        <f t="shared" ca="1" si="67"/>
        <v>#DIV/0!</v>
      </c>
      <c r="P337" s="16" t="e">
        <f t="shared" ca="1" si="53"/>
        <v>#N/A</v>
      </c>
      <c r="Q337" s="86" t="e">
        <f t="shared" ca="1" si="54"/>
        <v>#N/A</v>
      </c>
      <c r="R337" s="86" t="e">
        <f t="shared" ca="1" si="55"/>
        <v>#N/A</v>
      </c>
      <c r="T337" s="16" t="e">
        <f t="shared" ca="1" si="56"/>
        <v>#N/A</v>
      </c>
      <c r="U337" s="86" t="e">
        <f t="shared" ca="1" si="57"/>
        <v>#N/A</v>
      </c>
      <c r="V337" s="86" t="e">
        <f t="shared" ca="1" si="58"/>
        <v>#N/A</v>
      </c>
      <c r="X337" s="188" t="e">
        <f t="shared" ca="1" si="68"/>
        <v>#N/A</v>
      </c>
      <c r="Y337" s="188" t="e">
        <f t="shared" ca="1" si="62"/>
        <v>#N/A</v>
      </c>
      <c r="Z337" s="190" t="e">
        <f t="shared" ca="1" si="63"/>
        <v>#DIV/0!</v>
      </c>
      <c r="AA337" s="190" t="e">
        <f t="shared" ca="1" si="69"/>
        <v>#DIV/0!</v>
      </c>
      <c r="AB337" s="190"/>
      <c r="AC337" s="190" t="e">
        <f ca="1">(COUNTIF('Base Calcs'!$T$258:$T$1258,"&lt;"&amp;X337)-COUNTIF('Base Calcs'!$T$258:$T$1258,"&lt;"&amp;X336))/COUNT('Base Calcs'!$T$258:$T$1258)</f>
        <v>#DIV/0!</v>
      </c>
      <c r="AD337" s="190" t="e">
        <f t="shared" ca="1" si="70"/>
        <v>#DIV/0!</v>
      </c>
      <c r="AE337" s="186"/>
      <c r="AF337" s="190" t="e">
        <f t="shared" ca="1" si="64"/>
        <v>#DIV/0!</v>
      </c>
      <c r="AG337" s="190" t="e">
        <f t="shared" ca="1" si="71"/>
        <v>#DIV/0!</v>
      </c>
      <c r="AH337"/>
      <c r="AI337" s="196" t="e">
        <f ca="1">(($E$9*(RAND()*($E$208-$D$208)+$D$208))*(RAND()*('Base Calcs'!$E$214-'Base Calcs'!$D$214)+'Base Calcs'!$D$214+IF($E$50&gt;0,$E$50,0)))+$E$154+$E$155-$E$196+$E$179-($E$179*(RAND()*($E$210-$D$210)+$D$210))-(($E$200/$E$45)*(RAND()*($E$211-$D$211)+$D$211))</f>
        <v>#N/A</v>
      </c>
      <c r="AJ337"/>
      <c r="AK3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7"/>
      <c r="AM337"/>
      <c r="AN337"/>
      <c r="AO337"/>
      <c r="AP337"/>
      <c r="AQ337"/>
      <c r="AR337"/>
      <c r="AS337"/>
      <c r="AT337"/>
      <c r="AU337"/>
      <c r="AV337"/>
      <c r="AW337"/>
      <c r="AX337"/>
      <c r="AY337"/>
      <c r="AZ337"/>
      <c r="BA337"/>
      <c r="BB337"/>
      <c r="BC337" s="119"/>
    </row>
    <row r="338" spans="2:55" x14ac:dyDescent="0.25">
      <c r="B338" s="181" t="e">
        <f t="shared" ca="1" si="52"/>
        <v>#N/A</v>
      </c>
      <c r="C338" s="12">
        <v>70</v>
      </c>
      <c r="D338" s="119" t="e">
        <f t="shared" ca="1" si="59"/>
        <v>#N/A</v>
      </c>
      <c r="E338" s="119" t="e">
        <f t="shared" ca="1" si="60"/>
        <v>#N/A</v>
      </c>
      <c r="F338" s="37" t="e">
        <f t="shared" ca="1" si="61"/>
        <v>#DIV/0!</v>
      </c>
      <c r="G338" s="37" t="e">
        <f t="shared" ca="1" si="65"/>
        <v>#DIV/0!</v>
      </c>
      <c r="I338" s="37" t="e">
        <f ca="1">(COUNTIF('Base Calcs'!$C$258:$C$3257,"&lt;"&amp;D338)-COUNTIF('Base Calcs'!$C$258:$C$3257,"&lt;"&amp;D337))/COUNT('Base Calcs'!$C$258:$C$3257)</f>
        <v>#DIV/0!</v>
      </c>
      <c r="J338" s="39" t="e">
        <f t="shared" ca="1" si="66"/>
        <v>#DIV/0!</v>
      </c>
      <c r="L338" s="37" t="e">
        <f ca="1">(COUNTIF('Base Calcs'!$B$258:$B$3257,"&lt;"&amp;D338)-COUNTIF('Base Calcs'!$B$258:$B$3257,"&lt;"&amp;D337))/COUNT('Base Calcs'!$B$258:$B$3257)</f>
        <v>#DIV/0!</v>
      </c>
      <c r="M338" s="39" t="e">
        <f t="shared" ca="1" si="67"/>
        <v>#DIV/0!</v>
      </c>
      <c r="P338" s="16" t="e">
        <f t="shared" ca="1" si="53"/>
        <v>#N/A</v>
      </c>
      <c r="Q338" s="86" t="e">
        <f t="shared" ca="1" si="54"/>
        <v>#N/A</v>
      </c>
      <c r="R338" s="86" t="e">
        <f t="shared" ca="1" si="55"/>
        <v>#N/A</v>
      </c>
      <c r="T338" s="16" t="e">
        <f t="shared" ca="1" si="56"/>
        <v>#N/A</v>
      </c>
      <c r="U338" s="86" t="e">
        <f t="shared" ca="1" si="57"/>
        <v>#N/A</v>
      </c>
      <c r="V338" s="86" t="e">
        <f t="shared" ca="1" si="58"/>
        <v>#N/A</v>
      </c>
      <c r="X338" s="188" t="e">
        <f t="shared" ca="1" si="68"/>
        <v>#N/A</v>
      </c>
      <c r="Y338" s="188" t="e">
        <f t="shared" ca="1" si="62"/>
        <v>#N/A</v>
      </c>
      <c r="Z338" s="190" t="e">
        <f t="shared" ca="1" si="63"/>
        <v>#DIV/0!</v>
      </c>
      <c r="AA338" s="190" t="e">
        <f t="shared" ca="1" si="69"/>
        <v>#DIV/0!</v>
      </c>
      <c r="AB338" s="190"/>
      <c r="AC338" s="190" t="e">
        <f ca="1">(COUNTIF('Base Calcs'!$T$258:$T$1258,"&lt;"&amp;X338)-COUNTIF('Base Calcs'!$T$258:$T$1258,"&lt;"&amp;X337))/COUNT('Base Calcs'!$T$258:$T$1258)</f>
        <v>#DIV/0!</v>
      </c>
      <c r="AD338" s="190" t="e">
        <f t="shared" ca="1" si="70"/>
        <v>#DIV/0!</v>
      </c>
      <c r="AE338" s="186"/>
      <c r="AF338" s="190" t="e">
        <f t="shared" ca="1" si="64"/>
        <v>#DIV/0!</v>
      </c>
      <c r="AG338" s="190" t="e">
        <f t="shared" ca="1" si="71"/>
        <v>#DIV/0!</v>
      </c>
      <c r="AH338"/>
      <c r="AI338" s="196" t="e">
        <f ca="1">(($E$9*(RAND()*($E$208-$D$208)+$D$208))*(RAND()*('Base Calcs'!$E$214-'Base Calcs'!$D$214)+'Base Calcs'!$D$214+IF($E$50&gt;0,$E$50,0)))+$E$154+$E$155-$E$196+$E$179-($E$179*(RAND()*($E$210-$D$210)+$D$210))-(($E$200/$E$45)*(RAND()*($E$211-$D$211)+$D$211))</f>
        <v>#N/A</v>
      </c>
      <c r="AJ338"/>
      <c r="AK3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8"/>
      <c r="AM338"/>
      <c r="AN338"/>
      <c r="AO338"/>
      <c r="AP338"/>
      <c r="AQ338"/>
      <c r="AR338"/>
      <c r="AS338"/>
      <c r="AT338"/>
      <c r="AU338"/>
      <c r="AV338"/>
      <c r="AW338"/>
      <c r="AX338"/>
      <c r="AY338"/>
      <c r="AZ338"/>
      <c r="BA338"/>
      <c r="BB338"/>
      <c r="BC338" s="119"/>
    </row>
    <row r="339" spans="2:55" x14ac:dyDescent="0.25">
      <c r="B339" s="181" t="e">
        <f t="shared" ca="1" si="52"/>
        <v>#N/A</v>
      </c>
      <c r="C339" s="12">
        <v>71</v>
      </c>
      <c r="D339" s="119" t="e">
        <f t="shared" ca="1" si="59"/>
        <v>#N/A</v>
      </c>
      <c r="E339" s="119" t="e">
        <f t="shared" ca="1" si="60"/>
        <v>#N/A</v>
      </c>
      <c r="F339" s="37" t="e">
        <f t="shared" ca="1" si="61"/>
        <v>#DIV/0!</v>
      </c>
      <c r="G339" s="37" t="e">
        <f t="shared" ca="1" si="65"/>
        <v>#DIV/0!</v>
      </c>
      <c r="I339" s="37" t="e">
        <f ca="1">(COUNTIF('Base Calcs'!$C$258:$C$3257,"&lt;"&amp;D339)-COUNTIF('Base Calcs'!$C$258:$C$3257,"&lt;"&amp;D338))/COUNT('Base Calcs'!$C$258:$C$3257)</f>
        <v>#DIV/0!</v>
      </c>
      <c r="J339" s="39" t="e">
        <f t="shared" ca="1" si="66"/>
        <v>#DIV/0!</v>
      </c>
      <c r="L339" s="37" t="e">
        <f ca="1">(COUNTIF('Base Calcs'!$B$258:$B$3257,"&lt;"&amp;D339)-COUNTIF('Base Calcs'!$B$258:$B$3257,"&lt;"&amp;D338))/COUNT('Base Calcs'!$B$258:$B$3257)</f>
        <v>#DIV/0!</v>
      </c>
      <c r="M339" s="39" t="e">
        <f t="shared" ca="1" si="67"/>
        <v>#DIV/0!</v>
      </c>
      <c r="P339" s="16" t="e">
        <f t="shared" ca="1" si="53"/>
        <v>#N/A</v>
      </c>
      <c r="Q339" s="86" t="e">
        <f t="shared" ca="1" si="54"/>
        <v>#N/A</v>
      </c>
      <c r="R339" s="86" t="e">
        <f t="shared" ca="1" si="55"/>
        <v>#N/A</v>
      </c>
      <c r="T339" s="16" t="e">
        <f t="shared" ca="1" si="56"/>
        <v>#N/A</v>
      </c>
      <c r="U339" s="86" t="e">
        <f t="shared" ca="1" si="57"/>
        <v>#N/A</v>
      </c>
      <c r="V339" s="86" t="e">
        <f t="shared" ca="1" si="58"/>
        <v>#N/A</v>
      </c>
      <c r="X339" s="188" t="e">
        <f t="shared" ca="1" si="68"/>
        <v>#N/A</v>
      </c>
      <c r="Y339" s="188" t="e">
        <f t="shared" ca="1" si="62"/>
        <v>#N/A</v>
      </c>
      <c r="Z339" s="190" t="e">
        <f t="shared" ca="1" si="63"/>
        <v>#DIV/0!</v>
      </c>
      <c r="AA339" s="190" t="e">
        <f t="shared" ca="1" si="69"/>
        <v>#DIV/0!</v>
      </c>
      <c r="AB339" s="190"/>
      <c r="AC339" s="190" t="e">
        <f ca="1">(COUNTIF('Base Calcs'!$T$258:$T$1258,"&lt;"&amp;X339)-COUNTIF('Base Calcs'!$T$258:$T$1258,"&lt;"&amp;X338))/COUNT('Base Calcs'!$T$258:$T$1258)</f>
        <v>#DIV/0!</v>
      </c>
      <c r="AD339" s="190" t="e">
        <f t="shared" ca="1" si="70"/>
        <v>#DIV/0!</v>
      </c>
      <c r="AE339" s="186"/>
      <c r="AF339" s="190" t="e">
        <f t="shared" ca="1" si="64"/>
        <v>#DIV/0!</v>
      </c>
      <c r="AG339" s="190" t="e">
        <f t="shared" ca="1" si="71"/>
        <v>#DIV/0!</v>
      </c>
      <c r="AH339"/>
      <c r="AI339" s="196" t="e">
        <f ca="1">(($E$9*(RAND()*($E$208-$D$208)+$D$208))*(RAND()*('Base Calcs'!$E$214-'Base Calcs'!$D$214)+'Base Calcs'!$D$214+IF($E$50&gt;0,$E$50,0)))+$E$154+$E$155-$E$196+$E$179-($E$179*(RAND()*($E$210-$D$210)+$D$210))-(($E$200/$E$45)*(RAND()*($E$211-$D$211)+$D$211))</f>
        <v>#N/A</v>
      </c>
      <c r="AJ339"/>
      <c r="AK3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9"/>
      <c r="AM339"/>
      <c r="AN339"/>
      <c r="AO339"/>
      <c r="AP339"/>
      <c r="AQ339"/>
      <c r="AR339"/>
      <c r="AS339"/>
      <c r="AT339"/>
      <c r="AU339"/>
      <c r="AV339"/>
      <c r="AW339"/>
      <c r="AX339"/>
      <c r="AY339"/>
      <c r="AZ339"/>
      <c r="BA339"/>
      <c r="BB339"/>
      <c r="BC339" s="119"/>
    </row>
    <row r="340" spans="2:55" x14ac:dyDescent="0.25">
      <c r="B340" s="181" t="e">
        <f t="shared" ca="1" si="52"/>
        <v>#N/A</v>
      </c>
      <c r="C340" s="12">
        <v>72</v>
      </c>
      <c r="D340" s="119" t="e">
        <f t="shared" ca="1" si="59"/>
        <v>#N/A</v>
      </c>
      <c r="E340" s="119" t="e">
        <f t="shared" ca="1" si="60"/>
        <v>#N/A</v>
      </c>
      <c r="F340" s="37" t="e">
        <f t="shared" ca="1" si="61"/>
        <v>#DIV/0!</v>
      </c>
      <c r="G340" s="37" t="e">
        <f t="shared" ca="1" si="65"/>
        <v>#DIV/0!</v>
      </c>
      <c r="I340" s="37" t="e">
        <f ca="1">(COUNTIF('Base Calcs'!$C$258:$C$3257,"&lt;"&amp;D340)-COUNTIF('Base Calcs'!$C$258:$C$3257,"&lt;"&amp;D339))/COUNT('Base Calcs'!$C$258:$C$3257)</f>
        <v>#DIV/0!</v>
      </c>
      <c r="J340" s="39" t="e">
        <f t="shared" ca="1" si="66"/>
        <v>#DIV/0!</v>
      </c>
      <c r="L340" s="37" t="e">
        <f ca="1">(COUNTIF('Base Calcs'!$B$258:$B$3257,"&lt;"&amp;D340)-COUNTIF('Base Calcs'!$B$258:$B$3257,"&lt;"&amp;D339))/COUNT('Base Calcs'!$B$258:$B$3257)</f>
        <v>#DIV/0!</v>
      </c>
      <c r="M340" s="39" t="e">
        <f t="shared" ca="1" si="67"/>
        <v>#DIV/0!</v>
      </c>
      <c r="P340" s="16" t="e">
        <f t="shared" ca="1" si="53"/>
        <v>#N/A</v>
      </c>
      <c r="Q340" s="86" t="e">
        <f t="shared" ca="1" si="54"/>
        <v>#N/A</v>
      </c>
      <c r="R340" s="86" t="e">
        <f t="shared" ca="1" si="55"/>
        <v>#N/A</v>
      </c>
      <c r="T340" s="16" t="e">
        <f t="shared" ca="1" si="56"/>
        <v>#N/A</v>
      </c>
      <c r="U340" s="86" t="e">
        <f t="shared" ca="1" si="57"/>
        <v>#N/A</v>
      </c>
      <c r="V340" s="86" t="e">
        <f t="shared" ca="1" si="58"/>
        <v>#N/A</v>
      </c>
      <c r="X340" s="188" t="e">
        <f t="shared" ca="1" si="68"/>
        <v>#N/A</v>
      </c>
      <c r="Y340" s="188" t="e">
        <f t="shared" ca="1" si="62"/>
        <v>#N/A</v>
      </c>
      <c r="Z340" s="190" t="e">
        <f t="shared" ca="1" si="63"/>
        <v>#DIV/0!</v>
      </c>
      <c r="AA340" s="190" t="e">
        <f t="shared" ca="1" si="69"/>
        <v>#DIV/0!</v>
      </c>
      <c r="AB340" s="190"/>
      <c r="AC340" s="190" t="e">
        <f ca="1">(COUNTIF('Base Calcs'!$T$258:$T$1258,"&lt;"&amp;X340)-COUNTIF('Base Calcs'!$T$258:$T$1258,"&lt;"&amp;X339))/COUNT('Base Calcs'!$T$258:$T$1258)</f>
        <v>#DIV/0!</v>
      </c>
      <c r="AD340" s="190" t="e">
        <f t="shared" ca="1" si="70"/>
        <v>#DIV/0!</v>
      </c>
      <c r="AE340" s="186"/>
      <c r="AF340" s="190" t="e">
        <f t="shared" ca="1" si="64"/>
        <v>#DIV/0!</v>
      </c>
      <c r="AG340" s="190" t="e">
        <f t="shared" ca="1" si="71"/>
        <v>#DIV/0!</v>
      </c>
      <c r="AH340"/>
      <c r="AI340" s="196" t="e">
        <f ca="1">(($E$9*(RAND()*($E$208-$D$208)+$D$208))*(RAND()*('Base Calcs'!$E$214-'Base Calcs'!$D$214)+'Base Calcs'!$D$214+IF($E$50&gt;0,$E$50,0)))+$E$154+$E$155-$E$196+$E$179-($E$179*(RAND()*($E$210-$D$210)+$D$210))-(($E$200/$E$45)*(RAND()*($E$211-$D$211)+$D$211))</f>
        <v>#N/A</v>
      </c>
      <c r="AJ340"/>
      <c r="AK3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0"/>
      <c r="AM340"/>
      <c r="AN340"/>
      <c r="AO340"/>
      <c r="AP340"/>
      <c r="AQ340"/>
      <c r="AR340"/>
      <c r="AS340"/>
      <c r="AT340"/>
      <c r="AU340"/>
      <c r="AV340"/>
      <c r="AW340"/>
      <c r="AX340"/>
      <c r="AY340"/>
      <c r="AZ340"/>
      <c r="BA340"/>
      <c r="BB340"/>
      <c r="BC340" s="119"/>
    </row>
    <row r="341" spans="2:55" x14ac:dyDescent="0.25">
      <c r="B341" s="181" t="e">
        <f t="shared" ca="1" si="52"/>
        <v>#N/A</v>
      </c>
      <c r="C341" s="12">
        <v>73</v>
      </c>
      <c r="D341" s="119" t="e">
        <f t="shared" ca="1" si="59"/>
        <v>#N/A</v>
      </c>
      <c r="E341" s="119" t="e">
        <f t="shared" ca="1" si="60"/>
        <v>#N/A</v>
      </c>
      <c r="F341" s="37" t="e">
        <f t="shared" ca="1" si="61"/>
        <v>#DIV/0!</v>
      </c>
      <c r="G341" s="37" t="e">
        <f t="shared" ca="1" si="65"/>
        <v>#DIV/0!</v>
      </c>
      <c r="I341" s="37" t="e">
        <f ca="1">(COUNTIF('Base Calcs'!$C$258:$C$3257,"&lt;"&amp;D341)-COUNTIF('Base Calcs'!$C$258:$C$3257,"&lt;"&amp;D340))/COUNT('Base Calcs'!$C$258:$C$3257)</f>
        <v>#DIV/0!</v>
      </c>
      <c r="J341" s="39" t="e">
        <f t="shared" ca="1" si="66"/>
        <v>#DIV/0!</v>
      </c>
      <c r="L341" s="37" t="e">
        <f ca="1">(COUNTIF('Base Calcs'!$B$258:$B$3257,"&lt;"&amp;D341)-COUNTIF('Base Calcs'!$B$258:$B$3257,"&lt;"&amp;D340))/COUNT('Base Calcs'!$B$258:$B$3257)</f>
        <v>#DIV/0!</v>
      </c>
      <c r="M341" s="39" t="e">
        <f t="shared" ca="1" si="67"/>
        <v>#DIV/0!</v>
      </c>
      <c r="P341" s="16" t="e">
        <f t="shared" ca="1" si="53"/>
        <v>#N/A</v>
      </c>
      <c r="Q341" s="86" t="e">
        <f t="shared" ca="1" si="54"/>
        <v>#N/A</v>
      </c>
      <c r="R341" s="86" t="e">
        <f t="shared" ca="1" si="55"/>
        <v>#N/A</v>
      </c>
      <c r="T341" s="16" t="e">
        <f t="shared" ca="1" si="56"/>
        <v>#N/A</v>
      </c>
      <c r="U341" s="86" t="e">
        <f t="shared" ca="1" si="57"/>
        <v>#N/A</v>
      </c>
      <c r="V341" s="86" t="e">
        <f t="shared" ca="1" si="58"/>
        <v>#N/A</v>
      </c>
      <c r="X341" s="188" t="e">
        <f t="shared" ca="1" si="68"/>
        <v>#N/A</v>
      </c>
      <c r="Y341" s="188" t="e">
        <f t="shared" ca="1" si="62"/>
        <v>#N/A</v>
      </c>
      <c r="Z341" s="190" t="e">
        <f t="shared" ca="1" si="63"/>
        <v>#DIV/0!</v>
      </c>
      <c r="AA341" s="190" t="e">
        <f t="shared" ca="1" si="69"/>
        <v>#DIV/0!</v>
      </c>
      <c r="AB341" s="190"/>
      <c r="AC341" s="190" t="e">
        <f ca="1">(COUNTIF('Base Calcs'!$T$258:$T$1258,"&lt;"&amp;X341)-COUNTIF('Base Calcs'!$T$258:$T$1258,"&lt;"&amp;X340))/COUNT('Base Calcs'!$T$258:$T$1258)</f>
        <v>#DIV/0!</v>
      </c>
      <c r="AD341" s="190" t="e">
        <f t="shared" ca="1" si="70"/>
        <v>#DIV/0!</v>
      </c>
      <c r="AE341" s="186"/>
      <c r="AF341" s="190" t="e">
        <f t="shared" ca="1" si="64"/>
        <v>#DIV/0!</v>
      </c>
      <c r="AG341" s="190" t="e">
        <f t="shared" ca="1" si="71"/>
        <v>#DIV/0!</v>
      </c>
      <c r="AH341"/>
      <c r="AI341" s="196" t="e">
        <f ca="1">(($E$9*(RAND()*($E$208-$D$208)+$D$208))*(RAND()*('Base Calcs'!$E$214-'Base Calcs'!$D$214)+'Base Calcs'!$D$214+IF($E$50&gt;0,$E$50,0)))+$E$154+$E$155-$E$196+$E$179-($E$179*(RAND()*($E$210-$D$210)+$D$210))-(($E$200/$E$45)*(RAND()*($E$211-$D$211)+$D$211))</f>
        <v>#N/A</v>
      </c>
      <c r="AJ341"/>
      <c r="AK3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1"/>
      <c r="AM341"/>
      <c r="AN341"/>
      <c r="AO341"/>
      <c r="AP341"/>
      <c r="AQ341"/>
      <c r="AR341"/>
      <c r="AS341"/>
      <c r="AT341"/>
      <c r="AU341"/>
      <c r="AV341"/>
      <c r="AW341"/>
      <c r="AX341"/>
      <c r="AY341"/>
      <c r="AZ341"/>
      <c r="BA341"/>
      <c r="BB341"/>
      <c r="BC341" s="119"/>
    </row>
    <row r="342" spans="2:55" x14ac:dyDescent="0.25">
      <c r="B342" s="181" t="e">
        <f t="shared" ca="1" si="52"/>
        <v>#N/A</v>
      </c>
      <c r="C342" s="12">
        <v>74</v>
      </c>
      <c r="D342" s="119" t="e">
        <f t="shared" ca="1" si="59"/>
        <v>#N/A</v>
      </c>
      <c r="E342" s="119" t="e">
        <f t="shared" ca="1" si="60"/>
        <v>#N/A</v>
      </c>
      <c r="F342" s="37" t="e">
        <f t="shared" ca="1" si="61"/>
        <v>#DIV/0!</v>
      </c>
      <c r="G342" s="37" t="e">
        <f t="shared" ca="1" si="65"/>
        <v>#DIV/0!</v>
      </c>
      <c r="I342" s="37" t="e">
        <f ca="1">(COUNTIF('Base Calcs'!$C$258:$C$3257,"&lt;"&amp;D342)-COUNTIF('Base Calcs'!$C$258:$C$3257,"&lt;"&amp;D341))/COUNT('Base Calcs'!$C$258:$C$3257)</f>
        <v>#DIV/0!</v>
      </c>
      <c r="J342" s="39" t="e">
        <f t="shared" ca="1" si="66"/>
        <v>#DIV/0!</v>
      </c>
      <c r="L342" s="37" t="e">
        <f ca="1">(COUNTIF('Base Calcs'!$B$258:$B$3257,"&lt;"&amp;D342)-COUNTIF('Base Calcs'!$B$258:$B$3257,"&lt;"&amp;D341))/COUNT('Base Calcs'!$B$258:$B$3257)</f>
        <v>#DIV/0!</v>
      </c>
      <c r="M342" s="39" t="e">
        <f t="shared" ca="1" si="67"/>
        <v>#DIV/0!</v>
      </c>
      <c r="P342" s="16" t="e">
        <f t="shared" ca="1" si="53"/>
        <v>#N/A</v>
      </c>
      <c r="Q342" s="86" t="e">
        <f t="shared" ca="1" si="54"/>
        <v>#N/A</v>
      </c>
      <c r="R342" s="86" t="e">
        <f t="shared" ca="1" si="55"/>
        <v>#N/A</v>
      </c>
      <c r="T342" s="16" t="e">
        <f t="shared" ca="1" si="56"/>
        <v>#N/A</v>
      </c>
      <c r="U342" s="86" t="e">
        <f t="shared" ca="1" si="57"/>
        <v>#N/A</v>
      </c>
      <c r="V342" s="86" t="e">
        <f t="shared" ca="1" si="58"/>
        <v>#N/A</v>
      </c>
      <c r="X342" s="188" t="e">
        <f t="shared" ca="1" si="68"/>
        <v>#N/A</v>
      </c>
      <c r="Y342" s="188" t="e">
        <f t="shared" ca="1" si="62"/>
        <v>#N/A</v>
      </c>
      <c r="Z342" s="190" t="e">
        <f t="shared" ca="1" si="63"/>
        <v>#DIV/0!</v>
      </c>
      <c r="AA342" s="190" t="e">
        <f t="shared" ca="1" si="69"/>
        <v>#DIV/0!</v>
      </c>
      <c r="AB342" s="190"/>
      <c r="AC342" s="190" t="e">
        <f ca="1">(COUNTIF('Base Calcs'!$T$258:$T$1258,"&lt;"&amp;X342)-COUNTIF('Base Calcs'!$T$258:$T$1258,"&lt;"&amp;X341))/COUNT('Base Calcs'!$T$258:$T$1258)</f>
        <v>#DIV/0!</v>
      </c>
      <c r="AD342" s="190" t="e">
        <f t="shared" ca="1" si="70"/>
        <v>#DIV/0!</v>
      </c>
      <c r="AE342" s="186"/>
      <c r="AF342" s="190" t="e">
        <f t="shared" ca="1" si="64"/>
        <v>#DIV/0!</v>
      </c>
      <c r="AG342" s="190" t="e">
        <f t="shared" ca="1" si="71"/>
        <v>#DIV/0!</v>
      </c>
      <c r="AH342"/>
      <c r="AI342" s="196" t="e">
        <f ca="1">(($E$9*(RAND()*($E$208-$D$208)+$D$208))*(RAND()*('Base Calcs'!$E$214-'Base Calcs'!$D$214)+'Base Calcs'!$D$214+IF($E$50&gt;0,$E$50,0)))+$E$154+$E$155-$E$196+$E$179-($E$179*(RAND()*($E$210-$D$210)+$D$210))-(($E$200/$E$45)*(RAND()*($E$211-$D$211)+$D$211))</f>
        <v>#N/A</v>
      </c>
      <c r="AJ342"/>
      <c r="AK3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2"/>
      <c r="AM342"/>
      <c r="AN342"/>
      <c r="AO342"/>
      <c r="AP342"/>
      <c r="AQ342"/>
      <c r="AR342"/>
      <c r="AS342"/>
      <c r="AT342"/>
      <c r="AU342"/>
      <c r="AV342"/>
      <c r="AW342"/>
      <c r="AX342"/>
      <c r="AY342"/>
      <c r="AZ342"/>
      <c r="BA342"/>
      <c r="BB342"/>
      <c r="BC342" s="119"/>
    </row>
    <row r="343" spans="2:55" x14ac:dyDescent="0.25">
      <c r="B343" s="181" t="e">
        <f t="shared" ca="1" si="52"/>
        <v>#N/A</v>
      </c>
      <c r="C343" s="12">
        <v>75</v>
      </c>
      <c r="D343" s="119" t="e">
        <f t="shared" ca="1" si="59"/>
        <v>#N/A</v>
      </c>
      <c r="E343" s="119" t="e">
        <f t="shared" ca="1" si="60"/>
        <v>#N/A</v>
      </c>
      <c r="F343" s="37" t="e">
        <f t="shared" ca="1" si="61"/>
        <v>#DIV/0!</v>
      </c>
      <c r="G343" s="37" t="e">
        <f t="shared" ca="1" si="65"/>
        <v>#DIV/0!</v>
      </c>
      <c r="I343" s="37" t="e">
        <f ca="1">(COUNTIF('Base Calcs'!$C$258:$C$3257,"&lt;"&amp;D343)-COUNTIF('Base Calcs'!$C$258:$C$3257,"&lt;"&amp;D342))/COUNT('Base Calcs'!$C$258:$C$3257)</f>
        <v>#DIV/0!</v>
      </c>
      <c r="J343" s="39" t="e">
        <f t="shared" ca="1" si="66"/>
        <v>#DIV/0!</v>
      </c>
      <c r="L343" s="37" t="e">
        <f ca="1">(COUNTIF('Base Calcs'!$B$258:$B$3257,"&lt;"&amp;D343)-COUNTIF('Base Calcs'!$B$258:$B$3257,"&lt;"&amp;D342))/COUNT('Base Calcs'!$B$258:$B$3257)</f>
        <v>#DIV/0!</v>
      </c>
      <c r="M343" s="39" t="e">
        <f t="shared" ca="1" si="67"/>
        <v>#DIV/0!</v>
      </c>
      <c r="P343" s="16" t="e">
        <f t="shared" ca="1" si="53"/>
        <v>#N/A</v>
      </c>
      <c r="Q343" s="86" t="e">
        <f t="shared" ca="1" si="54"/>
        <v>#N/A</v>
      </c>
      <c r="R343" s="86" t="e">
        <f t="shared" ca="1" si="55"/>
        <v>#N/A</v>
      </c>
      <c r="T343" s="16" t="e">
        <f t="shared" ca="1" si="56"/>
        <v>#N/A</v>
      </c>
      <c r="U343" s="86" t="e">
        <f t="shared" ca="1" si="57"/>
        <v>#N/A</v>
      </c>
      <c r="V343" s="86" t="e">
        <f t="shared" ca="1" si="58"/>
        <v>#N/A</v>
      </c>
      <c r="X343" s="188" t="e">
        <f t="shared" ca="1" si="68"/>
        <v>#N/A</v>
      </c>
      <c r="Y343" s="188" t="e">
        <f t="shared" ca="1" si="62"/>
        <v>#N/A</v>
      </c>
      <c r="Z343" s="190" t="e">
        <f t="shared" ca="1" si="63"/>
        <v>#DIV/0!</v>
      </c>
      <c r="AA343" s="190" t="e">
        <f t="shared" ca="1" si="69"/>
        <v>#DIV/0!</v>
      </c>
      <c r="AB343" s="190"/>
      <c r="AC343" s="190" t="e">
        <f ca="1">(COUNTIF('Base Calcs'!$T$258:$T$1258,"&lt;"&amp;X343)-COUNTIF('Base Calcs'!$T$258:$T$1258,"&lt;"&amp;X342))/COUNT('Base Calcs'!$T$258:$T$1258)</f>
        <v>#DIV/0!</v>
      </c>
      <c r="AD343" s="190" t="e">
        <f t="shared" ca="1" si="70"/>
        <v>#DIV/0!</v>
      </c>
      <c r="AE343" s="186"/>
      <c r="AF343" s="190" t="e">
        <f t="shared" ca="1" si="64"/>
        <v>#DIV/0!</v>
      </c>
      <c r="AG343" s="190" t="e">
        <f t="shared" ca="1" si="71"/>
        <v>#DIV/0!</v>
      </c>
      <c r="AH343"/>
      <c r="AI343" s="196" t="e">
        <f ca="1">(($E$9*(RAND()*($E$208-$D$208)+$D$208))*(RAND()*('Base Calcs'!$E$214-'Base Calcs'!$D$214)+'Base Calcs'!$D$214+IF($E$50&gt;0,$E$50,0)))+$E$154+$E$155-$E$196+$E$179-($E$179*(RAND()*($E$210-$D$210)+$D$210))-(($E$200/$E$45)*(RAND()*($E$211-$D$211)+$D$211))</f>
        <v>#N/A</v>
      </c>
      <c r="AJ343"/>
      <c r="AK3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3"/>
      <c r="AM343"/>
      <c r="AN343"/>
      <c r="AO343"/>
      <c r="AP343"/>
      <c r="AQ343"/>
      <c r="AR343"/>
      <c r="AS343"/>
      <c r="AT343"/>
      <c r="AU343"/>
      <c r="AV343"/>
      <c r="AW343"/>
      <c r="AX343"/>
      <c r="AY343"/>
      <c r="AZ343"/>
      <c r="BA343"/>
      <c r="BB343"/>
      <c r="BC343" s="119"/>
    </row>
    <row r="344" spans="2:55" x14ac:dyDescent="0.25">
      <c r="B344" s="181" t="e">
        <f t="shared" ca="1" si="52"/>
        <v>#N/A</v>
      </c>
      <c r="C344" s="12">
        <v>76</v>
      </c>
      <c r="D344" s="119" t="e">
        <f t="shared" ca="1" si="59"/>
        <v>#N/A</v>
      </c>
      <c r="E344" s="119" t="e">
        <f t="shared" ca="1" si="60"/>
        <v>#N/A</v>
      </c>
      <c r="F344" s="37" t="e">
        <f t="shared" ca="1" si="61"/>
        <v>#DIV/0!</v>
      </c>
      <c r="G344" s="37" t="e">
        <f t="shared" ca="1" si="65"/>
        <v>#DIV/0!</v>
      </c>
      <c r="I344" s="37" t="e">
        <f ca="1">(COUNTIF('Base Calcs'!$C$258:$C$3257,"&lt;"&amp;D344)-COUNTIF('Base Calcs'!$C$258:$C$3257,"&lt;"&amp;D343))/COUNT('Base Calcs'!$C$258:$C$3257)</f>
        <v>#DIV/0!</v>
      </c>
      <c r="J344" s="39" t="e">
        <f t="shared" ca="1" si="66"/>
        <v>#DIV/0!</v>
      </c>
      <c r="L344" s="37" t="e">
        <f ca="1">(COUNTIF('Base Calcs'!$B$258:$B$3257,"&lt;"&amp;D344)-COUNTIF('Base Calcs'!$B$258:$B$3257,"&lt;"&amp;D343))/COUNT('Base Calcs'!$B$258:$B$3257)</f>
        <v>#DIV/0!</v>
      </c>
      <c r="M344" s="39" t="e">
        <f t="shared" ca="1" si="67"/>
        <v>#DIV/0!</v>
      </c>
      <c r="P344" s="16" t="e">
        <f t="shared" ca="1" si="53"/>
        <v>#N/A</v>
      </c>
      <c r="Q344" s="86" t="e">
        <f t="shared" ca="1" si="54"/>
        <v>#N/A</v>
      </c>
      <c r="R344" s="86" t="e">
        <f t="shared" ca="1" si="55"/>
        <v>#N/A</v>
      </c>
      <c r="T344" s="16" t="e">
        <f t="shared" ca="1" si="56"/>
        <v>#N/A</v>
      </c>
      <c r="U344" s="86" t="e">
        <f t="shared" ca="1" si="57"/>
        <v>#N/A</v>
      </c>
      <c r="V344" s="86" t="e">
        <f t="shared" ca="1" si="58"/>
        <v>#N/A</v>
      </c>
      <c r="X344" s="188" t="e">
        <f t="shared" ca="1" si="68"/>
        <v>#N/A</v>
      </c>
      <c r="Y344" s="188" t="e">
        <f t="shared" ca="1" si="62"/>
        <v>#N/A</v>
      </c>
      <c r="Z344" s="190" t="e">
        <f t="shared" ca="1" si="63"/>
        <v>#DIV/0!</v>
      </c>
      <c r="AA344" s="190" t="e">
        <f t="shared" ca="1" si="69"/>
        <v>#DIV/0!</v>
      </c>
      <c r="AB344" s="190"/>
      <c r="AC344" s="190" t="e">
        <f ca="1">(COUNTIF('Base Calcs'!$T$258:$T$1258,"&lt;"&amp;X344)-COUNTIF('Base Calcs'!$T$258:$T$1258,"&lt;"&amp;X343))/COUNT('Base Calcs'!$T$258:$T$1258)</f>
        <v>#DIV/0!</v>
      </c>
      <c r="AD344" s="190" t="e">
        <f t="shared" ca="1" si="70"/>
        <v>#DIV/0!</v>
      </c>
      <c r="AE344" s="186"/>
      <c r="AF344" s="190" t="e">
        <f t="shared" ca="1" si="64"/>
        <v>#DIV/0!</v>
      </c>
      <c r="AG344" s="190" t="e">
        <f t="shared" ca="1" si="71"/>
        <v>#DIV/0!</v>
      </c>
      <c r="AH344"/>
      <c r="AI344" s="196" t="e">
        <f ca="1">(($E$9*(RAND()*($E$208-$D$208)+$D$208))*(RAND()*('Base Calcs'!$E$214-'Base Calcs'!$D$214)+'Base Calcs'!$D$214+IF($E$50&gt;0,$E$50,0)))+$E$154+$E$155-$E$196+$E$179-($E$179*(RAND()*($E$210-$D$210)+$D$210))-(($E$200/$E$45)*(RAND()*($E$211-$D$211)+$D$211))</f>
        <v>#N/A</v>
      </c>
      <c r="AJ344"/>
      <c r="AK3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4"/>
      <c r="AM344"/>
      <c r="AN344"/>
      <c r="AO344"/>
      <c r="AP344"/>
      <c r="AQ344"/>
      <c r="AR344"/>
      <c r="AS344"/>
      <c r="AT344"/>
      <c r="AU344"/>
      <c r="AV344"/>
      <c r="AW344"/>
      <c r="AX344"/>
      <c r="AY344"/>
      <c r="AZ344"/>
      <c r="BA344"/>
      <c r="BB344"/>
      <c r="BC344" s="119"/>
    </row>
    <row r="345" spans="2:55" x14ac:dyDescent="0.25">
      <c r="B345" s="181" t="e">
        <f t="shared" ca="1" si="52"/>
        <v>#N/A</v>
      </c>
      <c r="C345" s="12">
        <v>77</v>
      </c>
      <c r="D345" s="119" t="e">
        <f t="shared" ca="1" si="59"/>
        <v>#N/A</v>
      </c>
      <c r="E345" s="119" t="e">
        <f t="shared" ca="1" si="60"/>
        <v>#N/A</v>
      </c>
      <c r="F345" s="37" t="e">
        <f t="shared" ca="1" si="61"/>
        <v>#DIV/0!</v>
      </c>
      <c r="G345" s="37" t="e">
        <f t="shared" ca="1" si="65"/>
        <v>#DIV/0!</v>
      </c>
      <c r="I345" s="37" t="e">
        <f ca="1">(COUNTIF('Base Calcs'!$C$258:$C$3257,"&lt;"&amp;D345)-COUNTIF('Base Calcs'!$C$258:$C$3257,"&lt;"&amp;D344))/COUNT('Base Calcs'!$C$258:$C$3257)</f>
        <v>#DIV/0!</v>
      </c>
      <c r="J345" s="39" t="e">
        <f t="shared" ca="1" si="66"/>
        <v>#DIV/0!</v>
      </c>
      <c r="L345" s="37" t="e">
        <f ca="1">(COUNTIF('Base Calcs'!$B$258:$B$3257,"&lt;"&amp;D345)-COUNTIF('Base Calcs'!$B$258:$B$3257,"&lt;"&amp;D344))/COUNT('Base Calcs'!$B$258:$B$3257)</f>
        <v>#DIV/0!</v>
      </c>
      <c r="M345" s="39" t="e">
        <f t="shared" ca="1" si="67"/>
        <v>#DIV/0!</v>
      </c>
      <c r="P345" s="16" t="e">
        <f t="shared" ca="1" si="53"/>
        <v>#N/A</v>
      </c>
      <c r="Q345" s="86" t="e">
        <f t="shared" ca="1" si="54"/>
        <v>#N/A</v>
      </c>
      <c r="R345" s="86" t="e">
        <f t="shared" ca="1" si="55"/>
        <v>#N/A</v>
      </c>
      <c r="T345" s="16" t="e">
        <f t="shared" ca="1" si="56"/>
        <v>#N/A</v>
      </c>
      <c r="U345" s="86" t="e">
        <f t="shared" ca="1" si="57"/>
        <v>#N/A</v>
      </c>
      <c r="V345" s="86" t="e">
        <f t="shared" ca="1" si="58"/>
        <v>#N/A</v>
      </c>
      <c r="X345" s="188" t="e">
        <f t="shared" ca="1" si="68"/>
        <v>#N/A</v>
      </c>
      <c r="Y345" s="188" t="e">
        <f t="shared" ca="1" si="62"/>
        <v>#N/A</v>
      </c>
      <c r="Z345" s="190" t="e">
        <f t="shared" ca="1" si="63"/>
        <v>#DIV/0!</v>
      </c>
      <c r="AA345" s="190" t="e">
        <f t="shared" ca="1" si="69"/>
        <v>#DIV/0!</v>
      </c>
      <c r="AB345" s="190"/>
      <c r="AC345" s="190" t="e">
        <f ca="1">(COUNTIF('Base Calcs'!$T$258:$T$1258,"&lt;"&amp;X345)-COUNTIF('Base Calcs'!$T$258:$T$1258,"&lt;"&amp;X344))/COUNT('Base Calcs'!$T$258:$T$1258)</f>
        <v>#DIV/0!</v>
      </c>
      <c r="AD345" s="190" t="e">
        <f t="shared" ca="1" si="70"/>
        <v>#DIV/0!</v>
      </c>
      <c r="AE345" s="186"/>
      <c r="AF345" s="190" t="e">
        <f t="shared" ca="1" si="64"/>
        <v>#DIV/0!</v>
      </c>
      <c r="AG345" s="190" t="e">
        <f t="shared" ca="1" si="71"/>
        <v>#DIV/0!</v>
      </c>
      <c r="AH345"/>
      <c r="AI345" s="196" t="e">
        <f ca="1">(($E$9*(RAND()*($E$208-$D$208)+$D$208))*(RAND()*('Base Calcs'!$E$214-'Base Calcs'!$D$214)+'Base Calcs'!$D$214+IF($E$50&gt;0,$E$50,0)))+$E$154+$E$155-$E$196+$E$179-($E$179*(RAND()*($E$210-$D$210)+$D$210))-(($E$200/$E$45)*(RAND()*($E$211-$D$211)+$D$211))</f>
        <v>#N/A</v>
      </c>
      <c r="AJ345"/>
      <c r="AK3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5"/>
      <c r="AM345"/>
      <c r="AN345"/>
      <c r="AO345"/>
      <c r="AP345"/>
      <c r="AQ345"/>
      <c r="AR345"/>
      <c r="AS345"/>
      <c r="AT345"/>
      <c r="AU345"/>
      <c r="AV345"/>
      <c r="AW345"/>
      <c r="AX345"/>
      <c r="AY345"/>
      <c r="AZ345"/>
      <c r="BA345"/>
      <c r="BB345"/>
      <c r="BC345" s="119"/>
    </row>
    <row r="346" spans="2:55" x14ac:dyDescent="0.25">
      <c r="B346" s="181" t="e">
        <f t="shared" ca="1" si="52"/>
        <v>#N/A</v>
      </c>
      <c r="C346" s="12">
        <v>78</v>
      </c>
      <c r="D346" s="119" t="e">
        <f t="shared" ca="1" si="59"/>
        <v>#N/A</v>
      </c>
      <c r="E346" s="119" t="e">
        <f t="shared" ca="1" si="60"/>
        <v>#N/A</v>
      </c>
      <c r="F346" s="37" t="e">
        <f t="shared" ca="1" si="61"/>
        <v>#DIV/0!</v>
      </c>
      <c r="G346" s="37" t="e">
        <f t="shared" ca="1" si="65"/>
        <v>#DIV/0!</v>
      </c>
      <c r="I346" s="37" t="e">
        <f ca="1">(COUNTIF('Base Calcs'!$C$258:$C$3257,"&lt;"&amp;D346)-COUNTIF('Base Calcs'!$C$258:$C$3257,"&lt;"&amp;D345))/COUNT('Base Calcs'!$C$258:$C$3257)</f>
        <v>#DIV/0!</v>
      </c>
      <c r="J346" s="39" t="e">
        <f t="shared" ca="1" si="66"/>
        <v>#DIV/0!</v>
      </c>
      <c r="L346" s="37" t="e">
        <f ca="1">(COUNTIF('Base Calcs'!$B$258:$B$3257,"&lt;"&amp;D346)-COUNTIF('Base Calcs'!$B$258:$B$3257,"&lt;"&amp;D345))/COUNT('Base Calcs'!$B$258:$B$3257)</f>
        <v>#DIV/0!</v>
      </c>
      <c r="M346" s="39" t="e">
        <f t="shared" ca="1" si="67"/>
        <v>#DIV/0!</v>
      </c>
      <c r="P346" s="16" t="e">
        <f t="shared" ca="1" si="53"/>
        <v>#N/A</v>
      </c>
      <c r="Q346" s="86" t="e">
        <f t="shared" ca="1" si="54"/>
        <v>#N/A</v>
      </c>
      <c r="R346" s="86" t="e">
        <f t="shared" ca="1" si="55"/>
        <v>#N/A</v>
      </c>
      <c r="T346" s="16" t="e">
        <f t="shared" ca="1" si="56"/>
        <v>#N/A</v>
      </c>
      <c r="U346" s="86" t="e">
        <f t="shared" ca="1" si="57"/>
        <v>#N/A</v>
      </c>
      <c r="V346" s="86" t="e">
        <f t="shared" ca="1" si="58"/>
        <v>#N/A</v>
      </c>
      <c r="X346" s="188" t="e">
        <f t="shared" ca="1" si="68"/>
        <v>#N/A</v>
      </c>
      <c r="Y346" s="188" t="e">
        <f t="shared" ca="1" si="62"/>
        <v>#N/A</v>
      </c>
      <c r="Z346" s="190" t="e">
        <f t="shared" ca="1" si="63"/>
        <v>#DIV/0!</v>
      </c>
      <c r="AA346" s="190" t="e">
        <f t="shared" ca="1" si="69"/>
        <v>#DIV/0!</v>
      </c>
      <c r="AB346" s="190"/>
      <c r="AC346" s="190" t="e">
        <f ca="1">(COUNTIF('Base Calcs'!$T$258:$T$1258,"&lt;"&amp;X346)-COUNTIF('Base Calcs'!$T$258:$T$1258,"&lt;"&amp;X345))/COUNT('Base Calcs'!$T$258:$T$1258)</f>
        <v>#DIV/0!</v>
      </c>
      <c r="AD346" s="190" t="e">
        <f t="shared" ca="1" si="70"/>
        <v>#DIV/0!</v>
      </c>
      <c r="AE346" s="186"/>
      <c r="AF346" s="190" t="e">
        <f t="shared" ca="1" si="64"/>
        <v>#DIV/0!</v>
      </c>
      <c r="AG346" s="190" t="e">
        <f t="shared" ca="1" si="71"/>
        <v>#DIV/0!</v>
      </c>
      <c r="AH346"/>
      <c r="AI346" s="196" t="e">
        <f ca="1">(($E$9*(RAND()*($E$208-$D$208)+$D$208))*(RAND()*('Base Calcs'!$E$214-'Base Calcs'!$D$214)+'Base Calcs'!$D$214+IF($E$50&gt;0,$E$50,0)))+$E$154+$E$155-$E$196+$E$179-($E$179*(RAND()*($E$210-$D$210)+$D$210))-(($E$200/$E$45)*(RAND()*($E$211-$D$211)+$D$211))</f>
        <v>#N/A</v>
      </c>
      <c r="AJ346"/>
      <c r="AK3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6"/>
      <c r="AM346"/>
      <c r="AN346"/>
      <c r="AO346"/>
      <c r="AP346"/>
      <c r="AQ346"/>
      <c r="AR346"/>
      <c r="AS346"/>
      <c r="AT346"/>
      <c r="AU346"/>
      <c r="AV346"/>
      <c r="AW346"/>
      <c r="AX346"/>
      <c r="AY346"/>
      <c r="AZ346"/>
      <c r="BA346"/>
      <c r="BB346"/>
      <c r="BC346" s="119"/>
    </row>
    <row r="347" spans="2:55" x14ac:dyDescent="0.25">
      <c r="B347" s="181" t="e">
        <f t="shared" ca="1" si="52"/>
        <v>#N/A</v>
      </c>
      <c r="C347" s="12">
        <v>79</v>
      </c>
      <c r="D347" s="119" t="e">
        <f t="shared" ca="1" si="59"/>
        <v>#N/A</v>
      </c>
      <c r="E347" s="119" t="e">
        <f t="shared" ca="1" si="60"/>
        <v>#N/A</v>
      </c>
      <c r="F347" s="37" t="e">
        <f t="shared" ca="1" si="61"/>
        <v>#DIV/0!</v>
      </c>
      <c r="G347" s="37" t="e">
        <f t="shared" ca="1" si="65"/>
        <v>#DIV/0!</v>
      </c>
      <c r="I347" s="37" t="e">
        <f ca="1">(COUNTIF('Base Calcs'!$C$258:$C$3257,"&lt;"&amp;D347)-COUNTIF('Base Calcs'!$C$258:$C$3257,"&lt;"&amp;D346))/COUNT('Base Calcs'!$C$258:$C$3257)</f>
        <v>#DIV/0!</v>
      </c>
      <c r="J347" s="39" t="e">
        <f t="shared" ca="1" si="66"/>
        <v>#DIV/0!</v>
      </c>
      <c r="L347" s="37" t="e">
        <f ca="1">(COUNTIF('Base Calcs'!$B$258:$B$3257,"&lt;"&amp;D347)-COUNTIF('Base Calcs'!$B$258:$B$3257,"&lt;"&amp;D346))/COUNT('Base Calcs'!$B$258:$B$3257)</f>
        <v>#DIV/0!</v>
      </c>
      <c r="M347" s="39" t="e">
        <f t="shared" ca="1" si="67"/>
        <v>#DIV/0!</v>
      </c>
      <c r="P347" s="16" t="e">
        <f t="shared" ca="1" si="53"/>
        <v>#N/A</v>
      </c>
      <c r="Q347" s="86" t="e">
        <f t="shared" ca="1" si="54"/>
        <v>#N/A</v>
      </c>
      <c r="R347" s="86" t="e">
        <f t="shared" ca="1" si="55"/>
        <v>#N/A</v>
      </c>
      <c r="T347" s="16" t="e">
        <f t="shared" ca="1" si="56"/>
        <v>#N/A</v>
      </c>
      <c r="U347" s="86" t="e">
        <f t="shared" ca="1" si="57"/>
        <v>#N/A</v>
      </c>
      <c r="V347" s="86" t="e">
        <f t="shared" ca="1" si="58"/>
        <v>#N/A</v>
      </c>
      <c r="X347" s="188" t="e">
        <f t="shared" ca="1" si="68"/>
        <v>#N/A</v>
      </c>
      <c r="Y347" s="188" t="e">
        <f t="shared" ca="1" si="62"/>
        <v>#N/A</v>
      </c>
      <c r="Z347" s="190" t="e">
        <f t="shared" ca="1" si="63"/>
        <v>#DIV/0!</v>
      </c>
      <c r="AA347" s="190" t="e">
        <f t="shared" ca="1" si="69"/>
        <v>#DIV/0!</v>
      </c>
      <c r="AB347" s="190"/>
      <c r="AC347" s="190" t="e">
        <f ca="1">(COUNTIF('Base Calcs'!$T$258:$T$1258,"&lt;"&amp;X347)-COUNTIF('Base Calcs'!$T$258:$T$1258,"&lt;"&amp;X346))/COUNT('Base Calcs'!$T$258:$T$1258)</f>
        <v>#DIV/0!</v>
      </c>
      <c r="AD347" s="190" t="e">
        <f t="shared" ca="1" si="70"/>
        <v>#DIV/0!</v>
      </c>
      <c r="AE347" s="186"/>
      <c r="AF347" s="190" t="e">
        <f t="shared" ca="1" si="64"/>
        <v>#DIV/0!</v>
      </c>
      <c r="AG347" s="190" t="e">
        <f t="shared" ca="1" si="71"/>
        <v>#DIV/0!</v>
      </c>
      <c r="AH347"/>
      <c r="AI347" s="196" t="e">
        <f ca="1">(($E$9*(RAND()*($E$208-$D$208)+$D$208))*(RAND()*('Base Calcs'!$E$214-'Base Calcs'!$D$214)+'Base Calcs'!$D$214+IF($E$50&gt;0,$E$50,0)))+$E$154+$E$155-$E$196+$E$179-($E$179*(RAND()*($E$210-$D$210)+$D$210))-(($E$200/$E$45)*(RAND()*($E$211-$D$211)+$D$211))</f>
        <v>#N/A</v>
      </c>
      <c r="AJ347"/>
      <c r="AK3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7"/>
      <c r="AM347"/>
      <c r="AN347"/>
      <c r="AO347"/>
      <c r="AP347"/>
      <c r="AQ347"/>
      <c r="AR347"/>
      <c r="AS347"/>
      <c r="AT347"/>
      <c r="AU347"/>
      <c r="AV347"/>
      <c r="AW347"/>
      <c r="AX347"/>
      <c r="AY347"/>
      <c r="AZ347"/>
      <c r="BA347"/>
      <c r="BB347"/>
      <c r="BC347" s="119"/>
    </row>
    <row r="348" spans="2:55" x14ac:dyDescent="0.25">
      <c r="B348" s="181" t="e">
        <f t="shared" ca="1" si="52"/>
        <v>#N/A</v>
      </c>
      <c r="C348" s="12">
        <v>80</v>
      </c>
      <c r="D348" s="119" t="e">
        <f t="shared" ca="1" si="59"/>
        <v>#N/A</v>
      </c>
      <c r="E348" s="119" t="e">
        <f t="shared" ca="1" si="60"/>
        <v>#N/A</v>
      </c>
      <c r="F348" s="37" t="e">
        <f t="shared" ca="1" si="61"/>
        <v>#DIV/0!</v>
      </c>
      <c r="G348" s="37" t="e">
        <f t="shared" ca="1" si="65"/>
        <v>#DIV/0!</v>
      </c>
      <c r="I348" s="37" t="e">
        <f ca="1">(COUNTIF('Base Calcs'!$C$258:$C$3257,"&lt;"&amp;D348)-COUNTIF('Base Calcs'!$C$258:$C$3257,"&lt;"&amp;D347))/COUNT('Base Calcs'!$C$258:$C$3257)</f>
        <v>#DIV/0!</v>
      </c>
      <c r="J348" s="39" t="e">
        <f t="shared" ca="1" si="66"/>
        <v>#DIV/0!</v>
      </c>
      <c r="L348" s="37" t="e">
        <f ca="1">(COUNTIF('Base Calcs'!$B$258:$B$3257,"&lt;"&amp;D348)-COUNTIF('Base Calcs'!$B$258:$B$3257,"&lt;"&amp;D347))/COUNT('Base Calcs'!$B$258:$B$3257)</f>
        <v>#DIV/0!</v>
      </c>
      <c r="M348" s="39" t="e">
        <f t="shared" ca="1" si="67"/>
        <v>#DIV/0!</v>
      </c>
      <c r="P348" s="16" t="e">
        <f t="shared" ca="1" si="53"/>
        <v>#N/A</v>
      </c>
      <c r="Q348" s="86" t="e">
        <f t="shared" ca="1" si="54"/>
        <v>#N/A</v>
      </c>
      <c r="R348" s="86" t="e">
        <f t="shared" ca="1" si="55"/>
        <v>#N/A</v>
      </c>
      <c r="T348" s="16" t="e">
        <f t="shared" ca="1" si="56"/>
        <v>#N/A</v>
      </c>
      <c r="U348" s="86" t="e">
        <f t="shared" ca="1" si="57"/>
        <v>#N/A</v>
      </c>
      <c r="V348" s="86" t="e">
        <f t="shared" ca="1" si="58"/>
        <v>#N/A</v>
      </c>
      <c r="X348" s="188" t="e">
        <f t="shared" ca="1" si="68"/>
        <v>#N/A</v>
      </c>
      <c r="Y348" s="188" t="e">
        <f t="shared" ca="1" si="62"/>
        <v>#N/A</v>
      </c>
      <c r="Z348" s="190" t="e">
        <f t="shared" ca="1" si="63"/>
        <v>#DIV/0!</v>
      </c>
      <c r="AA348" s="190" t="e">
        <f t="shared" ca="1" si="69"/>
        <v>#DIV/0!</v>
      </c>
      <c r="AB348" s="190"/>
      <c r="AC348" s="190" t="e">
        <f ca="1">(COUNTIF('Base Calcs'!$T$258:$T$1258,"&lt;"&amp;X348)-COUNTIF('Base Calcs'!$T$258:$T$1258,"&lt;"&amp;X347))/COUNT('Base Calcs'!$T$258:$T$1258)</f>
        <v>#DIV/0!</v>
      </c>
      <c r="AD348" s="190" t="e">
        <f t="shared" ca="1" si="70"/>
        <v>#DIV/0!</v>
      </c>
      <c r="AE348" s="186"/>
      <c r="AF348" s="190" t="e">
        <f t="shared" ca="1" si="64"/>
        <v>#DIV/0!</v>
      </c>
      <c r="AG348" s="190" t="e">
        <f t="shared" ca="1" si="71"/>
        <v>#DIV/0!</v>
      </c>
      <c r="AH348"/>
      <c r="AI348" s="196" t="e">
        <f ca="1">(($E$9*(RAND()*($E$208-$D$208)+$D$208))*(RAND()*('Base Calcs'!$E$214-'Base Calcs'!$D$214)+'Base Calcs'!$D$214+IF($E$50&gt;0,$E$50,0)))+$E$154+$E$155-$E$196+$E$179-($E$179*(RAND()*($E$210-$D$210)+$D$210))-(($E$200/$E$45)*(RAND()*($E$211-$D$211)+$D$211))</f>
        <v>#N/A</v>
      </c>
      <c r="AJ348"/>
      <c r="AK3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8"/>
      <c r="AM348"/>
      <c r="AN348"/>
      <c r="AO348"/>
      <c r="AP348"/>
      <c r="AQ348"/>
      <c r="AR348"/>
      <c r="AS348"/>
      <c r="AT348"/>
      <c r="AU348"/>
      <c r="AV348"/>
      <c r="AW348"/>
      <c r="AX348"/>
      <c r="AY348"/>
      <c r="AZ348"/>
      <c r="BA348"/>
      <c r="BB348"/>
      <c r="BC348" s="119"/>
    </row>
    <row r="349" spans="2:55" x14ac:dyDescent="0.25">
      <c r="B349" s="181" t="e">
        <f t="shared" ca="1" si="52"/>
        <v>#N/A</v>
      </c>
      <c r="C349" s="12">
        <v>81</v>
      </c>
      <c r="D349" s="119" t="e">
        <f t="shared" ca="1" si="59"/>
        <v>#N/A</v>
      </c>
      <c r="E349" s="119" t="e">
        <f t="shared" ca="1" si="60"/>
        <v>#N/A</v>
      </c>
      <c r="F349" s="37" t="e">
        <f t="shared" ca="1" si="61"/>
        <v>#DIV/0!</v>
      </c>
      <c r="G349" s="37" t="e">
        <f t="shared" ca="1" si="65"/>
        <v>#DIV/0!</v>
      </c>
      <c r="I349" s="37" t="e">
        <f ca="1">(COUNTIF('Base Calcs'!$C$258:$C$3257,"&lt;"&amp;D349)-COUNTIF('Base Calcs'!$C$258:$C$3257,"&lt;"&amp;D348))/COUNT('Base Calcs'!$C$258:$C$3257)</f>
        <v>#DIV/0!</v>
      </c>
      <c r="J349" s="39" t="e">
        <f t="shared" ca="1" si="66"/>
        <v>#DIV/0!</v>
      </c>
      <c r="L349" s="37" t="e">
        <f ca="1">(COUNTIF('Base Calcs'!$B$258:$B$3257,"&lt;"&amp;D349)-COUNTIF('Base Calcs'!$B$258:$B$3257,"&lt;"&amp;D348))/COUNT('Base Calcs'!$B$258:$B$3257)</f>
        <v>#DIV/0!</v>
      </c>
      <c r="M349" s="39" t="e">
        <f t="shared" ca="1" si="67"/>
        <v>#DIV/0!</v>
      </c>
      <c r="P349" s="16" t="e">
        <f t="shared" ca="1" si="53"/>
        <v>#N/A</v>
      </c>
      <c r="Q349" s="86" t="e">
        <f t="shared" ca="1" si="54"/>
        <v>#N/A</v>
      </c>
      <c r="R349" s="86" t="e">
        <f t="shared" ca="1" si="55"/>
        <v>#N/A</v>
      </c>
      <c r="T349" s="16" t="e">
        <f t="shared" ca="1" si="56"/>
        <v>#N/A</v>
      </c>
      <c r="U349" s="86" t="e">
        <f t="shared" ca="1" si="57"/>
        <v>#N/A</v>
      </c>
      <c r="V349" s="86" t="e">
        <f t="shared" ca="1" si="58"/>
        <v>#N/A</v>
      </c>
      <c r="X349" s="188" t="e">
        <f t="shared" ca="1" si="68"/>
        <v>#N/A</v>
      </c>
      <c r="Y349" s="188" t="e">
        <f t="shared" ca="1" si="62"/>
        <v>#N/A</v>
      </c>
      <c r="Z349" s="190" t="e">
        <f t="shared" ca="1" si="63"/>
        <v>#DIV/0!</v>
      </c>
      <c r="AA349" s="190" t="e">
        <f t="shared" ca="1" si="69"/>
        <v>#DIV/0!</v>
      </c>
      <c r="AB349" s="190"/>
      <c r="AC349" s="190" t="e">
        <f ca="1">(COUNTIF('Base Calcs'!$T$258:$T$1258,"&lt;"&amp;X349)-COUNTIF('Base Calcs'!$T$258:$T$1258,"&lt;"&amp;X348))/COUNT('Base Calcs'!$T$258:$T$1258)</f>
        <v>#DIV/0!</v>
      </c>
      <c r="AD349" s="190" t="e">
        <f t="shared" ca="1" si="70"/>
        <v>#DIV/0!</v>
      </c>
      <c r="AE349" s="186"/>
      <c r="AF349" s="190" t="e">
        <f t="shared" ca="1" si="64"/>
        <v>#DIV/0!</v>
      </c>
      <c r="AG349" s="190" t="e">
        <f t="shared" ca="1" si="71"/>
        <v>#DIV/0!</v>
      </c>
      <c r="AH349"/>
      <c r="AI349" s="196" t="e">
        <f ca="1">(($E$9*(RAND()*($E$208-$D$208)+$D$208))*(RAND()*('Base Calcs'!$E$214-'Base Calcs'!$D$214)+'Base Calcs'!$D$214+IF($E$50&gt;0,$E$50,0)))+$E$154+$E$155-$E$196+$E$179-($E$179*(RAND()*($E$210-$D$210)+$D$210))-(($E$200/$E$45)*(RAND()*($E$211-$D$211)+$D$211))</f>
        <v>#N/A</v>
      </c>
      <c r="AJ349"/>
      <c r="AK3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9"/>
      <c r="AM349"/>
      <c r="AN349"/>
      <c r="AO349"/>
      <c r="AP349"/>
      <c r="AQ349"/>
      <c r="AR349"/>
      <c r="AS349"/>
      <c r="AT349"/>
      <c r="AU349"/>
      <c r="AV349"/>
      <c r="AW349"/>
      <c r="AX349"/>
      <c r="AY349"/>
      <c r="AZ349"/>
      <c r="BA349"/>
      <c r="BB349"/>
      <c r="BC349" s="119"/>
    </row>
    <row r="350" spans="2:55" x14ac:dyDescent="0.25">
      <c r="B350" s="181" t="e">
        <f t="shared" ca="1" si="52"/>
        <v>#N/A</v>
      </c>
      <c r="C350" s="12">
        <v>82</v>
      </c>
      <c r="D350" s="119" t="e">
        <f t="shared" ca="1" si="59"/>
        <v>#N/A</v>
      </c>
      <c r="E350" s="119" t="e">
        <f t="shared" ca="1" si="60"/>
        <v>#N/A</v>
      </c>
      <c r="F350" s="37" t="e">
        <f t="shared" ca="1" si="61"/>
        <v>#DIV/0!</v>
      </c>
      <c r="G350" s="37" t="e">
        <f t="shared" ca="1" si="65"/>
        <v>#DIV/0!</v>
      </c>
      <c r="I350" s="37" t="e">
        <f ca="1">(COUNTIF('Base Calcs'!$C$258:$C$3257,"&lt;"&amp;D350)-COUNTIF('Base Calcs'!$C$258:$C$3257,"&lt;"&amp;D349))/COUNT('Base Calcs'!$C$258:$C$3257)</f>
        <v>#DIV/0!</v>
      </c>
      <c r="J350" s="39" t="e">
        <f t="shared" ca="1" si="66"/>
        <v>#DIV/0!</v>
      </c>
      <c r="L350" s="37" t="e">
        <f ca="1">(COUNTIF('Base Calcs'!$B$258:$B$3257,"&lt;"&amp;D350)-COUNTIF('Base Calcs'!$B$258:$B$3257,"&lt;"&amp;D349))/COUNT('Base Calcs'!$B$258:$B$3257)</f>
        <v>#DIV/0!</v>
      </c>
      <c r="M350" s="39" t="e">
        <f t="shared" ca="1" si="67"/>
        <v>#DIV/0!</v>
      </c>
      <c r="P350" s="16" t="e">
        <f t="shared" ca="1" si="53"/>
        <v>#N/A</v>
      </c>
      <c r="Q350" s="86" t="e">
        <f t="shared" ca="1" si="54"/>
        <v>#N/A</v>
      </c>
      <c r="R350" s="86" t="e">
        <f t="shared" ca="1" si="55"/>
        <v>#N/A</v>
      </c>
      <c r="T350" s="16" t="e">
        <f t="shared" ca="1" si="56"/>
        <v>#N/A</v>
      </c>
      <c r="U350" s="86" t="e">
        <f t="shared" ca="1" si="57"/>
        <v>#N/A</v>
      </c>
      <c r="V350" s="86" t="e">
        <f t="shared" ca="1" si="58"/>
        <v>#N/A</v>
      </c>
      <c r="X350" s="188" t="e">
        <f t="shared" ca="1" si="68"/>
        <v>#N/A</v>
      </c>
      <c r="Y350" s="188" t="e">
        <f t="shared" ca="1" si="62"/>
        <v>#N/A</v>
      </c>
      <c r="Z350" s="190" t="e">
        <f t="shared" ca="1" si="63"/>
        <v>#DIV/0!</v>
      </c>
      <c r="AA350" s="190" t="e">
        <f t="shared" ca="1" si="69"/>
        <v>#DIV/0!</v>
      </c>
      <c r="AB350" s="190"/>
      <c r="AC350" s="190" t="e">
        <f ca="1">(COUNTIF('Base Calcs'!$T$258:$T$1258,"&lt;"&amp;X350)-COUNTIF('Base Calcs'!$T$258:$T$1258,"&lt;"&amp;X349))/COUNT('Base Calcs'!$T$258:$T$1258)</f>
        <v>#DIV/0!</v>
      </c>
      <c r="AD350" s="190" t="e">
        <f t="shared" ca="1" si="70"/>
        <v>#DIV/0!</v>
      </c>
      <c r="AE350" s="186"/>
      <c r="AF350" s="190" t="e">
        <f t="shared" ca="1" si="64"/>
        <v>#DIV/0!</v>
      </c>
      <c r="AG350" s="190" t="e">
        <f t="shared" ca="1" si="71"/>
        <v>#DIV/0!</v>
      </c>
      <c r="AH350"/>
      <c r="AI350" s="196" t="e">
        <f ca="1">(($E$9*(RAND()*($E$208-$D$208)+$D$208))*(RAND()*('Base Calcs'!$E$214-'Base Calcs'!$D$214)+'Base Calcs'!$D$214+IF($E$50&gt;0,$E$50,0)))+$E$154+$E$155-$E$196+$E$179-($E$179*(RAND()*($E$210-$D$210)+$D$210))-(($E$200/$E$45)*(RAND()*($E$211-$D$211)+$D$211))</f>
        <v>#N/A</v>
      </c>
      <c r="AJ350"/>
      <c r="AK3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0"/>
      <c r="AM350"/>
      <c r="AN350"/>
      <c r="AO350"/>
      <c r="AP350"/>
      <c r="AQ350"/>
      <c r="AR350"/>
      <c r="AS350"/>
      <c r="AT350"/>
      <c r="AU350"/>
      <c r="AV350"/>
      <c r="AW350"/>
      <c r="AX350"/>
      <c r="AY350"/>
      <c r="AZ350"/>
      <c r="BA350"/>
      <c r="BB350"/>
      <c r="BC350" s="119"/>
    </row>
    <row r="351" spans="2:55" x14ac:dyDescent="0.25">
      <c r="B351" s="181" t="e">
        <f t="shared" ca="1" si="52"/>
        <v>#N/A</v>
      </c>
      <c r="C351" s="12">
        <v>83</v>
      </c>
      <c r="D351" s="119" t="e">
        <f t="shared" ca="1" si="59"/>
        <v>#N/A</v>
      </c>
      <c r="E351" s="119" t="e">
        <f t="shared" ca="1" si="60"/>
        <v>#N/A</v>
      </c>
      <c r="F351" s="37" t="e">
        <f t="shared" ca="1" si="61"/>
        <v>#DIV/0!</v>
      </c>
      <c r="G351" s="37" t="e">
        <f t="shared" ca="1" si="65"/>
        <v>#DIV/0!</v>
      </c>
      <c r="I351" s="37" t="e">
        <f ca="1">(COUNTIF('Base Calcs'!$C$258:$C$3257,"&lt;"&amp;D351)-COUNTIF('Base Calcs'!$C$258:$C$3257,"&lt;"&amp;D350))/COUNT('Base Calcs'!$C$258:$C$3257)</f>
        <v>#DIV/0!</v>
      </c>
      <c r="J351" s="39" t="e">
        <f t="shared" ca="1" si="66"/>
        <v>#DIV/0!</v>
      </c>
      <c r="L351" s="37" t="e">
        <f ca="1">(COUNTIF('Base Calcs'!$B$258:$B$3257,"&lt;"&amp;D351)-COUNTIF('Base Calcs'!$B$258:$B$3257,"&lt;"&amp;D350))/COUNT('Base Calcs'!$B$258:$B$3257)</f>
        <v>#DIV/0!</v>
      </c>
      <c r="M351" s="39" t="e">
        <f t="shared" ca="1" si="67"/>
        <v>#DIV/0!</v>
      </c>
      <c r="P351" s="16" t="e">
        <f t="shared" ca="1" si="53"/>
        <v>#N/A</v>
      </c>
      <c r="Q351" s="86" t="e">
        <f t="shared" ca="1" si="54"/>
        <v>#N/A</v>
      </c>
      <c r="R351" s="86" t="e">
        <f t="shared" ca="1" si="55"/>
        <v>#N/A</v>
      </c>
      <c r="T351" s="16" t="e">
        <f t="shared" ca="1" si="56"/>
        <v>#N/A</v>
      </c>
      <c r="U351" s="86" t="e">
        <f t="shared" ca="1" si="57"/>
        <v>#N/A</v>
      </c>
      <c r="V351" s="86" t="e">
        <f t="shared" ca="1" si="58"/>
        <v>#N/A</v>
      </c>
      <c r="X351" s="188" t="e">
        <f t="shared" ca="1" si="68"/>
        <v>#N/A</v>
      </c>
      <c r="Y351" s="188" t="e">
        <f t="shared" ca="1" si="62"/>
        <v>#N/A</v>
      </c>
      <c r="Z351" s="190" t="e">
        <f t="shared" ca="1" si="63"/>
        <v>#DIV/0!</v>
      </c>
      <c r="AA351" s="190" t="e">
        <f t="shared" ca="1" si="69"/>
        <v>#DIV/0!</v>
      </c>
      <c r="AB351" s="190"/>
      <c r="AC351" s="190" t="e">
        <f ca="1">(COUNTIF('Base Calcs'!$T$258:$T$1258,"&lt;"&amp;X351)-COUNTIF('Base Calcs'!$T$258:$T$1258,"&lt;"&amp;X350))/COUNT('Base Calcs'!$T$258:$T$1258)</f>
        <v>#DIV/0!</v>
      </c>
      <c r="AD351" s="190" t="e">
        <f t="shared" ca="1" si="70"/>
        <v>#DIV/0!</v>
      </c>
      <c r="AE351" s="186"/>
      <c r="AF351" s="190" t="e">
        <f t="shared" ca="1" si="64"/>
        <v>#DIV/0!</v>
      </c>
      <c r="AG351" s="190" t="e">
        <f t="shared" ca="1" si="71"/>
        <v>#DIV/0!</v>
      </c>
      <c r="AH351"/>
      <c r="AI351" s="196" t="e">
        <f ca="1">(($E$9*(RAND()*($E$208-$D$208)+$D$208))*(RAND()*('Base Calcs'!$E$214-'Base Calcs'!$D$214)+'Base Calcs'!$D$214+IF($E$50&gt;0,$E$50,0)))+$E$154+$E$155-$E$196+$E$179-($E$179*(RAND()*($E$210-$D$210)+$D$210))-(($E$200/$E$45)*(RAND()*($E$211-$D$211)+$D$211))</f>
        <v>#N/A</v>
      </c>
      <c r="AJ351"/>
      <c r="AK3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1"/>
      <c r="AM351"/>
      <c r="AN351"/>
      <c r="AO351"/>
      <c r="AP351"/>
      <c r="AQ351"/>
      <c r="AR351"/>
      <c r="AS351"/>
      <c r="AT351"/>
      <c r="AU351"/>
      <c r="AV351"/>
      <c r="AW351"/>
      <c r="AX351"/>
      <c r="AY351"/>
      <c r="AZ351"/>
      <c r="BA351"/>
      <c r="BB351"/>
      <c r="BC351" s="119"/>
    </row>
    <row r="352" spans="2:55" x14ac:dyDescent="0.25">
      <c r="B352" s="181" t="e">
        <f t="shared" ca="1" si="52"/>
        <v>#N/A</v>
      </c>
      <c r="C352" s="12">
        <v>84</v>
      </c>
      <c r="D352" s="119" t="e">
        <f t="shared" ca="1" si="59"/>
        <v>#N/A</v>
      </c>
      <c r="E352" s="119" t="e">
        <f t="shared" ca="1" si="60"/>
        <v>#N/A</v>
      </c>
      <c r="F352" s="37" t="e">
        <f t="shared" ca="1" si="61"/>
        <v>#DIV/0!</v>
      </c>
      <c r="G352" s="37" t="e">
        <f t="shared" ca="1" si="65"/>
        <v>#DIV/0!</v>
      </c>
      <c r="I352" s="37" t="e">
        <f ca="1">(COUNTIF('Base Calcs'!$C$258:$C$3257,"&lt;"&amp;D352)-COUNTIF('Base Calcs'!$C$258:$C$3257,"&lt;"&amp;D351))/COUNT('Base Calcs'!$C$258:$C$3257)</f>
        <v>#DIV/0!</v>
      </c>
      <c r="J352" s="39" t="e">
        <f t="shared" ca="1" si="66"/>
        <v>#DIV/0!</v>
      </c>
      <c r="L352" s="37" t="e">
        <f ca="1">(COUNTIF('Base Calcs'!$B$258:$B$3257,"&lt;"&amp;D352)-COUNTIF('Base Calcs'!$B$258:$B$3257,"&lt;"&amp;D351))/COUNT('Base Calcs'!$B$258:$B$3257)</f>
        <v>#DIV/0!</v>
      </c>
      <c r="M352" s="39" t="e">
        <f t="shared" ca="1" si="67"/>
        <v>#DIV/0!</v>
      </c>
      <c r="P352" s="16" t="e">
        <f t="shared" ca="1" si="53"/>
        <v>#N/A</v>
      </c>
      <c r="Q352" s="86" t="e">
        <f t="shared" ca="1" si="54"/>
        <v>#N/A</v>
      </c>
      <c r="R352" s="86" t="e">
        <f t="shared" ca="1" si="55"/>
        <v>#N/A</v>
      </c>
      <c r="T352" s="16" t="e">
        <f t="shared" ca="1" si="56"/>
        <v>#N/A</v>
      </c>
      <c r="U352" s="86" t="e">
        <f t="shared" ca="1" si="57"/>
        <v>#N/A</v>
      </c>
      <c r="V352" s="86" t="e">
        <f t="shared" ca="1" si="58"/>
        <v>#N/A</v>
      </c>
      <c r="X352" s="188" t="e">
        <f t="shared" ca="1" si="68"/>
        <v>#N/A</v>
      </c>
      <c r="Y352" s="188" t="e">
        <f t="shared" ca="1" si="62"/>
        <v>#N/A</v>
      </c>
      <c r="Z352" s="190" t="e">
        <f t="shared" ca="1" si="63"/>
        <v>#DIV/0!</v>
      </c>
      <c r="AA352" s="190" t="e">
        <f t="shared" ca="1" si="69"/>
        <v>#DIV/0!</v>
      </c>
      <c r="AB352" s="190"/>
      <c r="AC352" s="190" t="e">
        <f ca="1">(COUNTIF('Base Calcs'!$T$258:$T$1258,"&lt;"&amp;X352)-COUNTIF('Base Calcs'!$T$258:$T$1258,"&lt;"&amp;X351))/COUNT('Base Calcs'!$T$258:$T$1258)</f>
        <v>#DIV/0!</v>
      </c>
      <c r="AD352" s="190" t="e">
        <f t="shared" ca="1" si="70"/>
        <v>#DIV/0!</v>
      </c>
      <c r="AE352" s="186"/>
      <c r="AF352" s="190" t="e">
        <f t="shared" ca="1" si="64"/>
        <v>#DIV/0!</v>
      </c>
      <c r="AG352" s="190" t="e">
        <f t="shared" ca="1" si="71"/>
        <v>#DIV/0!</v>
      </c>
      <c r="AH352"/>
      <c r="AI352" s="196" t="e">
        <f ca="1">(($E$9*(RAND()*($E$208-$D$208)+$D$208))*(RAND()*('Base Calcs'!$E$214-'Base Calcs'!$D$214)+'Base Calcs'!$D$214+IF($E$50&gt;0,$E$50,0)))+$E$154+$E$155-$E$196+$E$179-($E$179*(RAND()*($E$210-$D$210)+$D$210))-(($E$200/$E$45)*(RAND()*($E$211-$D$211)+$D$211))</f>
        <v>#N/A</v>
      </c>
      <c r="AJ352"/>
      <c r="AK3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2"/>
      <c r="AM352"/>
      <c r="AN352"/>
      <c r="AO352"/>
      <c r="AP352"/>
      <c r="AQ352"/>
      <c r="AR352"/>
      <c r="AS352"/>
      <c r="AT352"/>
      <c r="AU352"/>
      <c r="AV352"/>
      <c r="AW352"/>
      <c r="AX352"/>
      <c r="AY352"/>
      <c r="AZ352"/>
      <c r="BA352"/>
      <c r="BB352"/>
      <c r="BC352" s="119"/>
    </row>
    <row r="353" spans="2:55" x14ac:dyDescent="0.25">
      <c r="B353" s="181" t="e">
        <f t="shared" ca="1" si="52"/>
        <v>#N/A</v>
      </c>
      <c r="C353" s="12">
        <v>85</v>
      </c>
      <c r="D353" s="119" t="e">
        <f t="shared" ca="1" si="59"/>
        <v>#N/A</v>
      </c>
      <c r="E353" s="119" t="e">
        <f t="shared" ca="1" si="60"/>
        <v>#N/A</v>
      </c>
      <c r="F353" s="37" t="e">
        <f t="shared" ca="1" si="61"/>
        <v>#DIV/0!</v>
      </c>
      <c r="G353" s="37" t="e">
        <f t="shared" ca="1" si="65"/>
        <v>#DIV/0!</v>
      </c>
      <c r="I353" s="37" t="e">
        <f ca="1">(COUNTIF('Base Calcs'!$C$258:$C$3257,"&lt;"&amp;D353)-COUNTIF('Base Calcs'!$C$258:$C$3257,"&lt;"&amp;D352))/COUNT('Base Calcs'!$C$258:$C$3257)</f>
        <v>#DIV/0!</v>
      </c>
      <c r="J353" s="39" t="e">
        <f t="shared" ca="1" si="66"/>
        <v>#DIV/0!</v>
      </c>
      <c r="L353" s="37" t="e">
        <f ca="1">(COUNTIF('Base Calcs'!$B$258:$B$3257,"&lt;"&amp;D353)-COUNTIF('Base Calcs'!$B$258:$B$3257,"&lt;"&amp;D352))/COUNT('Base Calcs'!$B$258:$B$3257)</f>
        <v>#DIV/0!</v>
      </c>
      <c r="M353" s="39" t="e">
        <f t="shared" ca="1" si="67"/>
        <v>#DIV/0!</v>
      </c>
      <c r="P353" s="16" t="e">
        <f t="shared" ca="1" si="53"/>
        <v>#N/A</v>
      </c>
      <c r="Q353" s="86" t="e">
        <f t="shared" ca="1" si="54"/>
        <v>#N/A</v>
      </c>
      <c r="R353" s="86" t="e">
        <f t="shared" ca="1" si="55"/>
        <v>#N/A</v>
      </c>
      <c r="T353" s="16" t="e">
        <f t="shared" ca="1" si="56"/>
        <v>#N/A</v>
      </c>
      <c r="U353" s="86" t="e">
        <f t="shared" ca="1" si="57"/>
        <v>#N/A</v>
      </c>
      <c r="V353" s="86" t="e">
        <f t="shared" ca="1" si="58"/>
        <v>#N/A</v>
      </c>
      <c r="X353" s="188" t="e">
        <f t="shared" ca="1" si="68"/>
        <v>#N/A</v>
      </c>
      <c r="Y353" s="188" t="e">
        <f t="shared" ca="1" si="62"/>
        <v>#N/A</v>
      </c>
      <c r="Z353" s="190" t="e">
        <f t="shared" ca="1" si="63"/>
        <v>#DIV/0!</v>
      </c>
      <c r="AA353" s="190" t="e">
        <f t="shared" ca="1" si="69"/>
        <v>#DIV/0!</v>
      </c>
      <c r="AB353" s="190"/>
      <c r="AC353" s="190" t="e">
        <f ca="1">(COUNTIF('Base Calcs'!$T$258:$T$1258,"&lt;"&amp;X353)-COUNTIF('Base Calcs'!$T$258:$T$1258,"&lt;"&amp;X352))/COUNT('Base Calcs'!$T$258:$T$1258)</f>
        <v>#DIV/0!</v>
      </c>
      <c r="AD353" s="190" t="e">
        <f t="shared" ca="1" si="70"/>
        <v>#DIV/0!</v>
      </c>
      <c r="AE353" s="186"/>
      <c r="AF353" s="190" t="e">
        <f t="shared" ca="1" si="64"/>
        <v>#DIV/0!</v>
      </c>
      <c r="AG353" s="190" t="e">
        <f t="shared" ca="1" si="71"/>
        <v>#DIV/0!</v>
      </c>
      <c r="AH353"/>
      <c r="AI353" s="196" t="e">
        <f ca="1">(($E$9*(RAND()*($E$208-$D$208)+$D$208))*(RAND()*('Base Calcs'!$E$214-'Base Calcs'!$D$214)+'Base Calcs'!$D$214+IF($E$50&gt;0,$E$50,0)))+$E$154+$E$155-$E$196+$E$179-($E$179*(RAND()*($E$210-$D$210)+$D$210))-(($E$200/$E$45)*(RAND()*($E$211-$D$211)+$D$211))</f>
        <v>#N/A</v>
      </c>
      <c r="AJ353"/>
      <c r="AK3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3"/>
      <c r="AM353"/>
      <c r="AN353"/>
      <c r="AO353"/>
      <c r="AP353"/>
      <c r="AQ353"/>
      <c r="AR353"/>
      <c r="AS353"/>
      <c r="AT353"/>
      <c r="AU353"/>
      <c r="AV353"/>
      <c r="AW353"/>
      <c r="AX353"/>
      <c r="AY353"/>
      <c r="AZ353"/>
      <c r="BA353"/>
      <c r="BB353"/>
      <c r="BC353" s="119"/>
    </row>
    <row r="354" spans="2:55" x14ac:dyDescent="0.25">
      <c r="B354" s="181" t="e">
        <f t="shared" ca="1" si="52"/>
        <v>#N/A</v>
      </c>
      <c r="C354" s="12">
        <v>86</v>
      </c>
      <c r="D354" s="119" t="e">
        <f t="shared" ca="1" si="59"/>
        <v>#N/A</v>
      </c>
      <c r="E354" s="119" t="e">
        <f t="shared" ca="1" si="60"/>
        <v>#N/A</v>
      </c>
      <c r="F354" s="37" t="e">
        <f t="shared" ca="1" si="61"/>
        <v>#DIV/0!</v>
      </c>
      <c r="G354" s="37" t="e">
        <f t="shared" ca="1" si="65"/>
        <v>#DIV/0!</v>
      </c>
      <c r="I354" s="37" t="e">
        <f ca="1">(COUNTIF('Base Calcs'!$C$258:$C$3257,"&lt;"&amp;D354)-COUNTIF('Base Calcs'!$C$258:$C$3257,"&lt;"&amp;D353))/COUNT('Base Calcs'!$C$258:$C$3257)</f>
        <v>#DIV/0!</v>
      </c>
      <c r="J354" s="39" t="e">
        <f t="shared" ca="1" si="66"/>
        <v>#DIV/0!</v>
      </c>
      <c r="L354" s="37" t="e">
        <f ca="1">(COUNTIF('Base Calcs'!$B$258:$B$3257,"&lt;"&amp;D354)-COUNTIF('Base Calcs'!$B$258:$B$3257,"&lt;"&amp;D353))/COUNT('Base Calcs'!$B$258:$B$3257)</f>
        <v>#DIV/0!</v>
      </c>
      <c r="M354" s="39" t="e">
        <f t="shared" ca="1" si="67"/>
        <v>#DIV/0!</v>
      </c>
      <c r="P354" s="16" t="e">
        <f t="shared" ca="1" si="53"/>
        <v>#N/A</v>
      </c>
      <c r="Q354" s="86" t="e">
        <f t="shared" ca="1" si="54"/>
        <v>#N/A</v>
      </c>
      <c r="R354" s="86" t="e">
        <f t="shared" ca="1" si="55"/>
        <v>#N/A</v>
      </c>
      <c r="T354" s="16" t="e">
        <f t="shared" ca="1" si="56"/>
        <v>#N/A</v>
      </c>
      <c r="U354" s="86" t="e">
        <f t="shared" ca="1" si="57"/>
        <v>#N/A</v>
      </c>
      <c r="V354" s="86" t="e">
        <f t="shared" ca="1" si="58"/>
        <v>#N/A</v>
      </c>
      <c r="X354" s="188" t="e">
        <f t="shared" ca="1" si="68"/>
        <v>#N/A</v>
      </c>
      <c r="Y354" s="188" t="e">
        <f t="shared" ca="1" si="62"/>
        <v>#N/A</v>
      </c>
      <c r="Z354" s="190" t="e">
        <f t="shared" ca="1" si="63"/>
        <v>#DIV/0!</v>
      </c>
      <c r="AA354" s="190" t="e">
        <f t="shared" ca="1" si="69"/>
        <v>#DIV/0!</v>
      </c>
      <c r="AB354" s="190"/>
      <c r="AC354" s="190" t="e">
        <f ca="1">(COUNTIF('Base Calcs'!$T$258:$T$1258,"&lt;"&amp;X354)-COUNTIF('Base Calcs'!$T$258:$T$1258,"&lt;"&amp;X353))/COUNT('Base Calcs'!$T$258:$T$1258)</f>
        <v>#DIV/0!</v>
      </c>
      <c r="AD354" s="190" t="e">
        <f t="shared" ca="1" si="70"/>
        <v>#DIV/0!</v>
      </c>
      <c r="AE354" s="186"/>
      <c r="AF354" s="190" t="e">
        <f t="shared" ca="1" si="64"/>
        <v>#DIV/0!</v>
      </c>
      <c r="AG354" s="190" t="e">
        <f t="shared" ca="1" si="71"/>
        <v>#DIV/0!</v>
      </c>
      <c r="AH354"/>
      <c r="AI354" s="196" t="e">
        <f ca="1">(($E$9*(RAND()*($E$208-$D$208)+$D$208))*(RAND()*('Base Calcs'!$E$214-'Base Calcs'!$D$214)+'Base Calcs'!$D$214+IF($E$50&gt;0,$E$50,0)))+$E$154+$E$155-$E$196+$E$179-($E$179*(RAND()*($E$210-$D$210)+$D$210))-(($E$200/$E$45)*(RAND()*($E$211-$D$211)+$D$211))</f>
        <v>#N/A</v>
      </c>
      <c r="AJ354"/>
      <c r="AK3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4"/>
      <c r="AM354"/>
      <c r="AN354"/>
      <c r="AO354"/>
      <c r="AP354"/>
      <c r="AQ354"/>
      <c r="AR354"/>
      <c r="AS354"/>
      <c r="AT354"/>
      <c r="AU354"/>
      <c r="AV354"/>
      <c r="AW354"/>
      <c r="AX354"/>
      <c r="AY354"/>
      <c r="AZ354"/>
      <c r="BA354"/>
      <c r="BB354"/>
      <c r="BC354" s="119"/>
    </row>
    <row r="355" spans="2:55" x14ac:dyDescent="0.25">
      <c r="B355" s="181" t="e">
        <f t="shared" ca="1" si="52"/>
        <v>#N/A</v>
      </c>
      <c r="C355" s="12">
        <v>87</v>
      </c>
      <c r="D355" s="119" t="e">
        <f t="shared" ca="1" si="59"/>
        <v>#N/A</v>
      </c>
      <c r="E355" s="119" t="e">
        <f t="shared" ca="1" si="60"/>
        <v>#N/A</v>
      </c>
      <c r="F355" s="37" t="e">
        <f t="shared" ca="1" si="61"/>
        <v>#DIV/0!</v>
      </c>
      <c r="G355" s="37" t="e">
        <f t="shared" ca="1" si="65"/>
        <v>#DIV/0!</v>
      </c>
      <c r="I355" s="37" t="e">
        <f ca="1">(COUNTIF('Base Calcs'!$C$258:$C$3257,"&lt;"&amp;D355)-COUNTIF('Base Calcs'!$C$258:$C$3257,"&lt;"&amp;D354))/COUNT('Base Calcs'!$C$258:$C$3257)</f>
        <v>#DIV/0!</v>
      </c>
      <c r="J355" s="39" t="e">
        <f t="shared" ca="1" si="66"/>
        <v>#DIV/0!</v>
      </c>
      <c r="L355" s="37" t="e">
        <f ca="1">(COUNTIF('Base Calcs'!$B$258:$B$3257,"&lt;"&amp;D355)-COUNTIF('Base Calcs'!$B$258:$B$3257,"&lt;"&amp;D354))/COUNT('Base Calcs'!$B$258:$B$3257)</f>
        <v>#DIV/0!</v>
      </c>
      <c r="M355" s="39" t="e">
        <f t="shared" ca="1" si="67"/>
        <v>#DIV/0!</v>
      </c>
      <c r="P355" s="16" t="e">
        <f t="shared" ca="1" si="53"/>
        <v>#N/A</v>
      </c>
      <c r="Q355" s="86" t="e">
        <f t="shared" ca="1" si="54"/>
        <v>#N/A</v>
      </c>
      <c r="R355" s="86" t="e">
        <f t="shared" ca="1" si="55"/>
        <v>#N/A</v>
      </c>
      <c r="T355" s="16" t="e">
        <f t="shared" ca="1" si="56"/>
        <v>#N/A</v>
      </c>
      <c r="U355" s="86" t="e">
        <f t="shared" ca="1" si="57"/>
        <v>#N/A</v>
      </c>
      <c r="V355" s="86" t="e">
        <f t="shared" ca="1" si="58"/>
        <v>#N/A</v>
      </c>
      <c r="X355" s="188" t="e">
        <f t="shared" ca="1" si="68"/>
        <v>#N/A</v>
      </c>
      <c r="Y355" s="188" t="e">
        <f t="shared" ca="1" si="62"/>
        <v>#N/A</v>
      </c>
      <c r="Z355" s="190" t="e">
        <f t="shared" ca="1" si="63"/>
        <v>#DIV/0!</v>
      </c>
      <c r="AA355" s="190" t="e">
        <f t="shared" ca="1" si="69"/>
        <v>#DIV/0!</v>
      </c>
      <c r="AB355" s="190"/>
      <c r="AC355" s="190" t="e">
        <f ca="1">(COUNTIF('Base Calcs'!$T$258:$T$1258,"&lt;"&amp;X355)-COUNTIF('Base Calcs'!$T$258:$T$1258,"&lt;"&amp;X354))/COUNT('Base Calcs'!$T$258:$T$1258)</f>
        <v>#DIV/0!</v>
      </c>
      <c r="AD355" s="190" t="e">
        <f t="shared" ca="1" si="70"/>
        <v>#DIV/0!</v>
      </c>
      <c r="AE355" s="186"/>
      <c r="AF355" s="190" t="e">
        <f t="shared" ca="1" si="64"/>
        <v>#DIV/0!</v>
      </c>
      <c r="AG355" s="190" t="e">
        <f t="shared" ca="1" si="71"/>
        <v>#DIV/0!</v>
      </c>
      <c r="AH355"/>
      <c r="AI355" s="196" t="e">
        <f ca="1">(($E$9*(RAND()*($E$208-$D$208)+$D$208))*(RAND()*('Base Calcs'!$E$214-'Base Calcs'!$D$214)+'Base Calcs'!$D$214+IF($E$50&gt;0,$E$50,0)))+$E$154+$E$155-$E$196+$E$179-($E$179*(RAND()*($E$210-$D$210)+$D$210))-(($E$200/$E$45)*(RAND()*($E$211-$D$211)+$D$211))</f>
        <v>#N/A</v>
      </c>
      <c r="AJ355"/>
      <c r="AK3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5"/>
      <c r="AM355"/>
      <c r="AN355"/>
      <c r="AO355"/>
      <c r="AP355"/>
      <c r="AQ355"/>
      <c r="AR355"/>
      <c r="AS355"/>
      <c r="AT355"/>
      <c r="AU355"/>
      <c r="AV355"/>
      <c r="AW355"/>
      <c r="AX355"/>
      <c r="AY355"/>
      <c r="AZ355"/>
      <c r="BA355"/>
      <c r="BB355"/>
      <c r="BC355" s="119"/>
    </row>
    <row r="356" spans="2:55" x14ac:dyDescent="0.25">
      <c r="B356" s="181" t="e">
        <f t="shared" ca="1" si="52"/>
        <v>#N/A</v>
      </c>
      <c r="C356" s="12">
        <v>88</v>
      </c>
      <c r="D356" s="119" t="e">
        <f t="shared" ca="1" si="59"/>
        <v>#N/A</v>
      </c>
      <c r="E356" s="119" t="e">
        <f t="shared" ca="1" si="60"/>
        <v>#N/A</v>
      </c>
      <c r="F356" s="37" t="e">
        <f t="shared" ca="1" si="61"/>
        <v>#DIV/0!</v>
      </c>
      <c r="G356" s="37" t="e">
        <f t="shared" ca="1" si="65"/>
        <v>#DIV/0!</v>
      </c>
      <c r="I356" s="37" t="e">
        <f ca="1">(COUNTIF('Base Calcs'!$C$258:$C$3257,"&lt;"&amp;D356)-COUNTIF('Base Calcs'!$C$258:$C$3257,"&lt;"&amp;D355))/COUNT('Base Calcs'!$C$258:$C$3257)</f>
        <v>#DIV/0!</v>
      </c>
      <c r="J356" s="39" t="e">
        <f t="shared" ca="1" si="66"/>
        <v>#DIV/0!</v>
      </c>
      <c r="L356" s="37" t="e">
        <f ca="1">(COUNTIF('Base Calcs'!$B$258:$B$3257,"&lt;"&amp;D356)-COUNTIF('Base Calcs'!$B$258:$B$3257,"&lt;"&amp;D355))/COUNT('Base Calcs'!$B$258:$B$3257)</f>
        <v>#DIV/0!</v>
      </c>
      <c r="M356" s="39" t="e">
        <f t="shared" ca="1" si="67"/>
        <v>#DIV/0!</v>
      </c>
      <c r="P356" s="16" t="e">
        <f t="shared" ca="1" si="53"/>
        <v>#N/A</v>
      </c>
      <c r="Q356" s="86" t="e">
        <f t="shared" ca="1" si="54"/>
        <v>#N/A</v>
      </c>
      <c r="R356" s="86" t="e">
        <f t="shared" ca="1" si="55"/>
        <v>#N/A</v>
      </c>
      <c r="T356" s="16" t="e">
        <f t="shared" ca="1" si="56"/>
        <v>#N/A</v>
      </c>
      <c r="U356" s="86" t="e">
        <f t="shared" ca="1" si="57"/>
        <v>#N/A</v>
      </c>
      <c r="V356" s="86" t="e">
        <f t="shared" ca="1" si="58"/>
        <v>#N/A</v>
      </c>
      <c r="X356" s="188" t="e">
        <f t="shared" ca="1" si="68"/>
        <v>#N/A</v>
      </c>
      <c r="Y356" s="188" t="e">
        <f t="shared" ca="1" si="62"/>
        <v>#N/A</v>
      </c>
      <c r="Z356" s="190" t="e">
        <f t="shared" ca="1" si="63"/>
        <v>#DIV/0!</v>
      </c>
      <c r="AA356" s="190" t="e">
        <f t="shared" ca="1" si="69"/>
        <v>#DIV/0!</v>
      </c>
      <c r="AB356" s="190"/>
      <c r="AC356" s="190" t="e">
        <f ca="1">(COUNTIF('Base Calcs'!$T$258:$T$1258,"&lt;"&amp;X356)-COUNTIF('Base Calcs'!$T$258:$T$1258,"&lt;"&amp;X355))/COUNT('Base Calcs'!$T$258:$T$1258)</f>
        <v>#DIV/0!</v>
      </c>
      <c r="AD356" s="190" t="e">
        <f t="shared" ca="1" si="70"/>
        <v>#DIV/0!</v>
      </c>
      <c r="AE356" s="186"/>
      <c r="AF356" s="190" t="e">
        <f t="shared" ca="1" si="64"/>
        <v>#DIV/0!</v>
      </c>
      <c r="AG356" s="190" t="e">
        <f t="shared" ca="1" si="71"/>
        <v>#DIV/0!</v>
      </c>
      <c r="AH356"/>
      <c r="AI356" s="196" t="e">
        <f ca="1">(($E$9*(RAND()*($E$208-$D$208)+$D$208))*(RAND()*('Base Calcs'!$E$214-'Base Calcs'!$D$214)+'Base Calcs'!$D$214+IF($E$50&gt;0,$E$50,0)))+$E$154+$E$155-$E$196+$E$179-($E$179*(RAND()*($E$210-$D$210)+$D$210))-(($E$200/$E$45)*(RAND()*($E$211-$D$211)+$D$211))</f>
        <v>#N/A</v>
      </c>
      <c r="AJ356"/>
      <c r="AK3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6"/>
      <c r="AM356"/>
      <c r="AN356"/>
      <c r="AO356"/>
      <c r="AP356"/>
      <c r="AQ356"/>
      <c r="AR356"/>
      <c r="AS356"/>
      <c r="AT356"/>
      <c r="AU356"/>
      <c r="AV356"/>
      <c r="AW356"/>
      <c r="AX356"/>
      <c r="AY356"/>
      <c r="AZ356"/>
      <c r="BA356"/>
      <c r="BB356"/>
      <c r="BC356" s="119"/>
    </row>
    <row r="357" spans="2:55" x14ac:dyDescent="0.25">
      <c r="B357" s="181" t="e">
        <f t="shared" ca="1" si="52"/>
        <v>#N/A</v>
      </c>
      <c r="C357" s="12">
        <v>89</v>
      </c>
      <c r="D357" s="119" t="e">
        <f t="shared" ca="1" si="59"/>
        <v>#N/A</v>
      </c>
      <c r="E357" s="119" t="e">
        <f t="shared" ca="1" si="60"/>
        <v>#N/A</v>
      </c>
      <c r="F357" s="37" t="e">
        <f t="shared" ca="1" si="61"/>
        <v>#DIV/0!</v>
      </c>
      <c r="G357" s="37" t="e">
        <f t="shared" ca="1" si="65"/>
        <v>#DIV/0!</v>
      </c>
      <c r="I357" s="37" t="e">
        <f ca="1">(COUNTIF('Base Calcs'!$C$258:$C$3257,"&lt;"&amp;D357)-COUNTIF('Base Calcs'!$C$258:$C$3257,"&lt;"&amp;D356))/COUNT('Base Calcs'!$C$258:$C$3257)</f>
        <v>#DIV/0!</v>
      </c>
      <c r="J357" s="39" t="e">
        <f t="shared" ca="1" si="66"/>
        <v>#DIV/0!</v>
      </c>
      <c r="L357" s="37" t="e">
        <f ca="1">(COUNTIF('Base Calcs'!$B$258:$B$3257,"&lt;"&amp;D357)-COUNTIF('Base Calcs'!$B$258:$B$3257,"&lt;"&amp;D356))/COUNT('Base Calcs'!$B$258:$B$3257)</f>
        <v>#DIV/0!</v>
      </c>
      <c r="M357" s="39" t="e">
        <f t="shared" ca="1" si="67"/>
        <v>#DIV/0!</v>
      </c>
      <c r="P357" s="16" t="e">
        <f t="shared" ca="1" si="53"/>
        <v>#N/A</v>
      </c>
      <c r="Q357" s="86" t="e">
        <f t="shared" ca="1" si="54"/>
        <v>#N/A</v>
      </c>
      <c r="R357" s="86" t="e">
        <f t="shared" ca="1" si="55"/>
        <v>#N/A</v>
      </c>
      <c r="T357" s="16" t="e">
        <f t="shared" ca="1" si="56"/>
        <v>#N/A</v>
      </c>
      <c r="U357" s="86" t="e">
        <f t="shared" ca="1" si="57"/>
        <v>#N/A</v>
      </c>
      <c r="V357" s="86" t="e">
        <f t="shared" ca="1" si="58"/>
        <v>#N/A</v>
      </c>
      <c r="X357" s="188" t="e">
        <f t="shared" ca="1" si="68"/>
        <v>#N/A</v>
      </c>
      <c r="Y357" s="188" t="e">
        <f t="shared" ca="1" si="62"/>
        <v>#N/A</v>
      </c>
      <c r="Z357" s="190" t="e">
        <f t="shared" ca="1" si="63"/>
        <v>#DIV/0!</v>
      </c>
      <c r="AA357" s="190" t="e">
        <f t="shared" ca="1" si="69"/>
        <v>#DIV/0!</v>
      </c>
      <c r="AB357" s="190"/>
      <c r="AC357" s="190" t="e">
        <f ca="1">(COUNTIF('Base Calcs'!$T$258:$T$1258,"&lt;"&amp;X357)-COUNTIF('Base Calcs'!$T$258:$T$1258,"&lt;"&amp;X356))/COUNT('Base Calcs'!$T$258:$T$1258)</f>
        <v>#DIV/0!</v>
      </c>
      <c r="AD357" s="190" t="e">
        <f t="shared" ca="1" si="70"/>
        <v>#DIV/0!</v>
      </c>
      <c r="AE357" s="186"/>
      <c r="AF357" s="190" t="e">
        <f t="shared" ca="1" si="64"/>
        <v>#DIV/0!</v>
      </c>
      <c r="AG357" s="190" t="e">
        <f t="shared" ca="1" si="71"/>
        <v>#DIV/0!</v>
      </c>
      <c r="AH357"/>
      <c r="AI357" s="196" t="e">
        <f ca="1">(($E$9*(RAND()*($E$208-$D$208)+$D$208))*(RAND()*('Base Calcs'!$E$214-'Base Calcs'!$D$214)+'Base Calcs'!$D$214+IF($E$50&gt;0,$E$50,0)))+$E$154+$E$155-$E$196+$E$179-($E$179*(RAND()*($E$210-$D$210)+$D$210))-(($E$200/$E$45)*(RAND()*($E$211-$D$211)+$D$211))</f>
        <v>#N/A</v>
      </c>
      <c r="AJ357"/>
      <c r="AK3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7"/>
      <c r="AM357"/>
      <c r="AN357"/>
      <c r="AO357"/>
      <c r="AP357"/>
      <c r="AQ357"/>
      <c r="AR357"/>
      <c r="AS357"/>
      <c r="AT357"/>
      <c r="AU357"/>
      <c r="AV357"/>
      <c r="AW357"/>
      <c r="AX357"/>
      <c r="AY357"/>
      <c r="AZ357"/>
      <c r="BA357"/>
      <c r="BB357"/>
      <c r="BC357" s="119"/>
    </row>
    <row r="358" spans="2:55" x14ac:dyDescent="0.25">
      <c r="B358" s="181" t="e">
        <f t="shared" ca="1" si="52"/>
        <v>#N/A</v>
      </c>
      <c r="C358" s="12">
        <v>90</v>
      </c>
      <c r="D358" s="119" t="e">
        <f t="shared" ca="1" si="59"/>
        <v>#N/A</v>
      </c>
      <c r="E358" s="119" t="e">
        <f t="shared" ca="1" si="60"/>
        <v>#N/A</v>
      </c>
      <c r="F358" s="37" t="e">
        <f t="shared" ca="1" si="61"/>
        <v>#DIV/0!</v>
      </c>
      <c r="G358" s="37" t="e">
        <f t="shared" ca="1" si="65"/>
        <v>#DIV/0!</v>
      </c>
      <c r="I358" s="37" t="e">
        <f ca="1">(COUNTIF('Base Calcs'!$C$258:$C$3257,"&lt;"&amp;D358)-COUNTIF('Base Calcs'!$C$258:$C$3257,"&lt;"&amp;D357))/COUNT('Base Calcs'!$C$258:$C$3257)</f>
        <v>#DIV/0!</v>
      </c>
      <c r="J358" s="39" t="e">
        <f t="shared" ca="1" si="66"/>
        <v>#DIV/0!</v>
      </c>
      <c r="L358" s="37" t="e">
        <f ca="1">(COUNTIF('Base Calcs'!$B$258:$B$3257,"&lt;"&amp;D358)-COUNTIF('Base Calcs'!$B$258:$B$3257,"&lt;"&amp;D357))/COUNT('Base Calcs'!$B$258:$B$3257)</f>
        <v>#DIV/0!</v>
      </c>
      <c r="M358" s="39" t="e">
        <f t="shared" ca="1" si="67"/>
        <v>#DIV/0!</v>
      </c>
      <c r="P358" s="16" t="e">
        <f t="shared" ca="1" si="53"/>
        <v>#N/A</v>
      </c>
      <c r="Q358" s="86" t="e">
        <f t="shared" ca="1" si="54"/>
        <v>#N/A</v>
      </c>
      <c r="R358" s="86" t="e">
        <f t="shared" ca="1" si="55"/>
        <v>#N/A</v>
      </c>
      <c r="T358" s="16" t="e">
        <f t="shared" ca="1" si="56"/>
        <v>#N/A</v>
      </c>
      <c r="U358" s="86" t="e">
        <f t="shared" ca="1" si="57"/>
        <v>#N/A</v>
      </c>
      <c r="V358" s="86" t="e">
        <f t="shared" ca="1" si="58"/>
        <v>#N/A</v>
      </c>
      <c r="X358" s="188" t="e">
        <f t="shared" ca="1" si="68"/>
        <v>#N/A</v>
      </c>
      <c r="Y358" s="188" t="e">
        <f t="shared" ca="1" si="62"/>
        <v>#N/A</v>
      </c>
      <c r="Z358" s="190" t="e">
        <f t="shared" ca="1" si="63"/>
        <v>#DIV/0!</v>
      </c>
      <c r="AA358" s="190" t="e">
        <f t="shared" ca="1" si="69"/>
        <v>#DIV/0!</v>
      </c>
      <c r="AB358" s="190"/>
      <c r="AC358" s="190" t="e">
        <f ca="1">(COUNTIF('Base Calcs'!$T$258:$T$1258,"&lt;"&amp;X358)-COUNTIF('Base Calcs'!$T$258:$T$1258,"&lt;"&amp;X357))/COUNT('Base Calcs'!$T$258:$T$1258)</f>
        <v>#DIV/0!</v>
      </c>
      <c r="AD358" s="190" t="e">
        <f t="shared" ca="1" si="70"/>
        <v>#DIV/0!</v>
      </c>
      <c r="AE358" s="186"/>
      <c r="AF358" s="190" t="e">
        <f t="shared" ca="1" si="64"/>
        <v>#DIV/0!</v>
      </c>
      <c r="AG358" s="190" t="e">
        <f t="shared" ca="1" si="71"/>
        <v>#DIV/0!</v>
      </c>
      <c r="AH358"/>
      <c r="AI358" s="196" t="e">
        <f ca="1">(($E$9*(RAND()*($E$208-$D$208)+$D$208))*(RAND()*('Base Calcs'!$E$214-'Base Calcs'!$D$214)+'Base Calcs'!$D$214+IF($E$50&gt;0,$E$50,0)))+$E$154+$E$155-$E$196+$E$179-($E$179*(RAND()*($E$210-$D$210)+$D$210))-(($E$200/$E$45)*(RAND()*($E$211-$D$211)+$D$211))</f>
        <v>#N/A</v>
      </c>
      <c r="AJ358"/>
      <c r="AK3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8"/>
      <c r="AM358"/>
      <c r="AN358"/>
      <c r="AO358"/>
      <c r="AP358"/>
      <c r="AQ358"/>
      <c r="AR358"/>
      <c r="AS358"/>
      <c r="AT358"/>
      <c r="AU358"/>
      <c r="AV358"/>
      <c r="AW358"/>
      <c r="AX358"/>
      <c r="AY358"/>
      <c r="AZ358"/>
      <c r="BA358"/>
      <c r="BB358"/>
      <c r="BC358" s="119"/>
    </row>
    <row r="359" spans="2:55" x14ac:dyDescent="0.25">
      <c r="B359" s="181" t="e">
        <f t="shared" ca="1" si="52"/>
        <v>#N/A</v>
      </c>
      <c r="C359" s="12">
        <v>91</v>
      </c>
      <c r="D359" s="119" t="e">
        <f t="shared" ca="1" si="59"/>
        <v>#N/A</v>
      </c>
      <c r="E359" s="119" t="e">
        <f t="shared" ca="1" si="60"/>
        <v>#N/A</v>
      </c>
      <c r="F359" s="37" t="e">
        <f t="shared" ca="1" si="61"/>
        <v>#DIV/0!</v>
      </c>
      <c r="G359" s="37" t="e">
        <f t="shared" ca="1" si="65"/>
        <v>#DIV/0!</v>
      </c>
      <c r="I359" s="37" t="e">
        <f ca="1">(COUNTIF('Base Calcs'!$C$258:$C$3257,"&lt;"&amp;D359)-COUNTIF('Base Calcs'!$C$258:$C$3257,"&lt;"&amp;D358))/COUNT('Base Calcs'!$C$258:$C$3257)</f>
        <v>#DIV/0!</v>
      </c>
      <c r="J359" s="39" t="e">
        <f t="shared" ca="1" si="66"/>
        <v>#DIV/0!</v>
      </c>
      <c r="L359" s="37" t="e">
        <f ca="1">(COUNTIF('Base Calcs'!$B$258:$B$3257,"&lt;"&amp;D359)-COUNTIF('Base Calcs'!$B$258:$B$3257,"&lt;"&amp;D358))/COUNT('Base Calcs'!$B$258:$B$3257)</f>
        <v>#DIV/0!</v>
      </c>
      <c r="M359" s="39" t="e">
        <f t="shared" ca="1" si="67"/>
        <v>#DIV/0!</v>
      </c>
      <c r="P359" s="16" t="e">
        <f t="shared" ca="1" si="53"/>
        <v>#N/A</v>
      </c>
      <c r="Q359" s="86" t="e">
        <f t="shared" ca="1" si="54"/>
        <v>#N/A</v>
      </c>
      <c r="R359" s="86" t="e">
        <f t="shared" ca="1" si="55"/>
        <v>#N/A</v>
      </c>
      <c r="T359" s="16" t="e">
        <f t="shared" ca="1" si="56"/>
        <v>#N/A</v>
      </c>
      <c r="U359" s="86" t="e">
        <f t="shared" ca="1" si="57"/>
        <v>#N/A</v>
      </c>
      <c r="V359" s="86" t="e">
        <f t="shared" ca="1" si="58"/>
        <v>#N/A</v>
      </c>
      <c r="X359" s="188" t="e">
        <f t="shared" ca="1" si="68"/>
        <v>#N/A</v>
      </c>
      <c r="Y359" s="188" t="e">
        <f t="shared" ca="1" si="62"/>
        <v>#N/A</v>
      </c>
      <c r="Z359" s="190" t="e">
        <f t="shared" ca="1" si="63"/>
        <v>#DIV/0!</v>
      </c>
      <c r="AA359" s="190" t="e">
        <f t="shared" ca="1" si="69"/>
        <v>#DIV/0!</v>
      </c>
      <c r="AB359" s="190"/>
      <c r="AC359" s="190" t="e">
        <f ca="1">(COUNTIF('Base Calcs'!$T$258:$T$1258,"&lt;"&amp;X359)-COUNTIF('Base Calcs'!$T$258:$T$1258,"&lt;"&amp;X358))/COUNT('Base Calcs'!$T$258:$T$1258)</f>
        <v>#DIV/0!</v>
      </c>
      <c r="AD359" s="190" t="e">
        <f t="shared" ca="1" si="70"/>
        <v>#DIV/0!</v>
      </c>
      <c r="AE359" s="186"/>
      <c r="AF359" s="190" t="e">
        <f t="shared" ca="1" si="64"/>
        <v>#DIV/0!</v>
      </c>
      <c r="AG359" s="190" t="e">
        <f t="shared" ca="1" si="71"/>
        <v>#DIV/0!</v>
      </c>
      <c r="AH359"/>
      <c r="AI359" s="196" t="e">
        <f ca="1">(($E$9*(RAND()*($E$208-$D$208)+$D$208))*(RAND()*('Base Calcs'!$E$214-'Base Calcs'!$D$214)+'Base Calcs'!$D$214+IF($E$50&gt;0,$E$50,0)))+$E$154+$E$155-$E$196+$E$179-($E$179*(RAND()*($E$210-$D$210)+$D$210))-(($E$200/$E$45)*(RAND()*($E$211-$D$211)+$D$211))</f>
        <v>#N/A</v>
      </c>
      <c r="AJ359"/>
      <c r="AK3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9"/>
      <c r="AM359"/>
      <c r="AN359"/>
      <c r="AO359"/>
      <c r="AP359"/>
      <c r="AQ359"/>
      <c r="AR359"/>
      <c r="AS359"/>
      <c r="AT359"/>
      <c r="AU359"/>
      <c r="AV359"/>
      <c r="AW359"/>
      <c r="AX359"/>
      <c r="AY359"/>
      <c r="AZ359"/>
      <c r="BA359"/>
      <c r="BB359"/>
      <c r="BC359" s="119"/>
    </row>
    <row r="360" spans="2:55" x14ac:dyDescent="0.25">
      <c r="B360" s="181" t="e">
        <f t="shared" ca="1" si="52"/>
        <v>#N/A</v>
      </c>
      <c r="C360" s="12">
        <v>92</v>
      </c>
      <c r="D360" s="119" t="e">
        <f t="shared" ca="1" si="59"/>
        <v>#N/A</v>
      </c>
      <c r="E360" s="119" t="e">
        <f t="shared" ca="1" si="60"/>
        <v>#N/A</v>
      </c>
      <c r="F360" s="37" t="e">
        <f t="shared" ca="1" si="61"/>
        <v>#DIV/0!</v>
      </c>
      <c r="G360" s="37" t="e">
        <f t="shared" ca="1" si="65"/>
        <v>#DIV/0!</v>
      </c>
      <c r="I360" s="37" t="e">
        <f ca="1">(COUNTIF('Base Calcs'!$C$258:$C$3257,"&lt;"&amp;D360)-COUNTIF('Base Calcs'!$C$258:$C$3257,"&lt;"&amp;D359))/COUNT('Base Calcs'!$C$258:$C$3257)</f>
        <v>#DIV/0!</v>
      </c>
      <c r="J360" s="39" t="e">
        <f t="shared" ca="1" si="66"/>
        <v>#DIV/0!</v>
      </c>
      <c r="L360" s="37" t="e">
        <f ca="1">(COUNTIF('Base Calcs'!$B$258:$B$3257,"&lt;"&amp;D360)-COUNTIF('Base Calcs'!$B$258:$B$3257,"&lt;"&amp;D359))/COUNT('Base Calcs'!$B$258:$B$3257)</f>
        <v>#DIV/0!</v>
      </c>
      <c r="M360" s="39" t="e">
        <f t="shared" ca="1" si="67"/>
        <v>#DIV/0!</v>
      </c>
      <c r="P360" s="16" t="e">
        <f t="shared" ca="1" si="53"/>
        <v>#N/A</v>
      </c>
      <c r="Q360" s="86" t="e">
        <f t="shared" ca="1" si="54"/>
        <v>#N/A</v>
      </c>
      <c r="R360" s="86" t="e">
        <f t="shared" ca="1" si="55"/>
        <v>#N/A</v>
      </c>
      <c r="T360" s="16" t="e">
        <f t="shared" ca="1" si="56"/>
        <v>#N/A</v>
      </c>
      <c r="U360" s="86" t="e">
        <f t="shared" ca="1" si="57"/>
        <v>#N/A</v>
      </c>
      <c r="V360" s="86" t="e">
        <f t="shared" ca="1" si="58"/>
        <v>#N/A</v>
      </c>
      <c r="X360" s="188" t="e">
        <f t="shared" ca="1" si="68"/>
        <v>#N/A</v>
      </c>
      <c r="Y360" s="188" t="e">
        <f t="shared" ca="1" si="62"/>
        <v>#N/A</v>
      </c>
      <c r="Z360" s="190" t="e">
        <f t="shared" ca="1" si="63"/>
        <v>#DIV/0!</v>
      </c>
      <c r="AA360" s="190" t="e">
        <f t="shared" ca="1" si="69"/>
        <v>#DIV/0!</v>
      </c>
      <c r="AB360" s="190"/>
      <c r="AC360" s="190" t="e">
        <f ca="1">(COUNTIF('Base Calcs'!$T$258:$T$1258,"&lt;"&amp;X360)-COUNTIF('Base Calcs'!$T$258:$T$1258,"&lt;"&amp;X359))/COUNT('Base Calcs'!$T$258:$T$1258)</f>
        <v>#DIV/0!</v>
      </c>
      <c r="AD360" s="190" t="e">
        <f t="shared" ca="1" si="70"/>
        <v>#DIV/0!</v>
      </c>
      <c r="AE360" s="186"/>
      <c r="AF360" s="190" t="e">
        <f t="shared" ca="1" si="64"/>
        <v>#DIV/0!</v>
      </c>
      <c r="AG360" s="190" t="e">
        <f t="shared" ca="1" si="71"/>
        <v>#DIV/0!</v>
      </c>
      <c r="AH360"/>
      <c r="AI360" s="196" t="e">
        <f ca="1">(($E$9*(RAND()*($E$208-$D$208)+$D$208))*(RAND()*('Base Calcs'!$E$214-'Base Calcs'!$D$214)+'Base Calcs'!$D$214+IF($E$50&gt;0,$E$50,0)))+$E$154+$E$155-$E$196+$E$179-($E$179*(RAND()*($E$210-$D$210)+$D$210))-(($E$200/$E$45)*(RAND()*($E$211-$D$211)+$D$211))</f>
        <v>#N/A</v>
      </c>
      <c r="AJ360"/>
      <c r="AK3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0"/>
      <c r="AM360"/>
      <c r="AN360"/>
      <c r="AO360"/>
      <c r="AP360"/>
      <c r="AQ360"/>
      <c r="AR360"/>
      <c r="AS360"/>
      <c r="AT360"/>
      <c r="AU360"/>
      <c r="AV360"/>
      <c r="AW360"/>
      <c r="AX360"/>
      <c r="AY360"/>
      <c r="AZ360"/>
      <c r="BA360"/>
      <c r="BB360"/>
      <c r="BC360" s="119"/>
    </row>
    <row r="361" spans="2:55" x14ac:dyDescent="0.25">
      <c r="B361" s="181" t="e">
        <f t="shared" ca="1" si="52"/>
        <v>#N/A</v>
      </c>
      <c r="C361" s="12">
        <v>93</v>
      </c>
      <c r="D361" s="119" t="e">
        <f t="shared" ca="1" si="59"/>
        <v>#N/A</v>
      </c>
      <c r="E361" s="119" t="e">
        <f t="shared" ca="1" si="60"/>
        <v>#N/A</v>
      </c>
      <c r="F361" s="37" t="e">
        <f t="shared" ca="1" si="61"/>
        <v>#DIV/0!</v>
      </c>
      <c r="G361" s="37" t="e">
        <f t="shared" ca="1" si="65"/>
        <v>#DIV/0!</v>
      </c>
      <c r="I361" s="37" t="e">
        <f ca="1">(COUNTIF('Base Calcs'!$C$258:$C$3257,"&lt;"&amp;D361)-COUNTIF('Base Calcs'!$C$258:$C$3257,"&lt;"&amp;D360))/COUNT('Base Calcs'!$C$258:$C$3257)</f>
        <v>#DIV/0!</v>
      </c>
      <c r="J361" s="39" t="e">
        <f t="shared" ca="1" si="66"/>
        <v>#DIV/0!</v>
      </c>
      <c r="L361" s="37" t="e">
        <f ca="1">(COUNTIF('Base Calcs'!$B$258:$B$3257,"&lt;"&amp;D361)-COUNTIF('Base Calcs'!$B$258:$B$3257,"&lt;"&amp;D360))/COUNT('Base Calcs'!$B$258:$B$3257)</f>
        <v>#DIV/0!</v>
      </c>
      <c r="M361" s="39" t="e">
        <f t="shared" ca="1" si="67"/>
        <v>#DIV/0!</v>
      </c>
      <c r="P361" s="16" t="e">
        <f t="shared" ca="1" si="53"/>
        <v>#N/A</v>
      </c>
      <c r="Q361" s="86" t="e">
        <f t="shared" ca="1" si="54"/>
        <v>#N/A</v>
      </c>
      <c r="R361" s="86" t="e">
        <f t="shared" ca="1" si="55"/>
        <v>#N/A</v>
      </c>
      <c r="T361" s="16" t="e">
        <f t="shared" ca="1" si="56"/>
        <v>#N/A</v>
      </c>
      <c r="U361" s="86" t="e">
        <f t="shared" ca="1" si="57"/>
        <v>#N/A</v>
      </c>
      <c r="V361" s="86" t="e">
        <f t="shared" ca="1" si="58"/>
        <v>#N/A</v>
      </c>
      <c r="X361" s="188" t="e">
        <f t="shared" ca="1" si="68"/>
        <v>#N/A</v>
      </c>
      <c r="Y361" s="188" t="e">
        <f t="shared" ca="1" si="62"/>
        <v>#N/A</v>
      </c>
      <c r="Z361" s="190" t="e">
        <f t="shared" ca="1" si="63"/>
        <v>#DIV/0!</v>
      </c>
      <c r="AA361" s="190" t="e">
        <f t="shared" ca="1" si="69"/>
        <v>#DIV/0!</v>
      </c>
      <c r="AB361" s="190"/>
      <c r="AC361" s="190" t="e">
        <f ca="1">(COUNTIF('Base Calcs'!$T$258:$T$1258,"&lt;"&amp;X361)-COUNTIF('Base Calcs'!$T$258:$T$1258,"&lt;"&amp;X360))/COUNT('Base Calcs'!$T$258:$T$1258)</f>
        <v>#DIV/0!</v>
      </c>
      <c r="AD361" s="190" t="e">
        <f t="shared" ca="1" si="70"/>
        <v>#DIV/0!</v>
      </c>
      <c r="AE361" s="186"/>
      <c r="AF361" s="190" t="e">
        <f t="shared" ca="1" si="64"/>
        <v>#DIV/0!</v>
      </c>
      <c r="AG361" s="190" t="e">
        <f t="shared" ca="1" si="71"/>
        <v>#DIV/0!</v>
      </c>
      <c r="AH361"/>
      <c r="AI361" s="196" t="e">
        <f ca="1">(($E$9*(RAND()*($E$208-$D$208)+$D$208))*(RAND()*('Base Calcs'!$E$214-'Base Calcs'!$D$214)+'Base Calcs'!$D$214+IF($E$50&gt;0,$E$50,0)))+$E$154+$E$155-$E$196+$E$179-($E$179*(RAND()*($E$210-$D$210)+$D$210))-(($E$200/$E$45)*(RAND()*($E$211-$D$211)+$D$211))</f>
        <v>#N/A</v>
      </c>
      <c r="AJ361"/>
      <c r="AK3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1"/>
      <c r="AM361"/>
      <c r="AN361"/>
      <c r="AO361"/>
      <c r="AP361"/>
      <c r="AQ361"/>
      <c r="AR361"/>
      <c r="AS361"/>
      <c r="AT361"/>
      <c r="AU361"/>
      <c r="AV361"/>
      <c r="AW361"/>
      <c r="AX361"/>
      <c r="AY361"/>
      <c r="AZ361"/>
      <c r="BA361"/>
      <c r="BB361"/>
      <c r="BC361" s="119"/>
    </row>
    <row r="362" spans="2:55" x14ac:dyDescent="0.25">
      <c r="B362" s="181" t="e">
        <f t="shared" ca="1" si="52"/>
        <v>#N/A</v>
      </c>
      <c r="C362" s="12">
        <v>94</v>
      </c>
      <c r="D362" s="119" t="e">
        <f t="shared" ca="1" si="59"/>
        <v>#N/A</v>
      </c>
      <c r="E362" s="119" t="e">
        <f t="shared" ca="1" si="60"/>
        <v>#N/A</v>
      </c>
      <c r="F362" s="37" t="e">
        <f t="shared" ca="1" si="61"/>
        <v>#DIV/0!</v>
      </c>
      <c r="G362" s="37" t="e">
        <f t="shared" ca="1" si="65"/>
        <v>#DIV/0!</v>
      </c>
      <c r="I362" s="37" t="e">
        <f ca="1">(COUNTIF('Base Calcs'!$C$258:$C$3257,"&lt;"&amp;D362)-COUNTIF('Base Calcs'!$C$258:$C$3257,"&lt;"&amp;D361))/COUNT('Base Calcs'!$C$258:$C$3257)</f>
        <v>#DIV/0!</v>
      </c>
      <c r="J362" s="39" t="e">
        <f t="shared" ca="1" si="66"/>
        <v>#DIV/0!</v>
      </c>
      <c r="L362" s="37" t="e">
        <f ca="1">(COUNTIF('Base Calcs'!$B$258:$B$3257,"&lt;"&amp;D362)-COUNTIF('Base Calcs'!$B$258:$B$3257,"&lt;"&amp;D361))/COUNT('Base Calcs'!$B$258:$B$3257)</f>
        <v>#DIV/0!</v>
      </c>
      <c r="M362" s="39" t="e">
        <f t="shared" ca="1" si="67"/>
        <v>#DIV/0!</v>
      </c>
      <c r="P362" s="16" t="e">
        <f t="shared" ca="1" si="53"/>
        <v>#N/A</v>
      </c>
      <c r="Q362" s="86" t="e">
        <f t="shared" ca="1" si="54"/>
        <v>#N/A</v>
      </c>
      <c r="R362" s="86" t="e">
        <f t="shared" ca="1" si="55"/>
        <v>#N/A</v>
      </c>
      <c r="T362" s="16" t="e">
        <f t="shared" ca="1" si="56"/>
        <v>#N/A</v>
      </c>
      <c r="U362" s="86" t="e">
        <f t="shared" ca="1" si="57"/>
        <v>#N/A</v>
      </c>
      <c r="V362" s="86" t="e">
        <f t="shared" ca="1" si="58"/>
        <v>#N/A</v>
      </c>
      <c r="X362" s="188" t="e">
        <f t="shared" ca="1" si="68"/>
        <v>#N/A</v>
      </c>
      <c r="Y362" s="188" t="e">
        <f t="shared" ca="1" si="62"/>
        <v>#N/A</v>
      </c>
      <c r="Z362" s="190" t="e">
        <f t="shared" ca="1" si="63"/>
        <v>#DIV/0!</v>
      </c>
      <c r="AA362" s="190" t="e">
        <f t="shared" ca="1" si="69"/>
        <v>#DIV/0!</v>
      </c>
      <c r="AB362" s="190"/>
      <c r="AC362" s="190" t="e">
        <f ca="1">(COUNTIF('Base Calcs'!$T$258:$T$1258,"&lt;"&amp;X362)-COUNTIF('Base Calcs'!$T$258:$T$1258,"&lt;"&amp;X361))/COUNT('Base Calcs'!$T$258:$T$1258)</f>
        <v>#DIV/0!</v>
      </c>
      <c r="AD362" s="190" t="e">
        <f t="shared" ca="1" si="70"/>
        <v>#DIV/0!</v>
      </c>
      <c r="AE362" s="186"/>
      <c r="AF362" s="190" t="e">
        <f t="shared" ca="1" si="64"/>
        <v>#DIV/0!</v>
      </c>
      <c r="AG362" s="190" t="e">
        <f t="shared" ca="1" si="71"/>
        <v>#DIV/0!</v>
      </c>
      <c r="AH362"/>
      <c r="AI362" s="196" t="e">
        <f ca="1">(($E$9*(RAND()*($E$208-$D$208)+$D$208))*(RAND()*('Base Calcs'!$E$214-'Base Calcs'!$D$214)+'Base Calcs'!$D$214+IF($E$50&gt;0,$E$50,0)))+$E$154+$E$155-$E$196+$E$179-($E$179*(RAND()*($E$210-$D$210)+$D$210))-(($E$200/$E$45)*(RAND()*($E$211-$D$211)+$D$211))</f>
        <v>#N/A</v>
      </c>
      <c r="AJ362"/>
      <c r="AK3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2"/>
      <c r="AM362"/>
      <c r="AN362"/>
      <c r="AO362"/>
      <c r="AP362"/>
      <c r="AQ362"/>
      <c r="AR362"/>
      <c r="AS362"/>
      <c r="AT362"/>
      <c r="AU362"/>
      <c r="AV362"/>
      <c r="AW362"/>
      <c r="AX362"/>
      <c r="AY362"/>
      <c r="AZ362"/>
      <c r="BA362"/>
      <c r="BB362"/>
      <c r="BC362" s="119"/>
    </row>
    <row r="363" spans="2:55" x14ac:dyDescent="0.25">
      <c r="B363" s="181" t="e">
        <f t="shared" ca="1" si="52"/>
        <v>#N/A</v>
      </c>
      <c r="C363" s="12">
        <v>95</v>
      </c>
      <c r="D363" s="119" t="e">
        <f t="shared" ca="1" si="59"/>
        <v>#N/A</v>
      </c>
      <c r="E363" s="119" t="e">
        <f t="shared" ca="1" si="60"/>
        <v>#N/A</v>
      </c>
      <c r="F363" s="37" t="e">
        <f t="shared" ca="1" si="61"/>
        <v>#DIV/0!</v>
      </c>
      <c r="G363" s="37" t="e">
        <f t="shared" ca="1" si="65"/>
        <v>#DIV/0!</v>
      </c>
      <c r="I363" s="37" t="e">
        <f ca="1">(COUNTIF('Base Calcs'!$C$258:$C$3257,"&lt;"&amp;D363)-COUNTIF('Base Calcs'!$C$258:$C$3257,"&lt;"&amp;D362))/COUNT('Base Calcs'!$C$258:$C$3257)</f>
        <v>#DIV/0!</v>
      </c>
      <c r="J363" s="39" t="e">
        <f t="shared" ca="1" si="66"/>
        <v>#DIV/0!</v>
      </c>
      <c r="L363" s="37" t="e">
        <f ca="1">(COUNTIF('Base Calcs'!$B$258:$B$3257,"&lt;"&amp;D363)-COUNTIF('Base Calcs'!$B$258:$B$3257,"&lt;"&amp;D362))/COUNT('Base Calcs'!$B$258:$B$3257)</f>
        <v>#DIV/0!</v>
      </c>
      <c r="M363" s="39" t="e">
        <f t="shared" ca="1" si="67"/>
        <v>#DIV/0!</v>
      </c>
      <c r="P363" s="16" t="e">
        <f t="shared" ca="1" si="53"/>
        <v>#N/A</v>
      </c>
      <c r="Q363" s="86" t="e">
        <f t="shared" ca="1" si="54"/>
        <v>#N/A</v>
      </c>
      <c r="R363" s="86" t="e">
        <f t="shared" ca="1" si="55"/>
        <v>#N/A</v>
      </c>
      <c r="T363" s="16" t="e">
        <f t="shared" ca="1" si="56"/>
        <v>#N/A</v>
      </c>
      <c r="U363" s="86" t="e">
        <f t="shared" ca="1" si="57"/>
        <v>#N/A</v>
      </c>
      <c r="V363" s="86" t="e">
        <f t="shared" ca="1" si="58"/>
        <v>#N/A</v>
      </c>
      <c r="X363" s="188" t="e">
        <f t="shared" ca="1" si="68"/>
        <v>#N/A</v>
      </c>
      <c r="Y363" s="188" t="e">
        <f t="shared" ca="1" si="62"/>
        <v>#N/A</v>
      </c>
      <c r="Z363" s="190" t="e">
        <f t="shared" ca="1" si="63"/>
        <v>#DIV/0!</v>
      </c>
      <c r="AA363" s="190" t="e">
        <f t="shared" ca="1" si="69"/>
        <v>#DIV/0!</v>
      </c>
      <c r="AB363" s="190"/>
      <c r="AC363" s="190" t="e">
        <f ca="1">(COUNTIF('Base Calcs'!$T$258:$T$1258,"&lt;"&amp;X363)-COUNTIF('Base Calcs'!$T$258:$T$1258,"&lt;"&amp;X362))/COUNT('Base Calcs'!$T$258:$T$1258)</f>
        <v>#DIV/0!</v>
      </c>
      <c r="AD363" s="190" t="e">
        <f t="shared" ca="1" si="70"/>
        <v>#DIV/0!</v>
      </c>
      <c r="AE363" s="186"/>
      <c r="AF363" s="190" t="e">
        <f t="shared" ca="1" si="64"/>
        <v>#DIV/0!</v>
      </c>
      <c r="AG363" s="190" t="e">
        <f t="shared" ca="1" si="71"/>
        <v>#DIV/0!</v>
      </c>
      <c r="AH363"/>
      <c r="AI363" s="196" t="e">
        <f ca="1">(($E$9*(RAND()*($E$208-$D$208)+$D$208))*(RAND()*('Base Calcs'!$E$214-'Base Calcs'!$D$214)+'Base Calcs'!$D$214+IF($E$50&gt;0,$E$50,0)))+$E$154+$E$155-$E$196+$E$179-($E$179*(RAND()*($E$210-$D$210)+$D$210))-(($E$200/$E$45)*(RAND()*($E$211-$D$211)+$D$211))</f>
        <v>#N/A</v>
      </c>
      <c r="AJ363"/>
      <c r="AK3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3"/>
      <c r="AM363"/>
      <c r="AN363"/>
      <c r="AO363"/>
      <c r="AP363"/>
      <c r="AQ363"/>
      <c r="AR363"/>
      <c r="AS363"/>
      <c r="AT363"/>
      <c r="AU363"/>
      <c r="AV363"/>
      <c r="AW363"/>
      <c r="AX363"/>
      <c r="AY363"/>
      <c r="AZ363"/>
      <c r="BA363"/>
      <c r="BB363"/>
      <c r="BC363" s="119"/>
    </row>
    <row r="364" spans="2:55" x14ac:dyDescent="0.25">
      <c r="B364" s="181" t="e">
        <f t="shared" ca="1" si="52"/>
        <v>#N/A</v>
      </c>
      <c r="C364" s="12">
        <v>96</v>
      </c>
      <c r="D364" s="119" t="e">
        <f t="shared" ca="1" si="59"/>
        <v>#N/A</v>
      </c>
      <c r="E364" s="119" t="e">
        <f t="shared" ca="1" si="60"/>
        <v>#N/A</v>
      </c>
      <c r="F364" s="37" t="e">
        <f t="shared" ca="1" si="61"/>
        <v>#DIV/0!</v>
      </c>
      <c r="G364" s="37" t="e">
        <f t="shared" ca="1" si="65"/>
        <v>#DIV/0!</v>
      </c>
      <c r="I364" s="37" t="e">
        <f ca="1">(COUNTIF('Base Calcs'!$C$258:$C$3257,"&lt;"&amp;D364)-COUNTIF('Base Calcs'!$C$258:$C$3257,"&lt;"&amp;D363))/COUNT('Base Calcs'!$C$258:$C$3257)</f>
        <v>#DIV/0!</v>
      </c>
      <c r="J364" s="39" t="e">
        <f t="shared" ca="1" si="66"/>
        <v>#DIV/0!</v>
      </c>
      <c r="L364" s="37" t="e">
        <f ca="1">(COUNTIF('Base Calcs'!$B$258:$B$3257,"&lt;"&amp;D364)-COUNTIF('Base Calcs'!$B$258:$B$3257,"&lt;"&amp;D363))/COUNT('Base Calcs'!$B$258:$B$3257)</f>
        <v>#DIV/0!</v>
      </c>
      <c r="M364" s="39" t="e">
        <f t="shared" ca="1" si="67"/>
        <v>#DIV/0!</v>
      </c>
      <c r="P364" s="16" t="e">
        <f t="shared" ca="1" si="53"/>
        <v>#N/A</v>
      </c>
      <c r="Q364" s="86" t="e">
        <f t="shared" ca="1" si="54"/>
        <v>#N/A</v>
      </c>
      <c r="R364" s="86" t="e">
        <f t="shared" ca="1" si="55"/>
        <v>#N/A</v>
      </c>
      <c r="T364" s="16" t="e">
        <f t="shared" ca="1" si="56"/>
        <v>#N/A</v>
      </c>
      <c r="U364" s="86" t="e">
        <f t="shared" ca="1" si="57"/>
        <v>#N/A</v>
      </c>
      <c r="V364" s="86" t="e">
        <f t="shared" ca="1" si="58"/>
        <v>#N/A</v>
      </c>
      <c r="X364" s="188" t="e">
        <f t="shared" ca="1" si="68"/>
        <v>#N/A</v>
      </c>
      <c r="Y364" s="188" t="e">
        <f t="shared" ca="1" si="62"/>
        <v>#N/A</v>
      </c>
      <c r="Z364" s="190" t="e">
        <f t="shared" ca="1" si="63"/>
        <v>#DIV/0!</v>
      </c>
      <c r="AA364" s="190" t="e">
        <f t="shared" ca="1" si="69"/>
        <v>#DIV/0!</v>
      </c>
      <c r="AB364" s="190"/>
      <c r="AC364" s="190" t="e">
        <f ca="1">(COUNTIF('Base Calcs'!$T$258:$T$1258,"&lt;"&amp;X364)-COUNTIF('Base Calcs'!$T$258:$T$1258,"&lt;"&amp;X363))/COUNT('Base Calcs'!$T$258:$T$1258)</f>
        <v>#DIV/0!</v>
      </c>
      <c r="AD364" s="190" t="e">
        <f t="shared" ca="1" si="70"/>
        <v>#DIV/0!</v>
      </c>
      <c r="AE364" s="186"/>
      <c r="AF364" s="190" t="e">
        <f t="shared" ca="1" si="64"/>
        <v>#DIV/0!</v>
      </c>
      <c r="AG364" s="190" t="e">
        <f t="shared" ca="1" si="71"/>
        <v>#DIV/0!</v>
      </c>
      <c r="AH364"/>
      <c r="AI364" s="196" t="e">
        <f ca="1">(($E$9*(RAND()*($E$208-$D$208)+$D$208))*(RAND()*('Base Calcs'!$E$214-'Base Calcs'!$D$214)+'Base Calcs'!$D$214+IF($E$50&gt;0,$E$50,0)))+$E$154+$E$155-$E$196+$E$179-($E$179*(RAND()*($E$210-$D$210)+$D$210))-(($E$200/$E$45)*(RAND()*($E$211-$D$211)+$D$211))</f>
        <v>#N/A</v>
      </c>
      <c r="AJ364"/>
      <c r="AK3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4"/>
      <c r="AM364"/>
      <c r="AN364"/>
      <c r="AO364"/>
      <c r="AP364"/>
      <c r="AQ364"/>
      <c r="AR364"/>
      <c r="AS364"/>
      <c r="AT364"/>
      <c r="AU364"/>
      <c r="AV364"/>
      <c r="AW364"/>
      <c r="AX364"/>
      <c r="AY364"/>
      <c r="AZ364"/>
      <c r="BA364"/>
      <c r="BB364"/>
      <c r="BC364" s="119"/>
    </row>
    <row r="365" spans="2:55" x14ac:dyDescent="0.25">
      <c r="B365" s="181" t="e">
        <f t="shared" ca="1" si="52"/>
        <v>#N/A</v>
      </c>
      <c r="C365" s="12">
        <v>97</v>
      </c>
      <c r="D365" s="119" t="e">
        <f t="shared" ca="1" si="59"/>
        <v>#N/A</v>
      </c>
      <c r="E365" s="119" t="e">
        <f t="shared" ca="1" si="60"/>
        <v>#N/A</v>
      </c>
      <c r="F365" s="37" t="e">
        <f t="shared" ca="1" si="61"/>
        <v>#DIV/0!</v>
      </c>
      <c r="G365" s="37" t="e">
        <f t="shared" ca="1" si="65"/>
        <v>#DIV/0!</v>
      </c>
      <c r="I365" s="37" t="e">
        <f ca="1">(COUNTIF('Base Calcs'!$C$258:$C$3257,"&lt;"&amp;D365)-COUNTIF('Base Calcs'!$C$258:$C$3257,"&lt;"&amp;D364))/COUNT('Base Calcs'!$C$258:$C$3257)</f>
        <v>#DIV/0!</v>
      </c>
      <c r="J365" s="39" t="e">
        <f t="shared" ca="1" si="66"/>
        <v>#DIV/0!</v>
      </c>
      <c r="L365" s="37" t="e">
        <f ca="1">(COUNTIF('Base Calcs'!$B$258:$B$3257,"&lt;"&amp;D365)-COUNTIF('Base Calcs'!$B$258:$B$3257,"&lt;"&amp;D364))/COUNT('Base Calcs'!$B$258:$B$3257)</f>
        <v>#DIV/0!</v>
      </c>
      <c r="M365" s="39" t="e">
        <f t="shared" ca="1" si="67"/>
        <v>#DIV/0!</v>
      </c>
      <c r="P365" s="16" t="e">
        <f t="shared" ca="1" si="53"/>
        <v>#N/A</v>
      </c>
      <c r="Q365" s="86" t="e">
        <f t="shared" ca="1" si="54"/>
        <v>#N/A</v>
      </c>
      <c r="R365" s="86" t="e">
        <f t="shared" ca="1" si="55"/>
        <v>#N/A</v>
      </c>
      <c r="T365" s="16" t="e">
        <f t="shared" ca="1" si="56"/>
        <v>#N/A</v>
      </c>
      <c r="U365" s="86" t="e">
        <f t="shared" ca="1" si="57"/>
        <v>#N/A</v>
      </c>
      <c r="V365" s="86" t="e">
        <f t="shared" ca="1" si="58"/>
        <v>#N/A</v>
      </c>
      <c r="X365" s="188" t="e">
        <f t="shared" ca="1" si="68"/>
        <v>#N/A</v>
      </c>
      <c r="Y365" s="188" t="e">
        <f t="shared" ca="1" si="62"/>
        <v>#N/A</v>
      </c>
      <c r="Z365" s="190" t="e">
        <f t="shared" ca="1" si="63"/>
        <v>#DIV/0!</v>
      </c>
      <c r="AA365" s="190" t="e">
        <f t="shared" ca="1" si="69"/>
        <v>#DIV/0!</v>
      </c>
      <c r="AB365" s="190"/>
      <c r="AC365" s="190" t="e">
        <f ca="1">(COUNTIF('Base Calcs'!$T$258:$T$1258,"&lt;"&amp;X365)-COUNTIF('Base Calcs'!$T$258:$T$1258,"&lt;"&amp;X364))/COUNT('Base Calcs'!$T$258:$T$1258)</f>
        <v>#DIV/0!</v>
      </c>
      <c r="AD365" s="190" t="e">
        <f t="shared" ca="1" si="70"/>
        <v>#DIV/0!</v>
      </c>
      <c r="AE365" s="186"/>
      <c r="AF365" s="190" t="e">
        <f t="shared" ca="1" si="64"/>
        <v>#DIV/0!</v>
      </c>
      <c r="AG365" s="190" t="e">
        <f t="shared" ca="1" si="71"/>
        <v>#DIV/0!</v>
      </c>
      <c r="AH365"/>
      <c r="AI365" s="196" t="e">
        <f ca="1">(($E$9*(RAND()*($E$208-$D$208)+$D$208))*(RAND()*('Base Calcs'!$E$214-'Base Calcs'!$D$214)+'Base Calcs'!$D$214+IF($E$50&gt;0,$E$50,0)))+$E$154+$E$155-$E$196+$E$179-($E$179*(RAND()*($E$210-$D$210)+$D$210))-(($E$200/$E$45)*(RAND()*($E$211-$D$211)+$D$211))</f>
        <v>#N/A</v>
      </c>
      <c r="AJ365"/>
      <c r="AK3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5"/>
      <c r="AM365"/>
      <c r="AN365"/>
      <c r="AO365"/>
      <c r="AP365"/>
      <c r="AQ365"/>
      <c r="AR365"/>
      <c r="AS365"/>
      <c r="AT365"/>
      <c r="AU365"/>
      <c r="AV365"/>
      <c r="AW365"/>
      <c r="AX365"/>
      <c r="AY365"/>
      <c r="AZ365"/>
      <c r="BA365"/>
      <c r="BB365"/>
      <c r="BC365" s="119"/>
    </row>
    <row r="366" spans="2:55" x14ac:dyDescent="0.25">
      <c r="B366" s="181" t="e">
        <f t="shared" ca="1" si="52"/>
        <v>#N/A</v>
      </c>
      <c r="C366" s="12">
        <v>98</v>
      </c>
      <c r="D366" s="119" t="e">
        <f t="shared" ca="1" si="59"/>
        <v>#N/A</v>
      </c>
      <c r="E366" s="119" t="e">
        <f t="shared" ca="1" si="60"/>
        <v>#N/A</v>
      </c>
      <c r="F366" s="37" t="e">
        <f t="shared" ca="1" si="61"/>
        <v>#DIV/0!</v>
      </c>
      <c r="G366" s="37" t="e">
        <f t="shared" ca="1" si="65"/>
        <v>#DIV/0!</v>
      </c>
      <c r="I366" s="37" t="e">
        <f ca="1">(COUNTIF('Base Calcs'!$C$258:$C$3257,"&lt;"&amp;D366)-COUNTIF('Base Calcs'!$C$258:$C$3257,"&lt;"&amp;D365))/COUNT('Base Calcs'!$C$258:$C$3257)</f>
        <v>#DIV/0!</v>
      </c>
      <c r="J366" s="39" t="e">
        <f t="shared" ca="1" si="66"/>
        <v>#DIV/0!</v>
      </c>
      <c r="L366" s="37" t="e">
        <f ca="1">(COUNTIF('Base Calcs'!$B$258:$B$3257,"&lt;"&amp;D366)-COUNTIF('Base Calcs'!$B$258:$B$3257,"&lt;"&amp;D365))/COUNT('Base Calcs'!$B$258:$B$3257)</f>
        <v>#DIV/0!</v>
      </c>
      <c r="M366" s="39" t="e">
        <f t="shared" ca="1" si="67"/>
        <v>#DIV/0!</v>
      </c>
      <c r="P366" s="16" t="e">
        <f t="shared" ca="1" si="53"/>
        <v>#N/A</v>
      </c>
      <c r="Q366" s="86" t="e">
        <f t="shared" ca="1" si="54"/>
        <v>#N/A</v>
      </c>
      <c r="R366" s="86" t="e">
        <f t="shared" ca="1" si="55"/>
        <v>#N/A</v>
      </c>
      <c r="T366" s="16" t="e">
        <f t="shared" ca="1" si="56"/>
        <v>#N/A</v>
      </c>
      <c r="U366" s="86" t="e">
        <f t="shared" ca="1" si="57"/>
        <v>#N/A</v>
      </c>
      <c r="V366" s="86" t="e">
        <f t="shared" ca="1" si="58"/>
        <v>#N/A</v>
      </c>
      <c r="X366" s="188" t="e">
        <f t="shared" ca="1" si="68"/>
        <v>#N/A</v>
      </c>
      <c r="Y366" s="188" t="e">
        <f t="shared" ca="1" si="62"/>
        <v>#N/A</v>
      </c>
      <c r="Z366" s="190" t="e">
        <f t="shared" ca="1" si="63"/>
        <v>#DIV/0!</v>
      </c>
      <c r="AA366" s="190" t="e">
        <f t="shared" ca="1" si="69"/>
        <v>#DIV/0!</v>
      </c>
      <c r="AB366" s="190"/>
      <c r="AC366" s="190" t="e">
        <f ca="1">(COUNTIF('Base Calcs'!$T$258:$T$1258,"&lt;"&amp;X366)-COUNTIF('Base Calcs'!$T$258:$T$1258,"&lt;"&amp;X365))/COUNT('Base Calcs'!$T$258:$T$1258)</f>
        <v>#DIV/0!</v>
      </c>
      <c r="AD366" s="190" t="e">
        <f t="shared" ca="1" si="70"/>
        <v>#DIV/0!</v>
      </c>
      <c r="AE366" s="186"/>
      <c r="AF366" s="190" t="e">
        <f t="shared" ca="1" si="64"/>
        <v>#DIV/0!</v>
      </c>
      <c r="AG366" s="190" t="e">
        <f t="shared" ca="1" si="71"/>
        <v>#DIV/0!</v>
      </c>
      <c r="AH366"/>
      <c r="AI366" s="196" t="e">
        <f ca="1">(($E$9*(RAND()*($E$208-$D$208)+$D$208))*(RAND()*('Base Calcs'!$E$214-'Base Calcs'!$D$214)+'Base Calcs'!$D$214+IF($E$50&gt;0,$E$50,0)))+$E$154+$E$155-$E$196+$E$179-($E$179*(RAND()*($E$210-$D$210)+$D$210))-(($E$200/$E$45)*(RAND()*($E$211-$D$211)+$D$211))</f>
        <v>#N/A</v>
      </c>
      <c r="AJ366"/>
      <c r="AK3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6"/>
      <c r="AM366"/>
      <c r="AN366"/>
      <c r="AO366"/>
      <c r="AP366"/>
      <c r="AQ366"/>
      <c r="AR366"/>
      <c r="AS366"/>
      <c r="AT366"/>
      <c r="AU366"/>
      <c r="AV366"/>
      <c r="AW366"/>
      <c r="AX366"/>
      <c r="AY366"/>
      <c r="AZ366"/>
      <c r="BA366"/>
      <c r="BB366"/>
      <c r="BC366" s="119"/>
    </row>
    <row r="367" spans="2:55" x14ac:dyDescent="0.25">
      <c r="B367" s="181" t="e">
        <f t="shared" ca="1" si="52"/>
        <v>#N/A</v>
      </c>
      <c r="C367" s="12">
        <v>99</v>
      </c>
      <c r="D367" s="119" t="e">
        <f t="shared" ca="1" si="59"/>
        <v>#N/A</v>
      </c>
      <c r="E367" s="119" t="e">
        <f t="shared" ca="1" si="60"/>
        <v>#N/A</v>
      </c>
      <c r="F367" s="37" t="e">
        <f t="shared" ca="1" si="61"/>
        <v>#DIV/0!</v>
      </c>
      <c r="G367" s="37" t="e">
        <f t="shared" ca="1" si="65"/>
        <v>#DIV/0!</v>
      </c>
      <c r="I367" s="37" t="e">
        <f ca="1">(COUNTIF('Base Calcs'!$C$258:$C$3257,"&lt;"&amp;D367)-COUNTIF('Base Calcs'!$C$258:$C$3257,"&lt;"&amp;D366))/COUNT('Base Calcs'!$C$258:$C$3257)</f>
        <v>#DIV/0!</v>
      </c>
      <c r="J367" s="39" t="e">
        <f t="shared" ca="1" si="66"/>
        <v>#DIV/0!</v>
      </c>
      <c r="L367" s="37" t="e">
        <f ca="1">(COUNTIF('Base Calcs'!$B$258:$B$3257,"&lt;"&amp;D367)-COUNTIF('Base Calcs'!$B$258:$B$3257,"&lt;"&amp;D366))/COUNT('Base Calcs'!$B$258:$B$3257)</f>
        <v>#DIV/0!</v>
      </c>
      <c r="M367" s="39" t="e">
        <f t="shared" ca="1" si="67"/>
        <v>#DIV/0!</v>
      </c>
      <c r="P367" s="16" t="e">
        <f t="shared" ca="1" si="53"/>
        <v>#N/A</v>
      </c>
      <c r="Q367" s="86" t="e">
        <f t="shared" ca="1" si="54"/>
        <v>#N/A</v>
      </c>
      <c r="R367" s="86" t="e">
        <f t="shared" ca="1" si="55"/>
        <v>#N/A</v>
      </c>
      <c r="T367" s="16" t="e">
        <f t="shared" ca="1" si="56"/>
        <v>#N/A</v>
      </c>
      <c r="U367" s="86" t="e">
        <f t="shared" ca="1" si="57"/>
        <v>#N/A</v>
      </c>
      <c r="V367" s="86" t="e">
        <f t="shared" ca="1" si="58"/>
        <v>#N/A</v>
      </c>
      <c r="X367" s="188" t="e">
        <f t="shared" ca="1" si="68"/>
        <v>#N/A</v>
      </c>
      <c r="Y367" s="188" t="e">
        <f t="shared" ca="1" si="62"/>
        <v>#N/A</v>
      </c>
      <c r="Z367" s="190" t="e">
        <f t="shared" ca="1" si="63"/>
        <v>#DIV/0!</v>
      </c>
      <c r="AA367" s="190" t="e">
        <f t="shared" ca="1" si="69"/>
        <v>#DIV/0!</v>
      </c>
      <c r="AB367" s="190"/>
      <c r="AC367" s="190" t="e">
        <f ca="1">(COUNTIF('Base Calcs'!$T$258:$T$1258,"&lt;"&amp;X367)-COUNTIF('Base Calcs'!$T$258:$T$1258,"&lt;"&amp;X366))/COUNT('Base Calcs'!$T$258:$T$1258)</f>
        <v>#DIV/0!</v>
      </c>
      <c r="AD367" s="190" t="e">
        <f t="shared" ca="1" si="70"/>
        <v>#DIV/0!</v>
      </c>
      <c r="AE367" s="186"/>
      <c r="AF367" s="190" t="e">
        <f t="shared" ca="1" si="64"/>
        <v>#DIV/0!</v>
      </c>
      <c r="AG367" s="190" t="e">
        <f t="shared" ca="1" si="71"/>
        <v>#DIV/0!</v>
      </c>
      <c r="AH367"/>
      <c r="AI367" s="196" t="e">
        <f ca="1">(($E$9*(RAND()*($E$208-$D$208)+$D$208))*(RAND()*('Base Calcs'!$E$214-'Base Calcs'!$D$214)+'Base Calcs'!$D$214+IF($E$50&gt;0,$E$50,0)))+$E$154+$E$155-$E$196+$E$179-($E$179*(RAND()*($E$210-$D$210)+$D$210))-(($E$200/$E$45)*(RAND()*($E$211-$D$211)+$D$211))</f>
        <v>#N/A</v>
      </c>
      <c r="AJ367"/>
      <c r="AK3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7"/>
      <c r="AM367"/>
      <c r="AN367"/>
      <c r="AO367"/>
      <c r="AP367"/>
      <c r="AQ367"/>
      <c r="AR367"/>
      <c r="AS367"/>
      <c r="AT367"/>
      <c r="AU367"/>
      <c r="AV367"/>
      <c r="AW367"/>
      <c r="AX367"/>
      <c r="AY367"/>
      <c r="AZ367"/>
      <c r="BA367"/>
      <c r="BB367"/>
      <c r="BC367" s="119"/>
    </row>
    <row r="368" spans="2:55" x14ac:dyDescent="0.25">
      <c r="B368" s="181" t="e">
        <f t="shared" ca="1" si="52"/>
        <v>#N/A</v>
      </c>
      <c r="C368" s="12">
        <v>100</v>
      </c>
      <c r="D368" s="119" t="e">
        <f t="shared" ca="1" si="59"/>
        <v>#N/A</v>
      </c>
      <c r="E368" s="119" t="e">
        <f t="shared" ca="1" si="60"/>
        <v>#N/A</v>
      </c>
      <c r="F368" s="37" t="e">
        <f t="shared" ca="1" si="61"/>
        <v>#DIV/0!</v>
      </c>
      <c r="G368" s="37" t="e">
        <f t="shared" ca="1" si="65"/>
        <v>#DIV/0!</v>
      </c>
      <c r="I368" s="37" t="e">
        <f ca="1">(COUNTIF('Base Calcs'!$C$258:$C$3257,"&lt;"&amp;D368)-COUNTIF('Base Calcs'!$C$258:$C$3257,"&lt;"&amp;D367))/COUNT('Base Calcs'!$C$258:$C$3257)</f>
        <v>#DIV/0!</v>
      </c>
      <c r="J368" s="39" t="e">
        <f t="shared" ca="1" si="66"/>
        <v>#DIV/0!</v>
      </c>
      <c r="L368" s="37" t="e">
        <f ca="1">(COUNTIF('Base Calcs'!$B$258:$B$3257,"&lt;"&amp;D368)-COUNTIF('Base Calcs'!$B$258:$B$3257,"&lt;"&amp;D367))/COUNT('Base Calcs'!$B$258:$B$3257)</f>
        <v>#DIV/0!</v>
      </c>
      <c r="M368" s="39" t="e">
        <f t="shared" ca="1" si="67"/>
        <v>#DIV/0!</v>
      </c>
      <c r="P368" s="16" t="e">
        <f t="shared" ca="1" si="53"/>
        <v>#N/A</v>
      </c>
      <c r="Q368" s="86" t="e">
        <f t="shared" ca="1" si="54"/>
        <v>#N/A</v>
      </c>
      <c r="R368" s="86" t="e">
        <f t="shared" ca="1" si="55"/>
        <v>#N/A</v>
      </c>
      <c r="T368" s="16" t="e">
        <f t="shared" ca="1" si="56"/>
        <v>#N/A</v>
      </c>
      <c r="U368" s="86" t="e">
        <f t="shared" ca="1" si="57"/>
        <v>#N/A</v>
      </c>
      <c r="V368" s="86" t="e">
        <f t="shared" ca="1" si="58"/>
        <v>#N/A</v>
      </c>
      <c r="X368" s="188" t="e">
        <f t="shared" ca="1" si="68"/>
        <v>#N/A</v>
      </c>
      <c r="Y368" s="188" t="e">
        <f t="shared" ca="1" si="62"/>
        <v>#N/A</v>
      </c>
      <c r="Z368" s="190" t="e">
        <f t="shared" ca="1" si="63"/>
        <v>#DIV/0!</v>
      </c>
      <c r="AA368" s="190" t="e">
        <f t="shared" ca="1" si="69"/>
        <v>#DIV/0!</v>
      </c>
      <c r="AB368" s="190"/>
      <c r="AC368" s="190" t="e">
        <f ca="1">(COUNTIF('Base Calcs'!$T$258:$T$1258,"&lt;"&amp;X368)-COUNTIF('Base Calcs'!$T$258:$T$1258,"&lt;"&amp;X367))/COUNT('Base Calcs'!$T$258:$T$1258)</f>
        <v>#DIV/0!</v>
      </c>
      <c r="AD368" s="190" t="e">
        <f t="shared" ca="1" si="70"/>
        <v>#DIV/0!</v>
      </c>
      <c r="AE368" s="186"/>
      <c r="AF368" s="190" t="e">
        <f t="shared" ca="1" si="64"/>
        <v>#DIV/0!</v>
      </c>
      <c r="AG368" s="190" t="e">
        <f t="shared" ca="1" si="71"/>
        <v>#DIV/0!</v>
      </c>
      <c r="AH368"/>
      <c r="AI368" s="196" t="e">
        <f ca="1">(($E$9*(RAND()*($E$208-$D$208)+$D$208))*(RAND()*('Base Calcs'!$E$214-'Base Calcs'!$D$214)+'Base Calcs'!$D$214+IF($E$50&gt;0,$E$50,0)))+$E$154+$E$155-$E$196+$E$179-($E$179*(RAND()*($E$210-$D$210)+$D$210))-(($E$200/$E$45)*(RAND()*($E$211-$D$211)+$D$211))</f>
        <v>#N/A</v>
      </c>
      <c r="AJ368"/>
      <c r="AK3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8"/>
      <c r="AM368"/>
      <c r="AN368"/>
      <c r="AO368"/>
      <c r="AP368"/>
      <c r="AQ368"/>
      <c r="AR368"/>
      <c r="AS368"/>
      <c r="AT368"/>
      <c r="AU368"/>
      <c r="AV368"/>
      <c r="AW368"/>
      <c r="AX368"/>
      <c r="AY368"/>
      <c r="AZ368"/>
      <c r="BA368"/>
      <c r="BB368"/>
      <c r="BC368" s="119"/>
    </row>
    <row r="369" spans="2:37" x14ac:dyDescent="0.25">
      <c r="B369" s="181" t="e">
        <f t="shared" ca="1" si="52"/>
        <v>#N/A</v>
      </c>
      <c r="C369" s="86"/>
      <c r="D369" s="86"/>
      <c r="F369" s="37"/>
      <c r="G369" s="86"/>
      <c r="H369" s="86"/>
      <c r="J369" s="119"/>
      <c r="P369" s="16" t="e">
        <f t="shared" ca="1" si="53"/>
        <v>#N/A</v>
      </c>
      <c r="Q369" s="86" t="e">
        <f t="shared" ca="1" si="54"/>
        <v>#N/A</v>
      </c>
      <c r="R369" s="86" t="e">
        <f t="shared" ca="1" si="55"/>
        <v>#N/A</v>
      </c>
      <c r="T369" s="16" t="e">
        <f t="shared" ca="1" si="56"/>
        <v>#N/A</v>
      </c>
      <c r="U369" s="86" t="e">
        <f t="shared" ca="1" si="57"/>
        <v>#N/A</v>
      </c>
      <c r="V369" s="86" t="e">
        <f t="shared" ca="1" si="58"/>
        <v>#N/A</v>
      </c>
      <c r="X369" s="119"/>
      <c r="Z369" s="58"/>
      <c r="AA369" s="42"/>
      <c r="AB369" s="86"/>
      <c r="AC369" s="39"/>
      <c r="AE369" s="42"/>
      <c r="AI369" s="196" t="e">
        <f ca="1">(($E$9*(RAND()*($E$208-$D$208)+$D$208))*(RAND()*('Base Calcs'!$E$214-'Base Calcs'!$D$214)+'Base Calcs'!$D$214+IF($E$50&gt;0,$E$50,0)))+$E$154+$E$155-$E$196+$E$179-($E$179*(RAND()*($E$210-$D$210)+$D$210))-(($E$200/$E$45)*(RAND()*($E$211-$D$211)+$D$211))</f>
        <v>#N/A</v>
      </c>
      <c r="AK3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0" spans="2:37" x14ac:dyDescent="0.25">
      <c r="B370" s="181" t="e">
        <f t="shared" ca="1" si="52"/>
        <v>#N/A</v>
      </c>
      <c r="C370" s="86"/>
      <c r="D370" s="86"/>
      <c r="F370" s="37"/>
      <c r="G370" s="86"/>
      <c r="H370" s="86"/>
      <c r="J370" s="119"/>
      <c r="P370" s="16" t="e">
        <f t="shared" ca="1" si="53"/>
        <v>#N/A</v>
      </c>
      <c r="Q370" s="86" t="e">
        <f t="shared" ca="1" si="54"/>
        <v>#N/A</v>
      </c>
      <c r="R370" s="86" t="e">
        <f t="shared" ca="1" si="55"/>
        <v>#N/A</v>
      </c>
      <c r="T370" s="16" t="e">
        <f t="shared" ca="1" si="56"/>
        <v>#N/A</v>
      </c>
      <c r="U370" s="86" t="e">
        <f t="shared" ca="1" si="57"/>
        <v>#N/A</v>
      </c>
      <c r="V370" s="86" t="e">
        <f t="shared" ca="1" si="58"/>
        <v>#N/A</v>
      </c>
      <c r="X370" s="119"/>
      <c r="Z370" s="58"/>
      <c r="AA370" s="42"/>
      <c r="AB370" s="86"/>
      <c r="AC370" s="39"/>
      <c r="AE370" s="42"/>
      <c r="AI370" s="196" t="e">
        <f ca="1">(($E$9*(RAND()*($E$208-$D$208)+$D$208))*(RAND()*('Base Calcs'!$E$214-'Base Calcs'!$D$214)+'Base Calcs'!$D$214+IF($E$50&gt;0,$E$50,0)))+$E$154+$E$155-$E$196+$E$179-($E$179*(RAND()*($E$210-$D$210)+$D$210))-(($E$200/$E$45)*(RAND()*($E$211-$D$211)+$D$211))</f>
        <v>#N/A</v>
      </c>
      <c r="AK3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1" spans="2:37" x14ac:dyDescent="0.25">
      <c r="B371" s="181" t="e">
        <f t="shared" ca="1" si="52"/>
        <v>#N/A</v>
      </c>
      <c r="C371" s="86"/>
      <c r="D371" s="86"/>
      <c r="F371" s="16"/>
      <c r="G371" s="86"/>
      <c r="H371" s="86"/>
      <c r="J371" s="119"/>
      <c r="P371" s="16" t="e">
        <f t="shared" ca="1" si="53"/>
        <v>#N/A</v>
      </c>
      <c r="Q371" s="86" t="e">
        <f t="shared" ca="1" si="54"/>
        <v>#N/A</v>
      </c>
      <c r="R371" s="86" t="e">
        <f t="shared" ca="1" si="55"/>
        <v>#N/A</v>
      </c>
      <c r="T371" s="16" t="e">
        <f t="shared" ca="1" si="56"/>
        <v>#N/A</v>
      </c>
      <c r="U371" s="86" t="e">
        <f t="shared" ca="1" si="57"/>
        <v>#N/A</v>
      </c>
      <c r="V371" s="86" t="e">
        <f t="shared" ca="1" si="58"/>
        <v>#N/A</v>
      </c>
      <c r="AI371" s="196" t="e">
        <f ca="1">(($E$9*(RAND()*($E$208-$D$208)+$D$208))*(RAND()*('Base Calcs'!$E$214-'Base Calcs'!$D$214)+'Base Calcs'!$D$214+IF($E$50&gt;0,$E$50,0)))+$E$154+$E$155-$E$196+$E$179-($E$179*(RAND()*($E$210-$D$210)+$D$210))-(($E$200/$E$45)*(RAND()*($E$211-$D$211)+$D$211))</f>
        <v>#N/A</v>
      </c>
      <c r="AK3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2" spans="2:37" x14ac:dyDescent="0.25">
      <c r="B372" s="181" t="e">
        <f t="shared" ca="1" si="52"/>
        <v>#N/A</v>
      </c>
      <c r="C372" s="86"/>
      <c r="D372" s="86"/>
      <c r="F372" s="16"/>
      <c r="G372" s="86"/>
      <c r="H372" s="86"/>
      <c r="J372" s="119"/>
      <c r="P372" s="16" t="e">
        <f t="shared" ca="1" si="53"/>
        <v>#N/A</v>
      </c>
      <c r="Q372" s="86" t="e">
        <f t="shared" ca="1" si="54"/>
        <v>#N/A</v>
      </c>
      <c r="R372" s="86" t="e">
        <f t="shared" ca="1" si="55"/>
        <v>#N/A</v>
      </c>
      <c r="T372" s="16" t="e">
        <f t="shared" ca="1" si="56"/>
        <v>#N/A</v>
      </c>
      <c r="U372" s="86" t="e">
        <f t="shared" ca="1" si="57"/>
        <v>#N/A</v>
      </c>
      <c r="V372" s="86" t="e">
        <f t="shared" ca="1" si="58"/>
        <v>#N/A</v>
      </c>
      <c r="AI372" s="196" t="e">
        <f ca="1">(($E$9*(RAND()*($E$208-$D$208)+$D$208))*(RAND()*('Base Calcs'!$E$214-'Base Calcs'!$D$214)+'Base Calcs'!$D$214+IF($E$50&gt;0,$E$50,0)))+$E$154+$E$155-$E$196+$E$179-($E$179*(RAND()*($E$210-$D$210)+$D$210))-(($E$200/$E$45)*(RAND()*($E$211-$D$211)+$D$211))</f>
        <v>#N/A</v>
      </c>
      <c r="AK3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3" spans="2:37" x14ac:dyDescent="0.25">
      <c r="B373" s="181" t="e">
        <f t="shared" ca="1" si="52"/>
        <v>#N/A</v>
      </c>
      <c r="C373" s="86"/>
      <c r="D373" s="86"/>
      <c r="F373" s="16"/>
      <c r="G373" s="86"/>
      <c r="H373" s="86"/>
      <c r="J373" s="119"/>
      <c r="P373" s="16" t="e">
        <f t="shared" ca="1" si="53"/>
        <v>#N/A</v>
      </c>
      <c r="Q373" s="86" t="e">
        <f t="shared" ca="1" si="54"/>
        <v>#N/A</v>
      </c>
      <c r="R373" s="86" t="e">
        <f t="shared" ca="1" si="55"/>
        <v>#N/A</v>
      </c>
      <c r="T373" s="16" t="e">
        <f t="shared" ca="1" si="56"/>
        <v>#N/A</v>
      </c>
      <c r="U373" s="86" t="e">
        <f t="shared" ca="1" si="57"/>
        <v>#N/A</v>
      </c>
      <c r="V373" s="86" t="e">
        <f t="shared" ca="1" si="58"/>
        <v>#N/A</v>
      </c>
      <c r="AI373" s="196" t="e">
        <f ca="1">(($E$9*(RAND()*($E$208-$D$208)+$D$208))*(RAND()*('Base Calcs'!$E$214-'Base Calcs'!$D$214)+'Base Calcs'!$D$214+IF($E$50&gt;0,$E$50,0)))+$E$154+$E$155-$E$196+$E$179-($E$179*(RAND()*($E$210-$D$210)+$D$210))-(($E$200/$E$45)*(RAND()*($E$211-$D$211)+$D$211))</f>
        <v>#N/A</v>
      </c>
      <c r="AK3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4" spans="2:37" x14ac:dyDescent="0.25">
      <c r="B374" s="181" t="e">
        <f t="shared" ca="1" si="52"/>
        <v>#N/A</v>
      </c>
      <c r="C374" s="86"/>
      <c r="D374" s="86"/>
      <c r="F374" s="16"/>
      <c r="G374" s="86"/>
      <c r="H374" s="86"/>
      <c r="J374" s="119"/>
      <c r="P374" s="16" t="e">
        <f t="shared" ca="1" si="53"/>
        <v>#N/A</v>
      </c>
      <c r="Q374" s="86" t="e">
        <f t="shared" ca="1" si="54"/>
        <v>#N/A</v>
      </c>
      <c r="R374" s="86" t="e">
        <f t="shared" ca="1" si="55"/>
        <v>#N/A</v>
      </c>
      <c r="T374" s="16" t="e">
        <f t="shared" ca="1" si="56"/>
        <v>#N/A</v>
      </c>
      <c r="U374" s="86" t="e">
        <f t="shared" ca="1" si="57"/>
        <v>#N/A</v>
      </c>
      <c r="V374" s="86" t="e">
        <f t="shared" ca="1" si="58"/>
        <v>#N/A</v>
      </c>
      <c r="AI374" s="196" t="e">
        <f ca="1">(($E$9*(RAND()*($E$208-$D$208)+$D$208))*(RAND()*('Base Calcs'!$E$214-'Base Calcs'!$D$214)+'Base Calcs'!$D$214+IF($E$50&gt;0,$E$50,0)))+$E$154+$E$155-$E$196+$E$179-($E$179*(RAND()*($E$210-$D$210)+$D$210))-(($E$200/$E$45)*(RAND()*($E$211-$D$211)+$D$211))</f>
        <v>#N/A</v>
      </c>
      <c r="AK3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5" spans="2:37" x14ac:dyDescent="0.25">
      <c r="B375" s="181" t="e">
        <f t="shared" ca="1" si="52"/>
        <v>#N/A</v>
      </c>
      <c r="C375" s="86"/>
      <c r="D375" s="86"/>
      <c r="F375" s="16"/>
      <c r="G375" s="86"/>
      <c r="H375" s="86"/>
      <c r="J375" s="119"/>
      <c r="P375" s="16" t="e">
        <f t="shared" ca="1" si="53"/>
        <v>#N/A</v>
      </c>
      <c r="Q375" s="86" t="e">
        <f t="shared" ca="1" si="54"/>
        <v>#N/A</v>
      </c>
      <c r="R375" s="86" t="e">
        <f t="shared" ca="1" si="55"/>
        <v>#N/A</v>
      </c>
      <c r="T375" s="16" t="e">
        <f t="shared" ca="1" si="56"/>
        <v>#N/A</v>
      </c>
      <c r="U375" s="86" t="e">
        <f t="shared" ca="1" si="57"/>
        <v>#N/A</v>
      </c>
      <c r="V375" s="86" t="e">
        <f t="shared" ca="1" si="58"/>
        <v>#N/A</v>
      </c>
      <c r="AI375" s="196" t="e">
        <f ca="1">(($E$9*(RAND()*($E$208-$D$208)+$D$208))*(RAND()*('Base Calcs'!$E$214-'Base Calcs'!$D$214)+'Base Calcs'!$D$214+IF($E$50&gt;0,$E$50,0)))+$E$154+$E$155-$E$196+$E$179-($E$179*(RAND()*($E$210-$D$210)+$D$210))-(($E$200/$E$45)*(RAND()*($E$211-$D$211)+$D$211))</f>
        <v>#N/A</v>
      </c>
      <c r="AK3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6" spans="2:37" x14ac:dyDescent="0.25">
      <c r="B376" s="181" t="e">
        <f t="shared" ca="1" si="52"/>
        <v>#N/A</v>
      </c>
      <c r="C376" s="86"/>
      <c r="D376" s="86"/>
      <c r="F376" s="16"/>
      <c r="G376" s="86"/>
      <c r="H376" s="86"/>
      <c r="J376" s="119"/>
      <c r="P376" s="16" t="e">
        <f t="shared" ca="1" si="53"/>
        <v>#N/A</v>
      </c>
      <c r="Q376" s="86" t="e">
        <f t="shared" ca="1" si="54"/>
        <v>#N/A</v>
      </c>
      <c r="R376" s="86" t="e">
        <f t="shared" ca="1" si="55"/>
        <v>#N/A</v>
      </c>
      <c r="T376" s="16" t="e">
        <f t="shared" ca="1" si="56"/>
        <v>#N/A</v>
      </c>
      <c r="U376" s="86" t="e">
        <f t="shared" ca="1" si="57"/>
        <v>#N/A</v>
      </c>
      <c r="V376" s="86" t="e">
        <f t="shared" ca="1" si="58"/>
        <v>#N/A</v>
      </c>
      <c r="AI376" s="196" t="e">
        <f ca="1">(($E$9*(RAND()*($E$208-$D$208)+$D$208))*(RAND()*('Base Calcs'!$E$214-'Base Calcs'!$D$214)+'Base Calcs'!$D$214+IF($E$50&gt;0,$E$50,0)))+$E$154+$E$155-$E$196+$E$179-($E$179*(RAND()*($E$210-$D$210)+$D$210))-(($E$200/$E$45)*(RAND()*($E$211-$D$211)+$D$211))</f>
        <v>#N/A</v>
      </c>
      <c r="AK3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7" spans="2:37" x14ac:dyDescent="0.25">
      <c r="B377" s="181" t="e">
        <f t="shared" ca="1" si="52"/>
        <v>#N/A</v>
      </c>
      <c r="C377" s="86"/>
      <c r="D377" s="86"/>
      <c r="F377" s="16"/>
      <c r="G377" s="86"/>
      <c r="H377" s="86"/>
      <c r="J377" s="119"/>
      <c r="P377" s="16" t="e">
        <f t="shared" ca="1" si="53"/>
        <v>#N/A</v>
      </c>
      <c r="Q377" s="86" t="e">
        <f t="shared" ca="1" si="54"/>
        <v>#N/A</v>
      </c>
      <c r="R377" s="86" t="e">
        <f t="shared" ca="1" si="55"/>
        <v>#N/A</v>
      </c>
      <c r="T377" s="16" t="e">
        <f t="shared" ca="1" si="56"/>
        <v>#N/A</v>
      </c>
      <c r="U377" s="86" t="e">
        <f t="shared" ca="1" si="57"/>
        <v>#N/A</v>
      </c>
      <c r="V377" s="86" t="e">
        <f t="shared" ca="1" si="58"/>
        <v>#N/A</v>
      </c>
      <c r="AI377" s="196" t="e">
        <f ca="1">(($E$9*(RAND()*($E$208-$D$208)+$D$208))*(RAND()*('Base Calcs'!$E$214-'Base Calcs'!$D$214)+'Base Calcs'!$D$214+IF($E$50&gt;0,$E$50,0)))+$E$154+$E$155-$E$196+$E$179-($E$179*(RAND()*($E$210-$D$210)+$D$210))-(($E$200/$E$45)*(RAND()*($E$211-$D$211)+$D$211))</f>
        <v>#N/A</v>
      </c>
      <c r="AK3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8" spans="2:37" x14ac:dyDescent="0.25">
      <c r="B378" s="181" t="e">
        <f t="shared" ca="1" si="52"/>
        <v>#N/A</v>
      </c>
      <c r="C378" s="86"/>
      <c r="D378" s="86"/>
      <c r="F378" s="16"/>
      <c r="G378" s="86"/>
      <c r="H378" s="86"/>
      <c r="J378" s="119"/>
      <c r="P378" s="16" t="e">
        <f t="shared" ca="1" si="53"/>
        <v>#N/A</v>
      </c>
      <c r="Q378" s="86" t="e">
        <f t="shared" ca="1" si="54"/>
        <v>#N/A</v>
      </c>
      <c r="R378" s="86" t="e">
        <f t="shared" ca="1" si="55"/>
        <v>#N/A</v>
      </c>
      <c r="T378" s="16" t="e">
        <f t="shared" ca="1" si="56"/>
        <v>#N/A</v>
      </c>
      <c r="U378" s="86" t="e">
        <f t="shared" ca="1" si="57"/>
        <v>#N/A</v>
      </c>
      <c r="V378" s="86" t="e">
        <f t="shared" ca="1" si="58"/>
        <v>#N/A</v>
      </c>
      <c r="AI378" s="196" t="e">
        <f ca="1">(($E$9*(RAND()*($E$208-$D$208)+$D$208))*(RAND()*('Base Calcs'!$E$214-'Base Calcs'!$D$214)+'Base Calcs'!$D$214+IF($E$50&gt;0,$E$50,0)))+$E$154+$E$155-$E$196+$E$179-($E$179*(RAND()*($E$210-$D$210)+$D$210))-(($E$200/$E$45)*(RAND()*($E$211-$D$211)+$D$211))</f>
        <v>#N/A</v>
      </c>
      <c r="AK3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9" spans="2:37" x14ac:dyDescent="0.25">
      <c r="B379" s="181" t="e">
        <f t="shared" ca="1" si="52"/>
        <v>#N/A</v>
      </c>
      <c r="C379" s="86"/>
      <c r="D379" s="86"/>
      <c r="F379" s="16"/>
      <c r="G379" s="86"/>
      <c r="H379" s="86"/>
      <c r="J379" s="119"/>
      <c r="P379" s="16" t="e">
        <f t="shared" ca="1" si="53"/>
        <v>#N/A</v>
      </c>
      <c r="Q379" s="86" t="e">
        <f t="shared" ca="1" si="54"/>
        <v>#N/A</v>
      </c>
      <c r="R379" s="86" t="e">
        <f t="shared" ca="1" si="55"/>
        <v>#N/A</v>
      </c>
      <c r="T379" s="16" t="e">
        <f t="shared" ca="1" si="56"/>
        <v>#N/A</v>
      </c>
      <c r="U379" s="86" t="e">
        <f t="shared" ca="1" si="57"/>
        <v>#N/A</v>
      </c>
      <c r="V379" s="86" t="e">
        <f t="shared" ca="1" si="58"/>
        <v>#N/A</v>
      </c>
      <c r="AI379" s="196" t="e">
        <f ca="1">(($E$9*(RAND()*($E$208-$D$208)+$D$208))*(RAND()*('Base Calcs'!$E$214-'Base Calcs'!$D$214)+'Base Calcs'!$D$214+IF($E$50&gt;0,$E$50,0)))+$E$154+$E$155-$E$196+$E$179-($E$179*(RAND()*($E$210-$D$210)+$D$210))-(($E$200/$E$45)*(RAND()*($E$211-$D$211)+$D$211))</f>
        <v>#N/A</v>
      </c>
      <c r="AK3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0" spans="2:37" x14ac:dyDescent="0.25">
      <c r="B380" s="181" t="e">
        <f t="shared" ca="1" si="52"/>
        <v>#N/A</v>
      </c>
      <c r="C380" s="86"/>
      <c r="D380" s="86"/>
      <c r="F380" s="16"/>
      <c r="G380" s="86"/>
      <c r="H380" s="86"/>
      <c r="J380" s="119"/>
      <c r="P380" s="16" t="e">
        <f t="shared" ca="1" si="53"/>
        <v>#N/A</v>
      </c>
      <c r="Q380" s="86" t="e">
        <f t="shared" ca="1" si="54"/>
        <v>#N/A</v>
      </c>
      <c r="R380" s="86" t="e">
        <f t="shared" ca="1" si="55"/>
        <v>#N/A</v>
      </c>
      <c r="T380" s="16" t="e">
        <f t="shared" ca="1" si="56"/>
        <v>#N/A</v>
      </c>
      <c r="U380" s="86" t="e">
        <f t="shared" ca="1" si="57"/>
        <v>#N/A</v>
      </c>
      <c r="V380" s="86" t="e">
        <f t="shared" ca="1" si="58"/>
        <v>#N/A</v>
      </c>
      <c r="AI380" s="196" t="e">
        <f ca="1">(($E$9*(RAND()*($E$208-$D$208)+$D$208))*(RAND()*('Base Calcs'!$E$214-'Base Calcs'!$D$214)+'Base Calcs'!$D$214+IF($E$50&gt;0,$E$50,0)))+$E$154+$E$155-$E$196+$E$179-($E$179*(RAND()*($E$210-$D$210)+$D$210))-(($E$200/$E$45)*(RAND()*($E$211-$D$211)+$D$211))</f>
        <v>#N/A</v>
      </c>
      <c r="AK3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1" spans="2:37" x14ac:dyDescent="0.25">
      <c r="B381" s="181" t="e">
        <f t="shared" ca="1" si="52"/>
        <v>#N/A</v>
      </c>
      <c r="C381" s="86"/>
      <c r="D381" s="86"/>
      <c r="F381" s="16"/>
      <c r="G381" s="86"/>
      <c r="H381" s="86"/>
      <c r="J381" s="119"/>
      <c r="P381" s="16" t="e">
        <f t="shared" ca="1" si="53"/>
        <v>#N/A</v>
      </c>
      <c r="Q381" s="86" t="e">
        <f t="shared" ca="1" si="54"/>
        <v>#N/A</v>
      </c>
      <c r="R381" s="86" t="e">
        <f t="shared" ca="1" si="55"/>
        <v>#N/A</v>
      </c>
      <c r="T381" s="16" t="e">
        <f t="shared" ca="1" si="56"/>
        <v>#N/A</v>
      </c>
      <c r="U381" s="86" t="e">
        <f t="shared" ca="1" si="57"/>
        <v>#N/A</v>
      </c>
      <c r="V381" s="86" t="e">
        <f t="shared" ca="1" si="58"/>
        <v>#N/A</v>
      </c>
      <c r="AI381" s="196" t="e">
        <f ca="1">(($E$9*(RAND()*($E$208-$D$208)+$D$208))*(RAND()*('Base Calcs'!$E$214-'Base Calcs'!$D$214)+'Base Calcs'!$D$214+IF($E$50&gt;0,$E$50,0)))+$E$154+$E$155-$E$196+$E$179-($E$179*(RAND()*($E$210-$D$210)+$D$210))-(($E$200/$E$45)*(RAND()*($E$211-$D$211)+$D$211))</f>
        <v>#N/A</v>
      </c>
      <c r="AK3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2" spans="2:37" x14ac:dyDescent="0.25">
      <c r="B382" s="181" t="e">
        <f t="shared" ca="1" si="52"/>
        <v>#N/A</v>
      </c>
      <c r="C382" s="86"/>
      <c r="D382" s="86"/>
      <c r="F382" s="16"/>
      <c r="G382" s="86"/>
      <c r="H382" s="86"/>
      <c r="J382" s="119"/>
      <c r="P382" s="16" t="e">
        <f t="shared" ca="1" si="53"/>
        <v>#N/A</v>
      </c>
      <c r="Q382" s="86" t="e">
        <f t="shared" ca="1" si="54"/>
        <v>#N/A</v>
      </c>
      <c r="R382" s="86" t="e">
        <f t="shared" ca="1" si="55"/>
        <v>#N/A</v>
      </c>
      <c r="T382" s="16" t="e">
        <f t="shared" ca="1" si="56"/>
        <v>#N/A</v>
      </c>
      <c r="U382" s="86" t="e">
        <f t="shared" ca="1" si="57"/>
        <v>#N/A</v>
      </c>
      <c r="V382" s="86" t="e">
        <f t="shared" ca="1" si="58"/>
        <v>#N/A</v>
      </c>
      <c r="AI382" s="196" t="e">
        <f ca="1">(($E$9*(RAND()*($E$208-$D$208)+$D$208))*(RAND()*('Base Calcs'!$E$214-'Base Calcs'!$D$214)+'Base Calcs'!$D$214+IF($E$50&gt;0,$E$50,0)))+$E$154+$E$155-$E$196+$E$179-($E$179*(RAND()*($E$210-$D$210)+$D$210))-(($E$200/$E$45)*(RAND()*($E$211-$D$211)+$D$211))</f>
        <v>#N/A</v>
      </c>
      <c r="AK3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3" spans="2:37" x14ac:dyDescent="0.25">
      <c r="B383" s="181" t="e">
        <f t="shared" ca="1" si="52"/>
        <v>#N/A</v>
      </c>
      <c r="C383" s="86"/>
      <c r="D383" s="86"/>
      <c r="F383" s="16"/>
      <c r="G383" s="86"/>
      <c r="H383" s="86"/>
      <c r="J383" s="119"/>
      <c r="P383" s="16" t="e">
        <f t="shared" ca="1" si="53"/>
        <v>#N/A</v>
      </c>
      <c r="Q383" s="86" t="e">
        <f t="shared" ca="1" si="54"/>
        <v>#N/A</v>
      </c>
      <c r="R383" s="86" t="e">
        <f t="shared" ca="1" si="55"/>
        <v>#N/A</v>
      </c>
      <c r="T383" s="16" t="e">
        <f t="shared" ca="1" si="56"/>
        <v>#N/A</v>
      </c>
      <c r="U383" s="86" t="e">
        <f t="shared" ca="1" si="57"/>
        <v>#N/A</v>
      </c>
      <c r="V383" s="86" t="e">
        <f t="shared" ca="1" si="58"/>
        <v>#N/A</v>
      </c>
      <c r="AI383" s="196" t="e">
        <f ca="1">(($E$9*(RAND()*($E$208-$D$208)+$D$208))*(RAND()*('Base Calcs'!$E$214-'Base Calcs'!$D$214)+'Base Calcs'!$D$214+IF($E$50&gt;0,$E$50,0)))+$E$154+$E$155-$E$196+$E$179-($E$179*(RAND()*($E$210-$D$210)+$D$210))-(($E$200/$E$45)*(RAND()*($E$211-$D$211)+$D$211))</f>
        <v>#N/A</v>
      </c>
      <c r="AK3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4" spans="2:37" x14ac:dyDescent="0.25">
      <c r="B384" s="181" t="e">
        <f t="shared" ca="1" si="52"/>
        <v>#N/A</v>
      </c>
      <c r="C384" s="86"/>
      <c r="D384" s="86"/>
      <c r="F384" s="16"/>
      <c r="G384" s="86"/>
      <c r="H384" s="86"/>
      <c r="J384" s="119"/>
      <c r="P384" s="16" t="e">
        <f t="shared" ca="1" si="53"/>
        <v>#N/A</v>
      </c>
      <c r="Q384" s="86" t="e">
        <f t="shared" ca="1" si="54"/>
        <v>#N/A</v>
      </c>
      <c r="R384" s="86" t="e">
        <f t="shared" ca="1" si="55"/>
        <v>#N/A</v>
      </c>
      <c r="T384" s="16" t="e">
        <f t="shared" ca="1" si="56"/>
        <v>#N/A</v>
      </c>
      <c r="U384" s="86" t="e">
        <f t="shared" ca="1" si="57"/>
        <v>#N/A</v>
      </c>
      <c r="V384" s="86" t="e">
        <f t="shared" ca="1" si="58"/>
        <v>#N/A</v>
      </c>
      <c r="AI384" s="196" t="e">
        <f ca="1">(($E$9*(RAND()*($E$208-$D$208)+$D$208))*(RAND()*('Base Calcs'!$E$214-'Base Calcs'!$D$214)+'Base Calcs'!$D$214+IF($E$50&gt;0,$E$50,0)))+$E$154+$E$155-$E$196+$E$179-($E$179*(RAND()*($E$210-$D$210)+$D$210))-(($E$200/$E$45)*(RAND()*($E$211-$D$211)+$D$211))</f>
        <v>#N/A</v>
      </c>
      <c r="AK3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5" spans="2:37" x14ac:dyDescent="0.25">
      <c r="B385" s="181" t="e">
        <f t="shared" ca="1" si="52"/>
        <v>#N/A</v>
      </c>
      <c r="C385" s="86"/>
      <c r="D385" s="86"/>
      <c r="F385" s="16"/>
      <c r="G385" s="86"/>
      <c r="H385" s="86"/>
      <c r="J385" s="119"/>
      <c r="P385" s="16" t="e">
        <f t="shared" ca="1" si="53"/>
        <v>#N/A</v>
      </c>
      <c r="Q385" s="86" t="e">
        <f t="shared" ca="1" si="54"/>
        <v>#N/A</v>
      </c>
      <c r="R385" s="86" t="e">
        <f t="shared" ca="1" si="55"/>
        <v>#N/A</v>
      </c>
      <c r="T385" s="16" t="e">
        <f t="shared" ca="1" si="56"/>
        <v>#N/A</v>
      </c>
      <c r="U385" s="86" t="e">
        <f t="shared" ca="1" si="57"/>
        <v>#N/A</v>
      </c>
      <c r="V385" s="86" t="e">
        <f t="shared" ca="1" si="58"/>
        <v>#N/A</v>
      </c>
      <c r="AI385" s="196" t="e">
        <f ca="1">(($E$9*(RAND()*($E$208-$D$208)+$D$208))*(RAND()*('Base Calcs'!$E$214-'Base Calcs'!$D$214)+'Base Calcs'!$D$214+IF($E$50&gt;0,$E$50,0)))+$E$154+$E$155-$E$196+$E$179-($E$179*(RAND()*($E$210-$D$210)+$D$210))-(($E$200/$E$45)*(RAND()*($E$211-$D$211)+$D$211))</f>
        <v>#N/A</v>
      </c>
      <c r="AK3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6" spans="2:37" x14ac:dyDescent="0.25">
      <c r="B386" s="181" t="e">
        <f t="shared" ca="1" si="52"/>
        <v>#N/A</v>
      </c>
      <c r="C386" s="86"/>
      <c r="D386" s="86"/>
      <c r="F386" s="16"/>
      <c r="G386" s="86"/>
      <c r="H386" s="86"/>
      <c r="J386" s="119"/>
      <c r="P386" s="16" t="e">
        <f t="shared" ca="1" si="53"/>
        <v>#N/A</v>
      </c>
      <c r="Q386" s="86" t="e">
        <f t="shared" ca="1" si="54"/>
        <v>#N/A</v>
      </c>
      <c r="R386" s="86" t="e">
        <f t="shared" ca="1" si="55"/>
        <v>#N/A</v>
      </c>
      <c r="T386" s="16" t="e">
        <f t="shared" ca="1" si="56"/>
        <v>#N/A</v>
      </c>
      <c r="U386" s="86" t="e">
        <f t="shared" ca="1" si="57"/>
        <v>#N/A</v>
      </c>
      <c r="V386" s="86" t="e">
        <f t="shared" ca="1" si="58"/>
        <v>#N/A</v>
      </c>
      <c r="AI386" s="196" t="e">
        <f ca="1">(($E$9*(RAND()*($E$208-$D$208)+$D$208))*(RAND()*('Base Calcs'!$E$214-'Base Calcs'!$D$214)+'Base Calcs'!$D$214+IF($E$50&gt;0,$E$50,0)))+$E$154+$E$155-$E$196+$E$179-($E$179*(RAND()*($E$210-$D$210)+$D$210))-(($E$200/$E$45)*(RAND()*($E$211-$D$211)+$D$211))</f>
        <v>#N/A</v>
      </c>
      <c r="AK3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7" spans="2:37" x14ac:dyDescent="0.25">
      <c r="B387" s="181" t="e">
        <f t="shared" ca="1" si="52"/>
        <v>#N/A</v>
      </c>
      <c r="C387" s="86"/>
      <c r="D387" s="86"/>
      <c r="F387" s="16"/>
      <c r="G387" s="86"/>
      <c r="H387" s="86"/>
      <c r="J387" s="119"/>
      <c r="P387" s="16" t="e">
        <f t="shared" ca="1" si="53"/>
        <v>#N/A</v>
      </c>
      <c r="Q387" s="86" t="e">
        <f t="shared" ca="1" si="54"/>
        <v>#N/A</v>
      </c>
      <c r="R387" s="86" t="e">
        <f t="shared" ca="1" si="55"/>
        <v>#N/A</v>
      </c>
      <c r="T387" s="16" t="e">
        <f t="shared" ca="1" si="56"/>
        <v>#N/A</v>
      </c>
      <c r="U387" s="86" t="e">
        <f t="shared" ca="1" si="57"/>
        <v>#N/A</v>
      </c>
      <c r="V387" s="86" t="e">
        <f t="shared" ca="1" si="58"/>
        <v>#N/A</v>
      </c>
      <c r="AI387" s="196" t="e">
        <f ca="1">(($E$9*(RAND()*($E$208-$D$208)+$D$208))*(RAND()*('Base Calcs'!$E$214-'Base Calcs'!$D$214)+'Base Calcs'!$D$214+IF($E$50&gt;0,$E$50,0)))+$E$154+$E$155-$E$196+$E$179-($E$179*(RAND()*($E$210-$D$210)+$D$210))-(($E$200/$E$45)*(RAND()*($E$211-$D$211)+$D$211))</f>
        <v>#N/A</v>
      </c>
      <c r="AK3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8" spans="2:37" x14ac:dyDescent="0.25">
      <c r="B388" s="181" t="e">
        <f t="shared" ca="1" si="52"/>
        <v>#N/A</v>
      </c>
      <c r="C388" s="86"/>
      <c r="D388" s="86"/>
      <c r="F388" s="16"/>
      <c r="G388" s="86"/>
      <c r="H388" s="86"/>
      <c r="J388" s="119"/>
      <c r="P388" s="16" t="e">
        <f t="shared" ca="1" si="53"/>
        <v>#N/A</v>
      </c>
      <c r="Q388" s="86" t="e">
        <f t="shared" ca="1" si="54"/>
        <v>#N/A</v>
      </c>
      <c r="R388" s="86" t="e">
        <f t="shared" ca="1" si="55"/>
        <v>#N/A</v>
      </c>
      <c r="T388" s="16" t="e">
        <f t="shared" ca="1" si="56"/>
        <v>#N/A</v>
      </c>
      <c r="U388" s="86" t="e">
        <f t="shared" ca="1" si="57"/>
        <v>#N/A</v>
      </c>
      <c r="V388" s="86" t="e">
        <f t="shared" ca="1" si="58"/>
        <v>#N/A</v>
      </c>
      <c r="AI388" s="196" t="e">
        <f ca="1">(($E$9*(RAND()*($E$208-$D$208)+$D$208))*(RAND()*('Base Calcs'!$E$214-'Base Calcs'!$D$214)+'Base Calcs'!$D$214+IF($E$50&gt;0,$E$50,0)))+$E$154+$E$155-$E$196+$E$179-($E$179*(RAND()*($E$210-$D$210)+$D$210))-(($E$200/$E$45)*(RAND()*($E$211-$D$211)+$D$211))</f>
        <v>#N/A</v>
      </c>
      <c r="AK3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9" spans="2:37" x14ac:dyDescent="0.25">
      <c r="B389" s="181" t="e">
        <f t="shared" ca="1" si="52"/>
        <v>#N/A</v>
      </c>
      <c r="C389" s="86"/>
      <c r="D389" s="86"/>
      <c r="F389" s="16"/>
      <c r="G389" s="86"/>
      <c r="H389" s="86"/>
      <c r="J389" s="19"/>
      <c r="P389" s="16" t="e">
        <f t="shared" ca="1" si="53"/>
        <v>#N/A</v>
      </c>
      <c r="Q389" s="86" t="e">
        <f t="shared" ca="1" si="54"/>
        <v>#N/A</v>
      </c>
      <c r="R389" s="86" t="e">
        <f t="shared" ca="1" si="55"/>
        <v>#N/A</v>
      </c>
      <c r="T389" s="16" t="e">
        <f t="shared" ca="1" si="56"/>
        <v>#N/A</v>
      </c>
      <c r="U389" s="86" t="e">
        <f t="shared" ca="1" si="57"/>
        <v>#N/A</v>
      </c>
      <c r="V389" s="86" t="e">
        <f t="shared" ca="1" si="58"/>
        <v>#N/A</v>
      </c>
      <c r="AI389" s="196" t="e">
        <f ca="1">(($E$9*(RAND()*($E$208-$D$208)+$D$208))*(RAND()*('Base Calcs'!$E$214-'Base Calcs'!$D$214)+'Base Calcs'!$D$214+IF($E$50&gt;0,$E$50,0)))+$E$154+$E$155-$E$196+$E$179-($E$179*(RAND()*($E$210-$D$210)+$D$210))-(($E$200/$E$45)*(RAND()*($E$211-$D$211)+$D$211))</f>
        <v>#N/A</v>
      </c>
      <c r="AK3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0" spans="2:37" x14ac:dyDescent="0.25">
      <c r="B390" s="181" t="e">
        <f t="shared" ca="1" si="52"/>
        <v>#N/A</v>
      </c>
      <c r="C390" s="86"/>
      <c r="D390" s="86"/>
      <c r="F390" s="16"/>
      <c r="G390" s="86"/>
      <c r="H390" s="86"/>
      <c r="P390" s="16" t="e">
        <f t="shared" ca="1" si="53"/>
        <v>#N/A</v>
      </c>
      <c r="Q390" s="86" t="e">
        <f t="shared" ca="1" si="54"/>
        <v>#N/A</v>
      </c>
      <c r="R390" s="86" t="e">
        <f t="shared" ca="1" si="55"/>
        <v>#N/A</v>
      </c>
      <c r="T390" s="16" t="e">
        <f t="shared" ca="1" si="56"/>
        <v>#N/A</v>
      </c>
      <c r="U390" s="86" t="e">
        <f t="shared" ca="1" si="57"/>
        <v>#N/A</v>
      </c>
      <c r="V390" s="86" t="e">
        <f t="shared" ca="1" si="58"/>
        <v>#N/A</v>
      </c>
      <c r="AI390" s="196" t="e">
        <f ca="1">(($E$9*(RAND()*($E$208-$D$208)+$D$208))*(RAND()*('Base Calcs'!$E$214-'Base Calcs'!$D$214)+'Base Calcs'!$D$214+IF($E$50&gt;0,$E$50,0)))+$E$154+$E$155-$E$196+$E$179-($E$179*(RAND()*($E$210-$D$210)+$D$210))-(($E$200/$E$45)*(RAND()*($E$211-$D$211)+$D$211))</f>
        <v>#N/A</v>
      </c>
      <c r="AK3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1" spans="2:37" x14ac:dyDescent="0.25">
      <c r="B391" s="181" t="e">
        <f t="shared" ca="1" si="52"/>
        <v>#N/A</v>
      </c>
      <c r="C391" s="86"/>
      <c r="D391" s="86"/>
      <c r="F391" s="16"/>
      <c r="G391" s="86"/>
      <c r="H391" s="86"/>
      <c r="J391" s="120"/>
      <c r="P391" s="16" t="e">
        <f t="shared" ca="1" si="53"/>
        <v>#N/A</v>
      </c>
      <c r="Q391" s="86" t="e">
        <f t="shared" ca="1" si="54"/>
        <v>#N/A</v>
      </c>
      <c r="R391" s="86" t="e">
        <f t="shared" ca="1" si="55"/>
        <v>#N/A</v>
      </c>
      <c r="T391" s="16" t="e">
        <f t="shared" ca="1" si="56"/>
        <v>#N/A</v>
      </c>
      <c r="U391" s="86" t="e">
        <f t="shared" ca="1" si="57"/>
        <v>#N/A</v>
      </c>
      <c r="V391" s="86" t="e">
        <f t="shared" ca="1" si="58"/>
        <v>#N/A</v>
      </c>
      <c r="AI391" s="196" t="e">
        <f ca="1">(($E$9*(RAND()*($E$208-$D$208)+$D$208))*(RAND()*('Base Calcs'!$E$214-'Base Calcs'!$D$214)+'Base Calcs'!$D$214+IF($E$50&gt;0,$E$50,0)))+$E$154+$E$155-$E$196+$E$179-($E$179*(RAND()*($E$210-$D$210)+$D$210))-(($E$200/$E$45)*(RAND()*($E$211-$D$211)+$D$211))</f>
        <v>#N/A</v>
      </c>
      <c r="AK3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2" spans="2:37" x14ac:dyDescent="0.25">
      <c r="B392" s="181" t="e">
        <f t="shared" ca="1" si="52"/>
        <v>#N/A</v>
      </c>
      <c r="C392" s="86"/>
      <c r="D392" s="86"/>
      <c r="F392" s="16"/>
      <c r="G392" s="86"/>
      <c r="H392" s="86"/>
      <c r="J392" s="37"/>
      <c r="P392" s="16" t="e">
        <f t="shared" ca="1" si="53"/>
        <v>#N/A</v>
      </c>
      <c r="Q392" s="86" t="e">
        <f t="shared" ca="1" si="54"/>
        <v>#N/A</v>
      </c>
      <c r="R392" s="86" t="e">
        <f t="shared" ca="1" si="55"/>
        <v>#N/A</v>
      </c>
      <c r="T392" s="16" t="e">
        <f t="shared" ca="1" si="56"/>
        <v>#N/A</v>
      </c>
      <c r="U392" s="86" t="e">
        <f t="shared" ca="1" si="57"/>
        <v>#N/A</v>
      </c>
      <c r="V392" s="86" t="e">
        <f t="shared" ca="1" si="58"/>
        <v>#N/A</v>
      </c>
      <c r="AI392" s="196" t="e">
        <f ca="1">(($E$9*(RAND()*($E$208-$D$208)+$D$208))*(RAND()*('Base Calcs'!$E$214-'Base Calcs'!$D$214)+'Base Calcs'!$D$214+IF($E$50&gt;0,$E$50,0)))+$E$154+$E$155-$E$196+$E$179-($E$179*(RAND()*($E$210-$D$210)+$D$210))-(($E$200/$E$45)*(RAND()*($E$211-$D$211)+$D$211))</f>
        <v>#N/A</v>
      </c>
      <c r="AK3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3" spans="2:37" x14ac:dyDescent="0.25">
      <c r="B393" s="181" t="e">
        <f t="shared" ca="1" si="52"/>
        <v>#N/A</v>
      </c>
      <c r="C393" s="86"/>
      <c r="D393" s="86"/>
      <c r="F393" s="16"/>
      <c r="G393" s="86"/>
      <c r="H393" s="86"/>
      <c r="J393" s="37"/>
      <c r="P393" s="16" t="e">
        <f t="shared" ca="1" si="53"/>
        <v>#N/A</v>
      </c>
      <c r="Q393" s="86" t="e">
        <f t="shared" ca="1" si="54"/>
        <v>#N/A</v>
      </c>
      <c r="R393" s="86" t="e">
        <f t="shared" ca="1" si="55"/>
        <v>#N/A</v>
      </c>
      <c r="T393" s="16" t="e">
        <f t="shared" ca="1" si="56"/>
        <v>#N/A</v>
      </c>
      <c r="U393" s="86" t="e">
        <f t="shared" ca="1" si="57"/>
        <v>#N/A</v>
      </c>
      <c r="V393" s="86" t="e">
        <f t="shared" ca="1" si="58"/>
        <v>#N/A</v>
      </c>
      <c r="AI393" s="196" t="e">
        <f ca="1">(($E$9*(RAND()*($E$208-$D$208)+$D$208))*(RAND()*('Base Calcs'!$E$214-'Base Calcs'!$D$214)+'Base Calcs'!$D$214+IF($E$50&gt;0,$E$50,0)))+$E$154+$E$155-$E$196+$E$179-($E$179*(RAND()*($E$210-$D$210)+$D$210))-(($E$200/$E$45)*(RAND()*($E$211-$D$211)+$D$211))</f>
        <v>#N/A</v>
      </c>
      <c r="AK3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4" spans="2:37" x14ac:dyDescent="0.25">
      <c r="B394" s="181" t="e">
        <f t="shared" ca="1" si="52"/>
        <v>#N/A</v>
      </c>
      <c r="C394" s="86"/>
      <c r="D394" s="86"/>
      <c r="F394" s="16"/>
      <c r="G394" s="86"/>
      <c r="H394" s="86"/>
      <c r="J394" s="37"/>
      <c r="P394" s="16" t="e">
        <f t="shared" ca="1" si="53"/>
        <v>#N/A</v>
      </c>
      <c r="Q394" s="86" t="e">
        <f t="shared" ca="1" si="54"/>
        <v>#N/A</v>
      </c>
      <c r="R394" s="86" t="e">
        <f t="shared" ca="1" si="55"/>
        <v>#N/A</v>
      </c>
      <c r="T394" s="16" t="e">
        <f t="shared" ca="1" si="56"/>
        <v>#N/A</v>
      </c>
      <c r="U394" s="86" t="e">
        <f t="shared" ca="1" si="57"/>
        <v>#N/A</v>
      </c>
      <c r="V394" s="86" t="e">
        <f t="shared" ca="1" si="58"/>
        <v>#N/A</v>
      </c>
      <c r="AI394" s="196" t="e">
        <f ca="1">(($E$9*(RAND()*($E$208-$D$208)+$D$208))*(RAND()*('Base Calcs'!$E$214-'Base Calcs'!$D$214)+'Base Calcs'!$D$214+IF($E$50&gt;0,$E$50,0)))+$E$154+$E$155-$E$196+$E$179-($E$179*(RAND()*($E$210-$D$210)+$D$210))-(($E$200/$E$45)*(RAND()*($E$211-$D$211)+$D$211))</f>
        <v>#N/A</v>
      </c>
      <c r="AK3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5" spans="2:37" x14ac:dyDescent="0.25">
      <c r="B395" s="181" t="e">
        <f t="shared" ca="1" si="52"/>
        <v>#N/A</v>
      </c>
      <c r="C395" s="86"/>
      <c r="D395" s="86"/>
      <c r="F395" s="16"/>
      <c r="G395" s="86"/>
      <c r="H395" s="86"/>
      <c r="J395" s="37"/>
      <c r="P395" s="16" t="e">
        <f t="shared" ca="1" si="53"/>
        <v>#N/A</v>
      </c>
      <c r="Q395" s="86" t="e">
        <f t="shared" ca="1" si="54"/>
        <v>#N/A</v>
      </c>
      <c r="R395" s="86" t="e">
        <f t="shared" ca="1" si="55"/>
        <v>#N/A</v>
      </c>
      <c r="T395" s="16" t="e">
        <f t="shared" ca="1" si="56"/>
        <v>#N/A</v>
      </c>
      <c r="U395" s="86" t="e">
        <f t="shared" ca="1" si="57"/>
        <v>#N/A</v>
      </c>
      <c r="V395" s="86" t="e">
        <f t="shared" ca="1" si="58"/>
        <v>#N/A</v>
      </c>
      <c r="AI395" s="196" t="e">
        <f ca="1">(($E$9*(RAND()*($E$208-$D$208)+$D$208))*(RAND()*('Base Calcs'!$E$214-'Base Calcs'!$D$214)+'Base Calcs'!$D$214+IF($E$50&gt;0,$E$50,0)))+$E$154+$E$155-$E$196+$E$179-($E$179*(RAND()*($E$210-$D$210)+$D$210))-(($E$200/$E$45)*(RAND()*($E$211-$D$211)+$D$211))</f>
        <v>#N/A</v>
      </c>
      <c r="AK3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6" spans="2:37" x14ac:dyDescent="0.25">
      <c r="B396" s="181" t="e">
        <f t="shared" ref="B396:B459" ca="1" si="7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396" s="86"/>
      <c r="D396" s="86"/>
      <c r="F396" s="16"/>
      <c r="G396" s="86"/>
      <c r="H396" s="86"/>
      <c r="J396" s="37"/>
      <c r="P396" s="16" t="e">
        <f t="shared" ref="P396:P459" ca="1" si="73">(($C$9*(RAND()*($E$208-$D$208)+$D$208))*(RAND()*($E$209-$D$209)+$D$209+IF($E$50&gt;0,$E$50,0)))+$C$154+$C$155-$C$196+$C$179-($C$179*(RAND()*($E$210-$D$210)+$D$210))-($E$44*(RAND()*($E$211-$D$211)+$D$211))</f>
        <v>#N/A</v>
      </c>
      <c r="Q396" s="86" t="e">
        <f t="shared" ref="Q396:Q459" ca="1" si="74">P396/$B$216</f>
        <v>#N/A</v>
      </c>
      <c r="R396" s="86" t="e">
        <f t="shared" ref="R396:R459" ca="1" si="75">(P396+$C$200)/$B$215</f>
        <v>#N/A</v>
      </c>
      <c r="T396" s="16" t="e">
        <f t="shared" ref="T396:T459" ca="1" si="76">(($E$9*(RAND()*($E$208-$D$208)+$D$208))*(RAND()*($E$209-$D$209)+$D$209+IF($E$50&gt;0,$E$50,0)))+$E$154+$E$155-$E$196+$E$179-($E$179*(RAND()*($E$210-$D$210)+$D$210))-(($E$200/$E$45)*(RAND()*($E$211-$D$211)+$D$211))</f>
        <v>#N/A</v>
      </c>
      <c r="U396" s="86" t="e">
        <f t="shared" ref="U396:U459" ca="1" si="77">T396/$D$216</f>
        <v>#N/A</v>
      </c>
      <c r="V396" s="86" t="e">
        <f t="shared" ref="V396:V459" ca="1" si="78">(T396+$E$200)/$D$215</f>
        <v>#N/A</v>
      </c>
      <c r="AI396" s="196" t="e">
        <f ca="1">(($E$9*(RAND()*($E$208-$D$208)+$D$208))*(RAND()*('Base Calcs'!$E$214-'Base Calcs'!$D$214)+'Base Calcs'!$D$214+IF($E$50&gt;0,$E$50,0)))+$E$154+$E$155-$E$196+$E$179-($E$179*(RAND()*($E$210-$D$210)+$D$210))-(($E$200/$E$45)*(RAND()*($E$211-$D$211)+$D$211))</f>
        <v>#N/A</v>
      </c>
      <c r="AK3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7" spans="2:37" x14ac:dyDescent="0.25">
      <c r="B397" s="181" t="e">
        <f t="shared" ca="1" si="72"/>
        <v>#N/A</v>
      </c>
      <c r="C397" s="86"/>
      <c r="D397" s="86"/>
      <c r="F397" s="16"/>
      <c r="G397" s="86"/>
      <c r="H397" s="86"/>
      <c r="J397" s="37"/>
      <c r="P397" s="16" t="e">
        <f t="shared" ca="1" si="73"/>
        <v>#N/A</v>
      </c>
      <c r="Q397" s="86" t="e">
        <f t="shared" ca="1" si="74"/>
        <v>#N/A</v>
      </c>
      <c r="R397" s="86" t="e">
        <f t="shared" ca="1" si="75"/>
        <v>#N/A</v>
      </c>
      <c r="T397" s="16" t="e">
        <f t="shared" ca="1" si="76"/>
        <v>#N/A</v>
      </c>
      <c r="U397" s="86" t="e">
        <f t="shared" ca="1" si="77"/>
        <v>#N/A</v>
      </c>
      <c r="V397" s="86" t="e">
        <f t="shared" ca="1" si="78"/>
        <v>#N/A</v>
      </c>
      <c r="AI397" s="196" t="e">
        <f ca="1">(($E$9*(RAND()*($E$208-$D$208)+$D$208))*(RAND()*('Base Calcs'!$E$214-'Base Calcs'!$D$214)+'Base Calcs'!$D$214+IF($E$50&gt;0,$E$50,0)))+$E$154+$E$155-$E$196+$E$179-($E$179*(RAND()*($E$210-$D$210)+$D$210))-(($E$200/$E$45)*(RAND()*($E$211-$D$211)+$D$211))</f>
        <v>#N/A</v>
      </c>
      <c r="AK3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8" spans="2:37" x14ac:dyDescent="0.25">
      <c r="B398" s="181" t="e">
        <f t="shared" ca="1" si="72"/>
        <v>#N/A</v>
      </c>
      <c r="C398" s="86"/>
      <c r="D398" s="86"/>
      <c r="F398" s="16"/>
      <c r="G398" s="86"/>
      <c r="H398" s="86"/>
      <c r="J398" s="37"/>
      <c r="P398" s="16" t="e">
        <f t="shared" ca="1" si="73"/>
        <v>#N/A</v>
      </c>
      <c r="Q398" s="86" t="e">
        <f t="shared" ca="1" si="74"/>
        <v>#N/A</v>
      </c>
      <c r="R398" s="86" t="e">
        <f t="shared" ca="1" si="75"/>
        <v>#N/A</v>
      </c>
      <c r="T398" s="16" t="e">
        <f t="shared" ca="1" si="76"/>
        <v>#N/A</v>
      </c>
      <c r="U398" s="86" t="e">
        <f t="shared" ca="1" si="77"/>
        <v>#N/A</v>
      </c>
      <c r="V398" s="86" t="e">
        <f t="shared" ca="1" si="78"/>
        <v>#N/A</v>
      </c>
      <c r="AI398" s="196" t="e">
        <f ca="1">(($E$9*(RAND()*($E$208-$D$208)+$D$208))*(RAND()*('Base Calcs'!$E$214-'Base Calcs'!$D$214)+'Base Calcs'!$D$214+IF($E$50&gt;0,$E$50,0)))+$E$154+$E$155-$E$196+$E$179-($E$179*(RAND()*($E$210-$D$210)+$D$210))-(($E$200/$E$45)*(RAND()*($E$211-$D$211)+$D$211))</f>
        <v>#N/A</v>
      </c>
      <c r="AK3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9" spans="2:37" x14ac:dyDescent="0.25">
      <c r="B399" s="181" t="e">
        <f t="shared" ca="1" si="72"/>
        <v>#N/A</v>
      </c>
      <c r="C399" s="86"/>
      <c r="D399" s="86"/>
      <c r="F399" s="16"/>
      <c r="G399" s="86"/>
      <c r="H399" s="86"/>
      <c r="J399" s="37"/>
      <c r="P399" s="16" t="e">
        <f t="shared" ca="1" si="73"/>
        <v>#N/A</v>
      </c>
      <c r="Q399" s="86" t="e">
        <f t="shared" ca="1" si="74"/>
        <v>#N/A</v>
      </c>
      <c r="R399" s="86" t="e">
        <f t="shared" ca="1" si="75"/>
        <v>#N/A</v>
      </c>
      <c r="T399" s="16" t="e">
        <f t="shared" ca="1" si="76"/>
        <v>#N/A</v>
      </c>
      <c r="U399" s="86" t="e">
        <f t="shared" ca="1" si="77"/>
        <v>#N/A</v>
      </c>
      <c r="V399" s="86" t="e">
        <f t="shared" ca="1" si="78"/>
        <v>#N/A</v>
      </c>
      <c r="AI399" s="196" t="e">
        <f ca="1">(($E$9*(RAND()*($E$208-$D$208)+$D$208))*(RAND()*('Base Calcs'!$E$214-'Base Calcs'!$D$214)+'Base Calcs'!$D$214+IF($E$50&gt;0,$E$50,0)))+$E$154+$E$155-$E$196+$E$179-($E$179*(RAND()*($E$210-$D$210)+$D$210))-(($E$200/$E$45)*(RAND()*($E$211-$D$211)+$D$211))</f>
        <v>#N/A</v>
      </c>
      <c r="AK3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0" spans="2:37" x14ac:dyDescent="0.25">
      <c r="B400" s="181" t="e">
        <f t="shared" ca="1" si="72"/>
        <v>#N/A</v>
      </c>
      <c r="C400" s="86"/>
      <c r="D400" s="86"/>
      <c r="F400" s="16"/>
      <c r="G400" s="86"/>
      <c r="H400" s="86"/>
      <c r="J400" s="37"/>
      <c r="P400" s="16" t="e">
        <f t="shared" ca="1" si="73"/>
        <v>#N/A</v>
      </c>
      <c r="Q400" s="86" t="e">
        <f t="shared" ca="1" si="74"/>
        <v>#N/A</v>
      </c>
      <c r="R400" s="86" t="e">
        <f t="shared" ca="1" si="75"/>
        <v>#N/A</v>
      </c>
      <c r="T400" s="16" t="e">
        <f t="shared" ca="1" si="76"/>
        <v>#N/A</v>
      </c>
      <c r="U400" s="86" t="e">
        <f t="shared" ca="1" si="77"/>
        <v>#N/A</v>
      </c>
      <c r="V400" s="86" t="e">
        <f t="shared" ca="1" si="78"/>
        <v>#N/A</v>
      </c>
      <c r="AI400" s="196" t="e">
        <f ca="1">(($E$9*(RAND()*($E$208-$D$208)+$D$208))*(RAND()*('Base Calcs'!$E$214-'Base Calcs'!$D$214)+'Base Calcs'!$D$214+IF($E$50&gt;0,$E$50,0)))+$E$154+$E$155-$E$196+$E$179-($E$179*(RAND()*($E$210-$D$210)+$D$210))-(($E$200/$E$45)*(RAND()*($E$211-$D$211)+$D$211))</f>
        <v>#N/A</v>
      </c>
      <c r="AK4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1" spans="2:37" x14ac:dyDescent="0.25">
      <c r="B401" s="181" t="e">
        <f t="shared" ca="1" si="72"/>
        <v>#N/A</v>
      </c>
      <c r="C401" s="86"/>
      <c r="D401" s="86"/>
      <c r="F401" s="16"/>
      <c r="G401" s="86"/>
      <c r="H401" s="86"/>
      <c r="J401" s="37"/>
      <c r="P401" s="16" t="e">
        <f t="shared" ca="1" si="73"/>
        <v>#N/A</v>
      </c>
      <c r="Q401" s="86" t="e">
        <f t="shared" ca="1" si="74"/>
        <v>#N/A</v>
      </c>
      <c r="R401" s="86" t="e">
        <f t="shared" ca="1" si="75"/>
        <v>#N/A</v>
      </c>
      <c r="T401" s="16" t="e">
        <f t="shared" ca="1" si="76"/>
        <v>#N/A</v>
      </c>
      <c r="U401" s="86" t="e">
        <f t="shared" ca="1" si="77"/>
        <v>#N/A</v>
      </c>
      <c r="V401" s="86" t="e">
        <f t="shared" ca="1" si="78"/>
        <v>#N/A</v>
      </c>
      <c r="AI401" s="196" t="e">
        <f ca="1">(($E$9*(RAND()*($E$208-$D$208)+$D$208))*(RAND()*('Base Calcs'!$E$214-'Base Calcs'!$D$214)+'Base Calcs'!$D$214+IF($E$50&gt;0,$E$50,0)))+$E$154+$E$155-$E$196+$E$179-($E$179*(RAND()*($E$210-$D$210)+$D$210))-(($E$200/$E$45)*(RAND()*($E$211-$D$211)+$D$211))</f>
        <v>#N/A</v>
      </c>
      <c r="AK4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2" spans="2:37" x14ac:dyDescent="0.25">
      <c r="B402" s="181" t="e">
        <f t="shared" ca="1" si="72"/>
        <v>#N/A</v>
      </c>
      <c r="C402" s="86"/>
      <c r="D402" s="86"/>
      <c r="F402" s="16"/>
      <c r="G402" s="86"/>
      <c r="H402" s="86"/>
      <c r="J402" s="37"/>
      <c r="P402" s="16" t="e">
        <f t="shared" ca="1" si="73"/>
        <v>#N/A</v>
      </c>
      <c r="Q402" s="86" t="e">
        <f t="shared" ca="1" si="74"/>
        <v>#N/A</v>
      </c>
      <c r="R402" s="86" t="e">
        <f t="shared" ca="1" si="75"/>
        <v>#N/A</v>
      </c>
      <c r="T402" s="16" t="e">
        <f t="shared" ca="1" si="76"/>
        <v>#N/A</v>
      </c>
      <c r="U402" s="86" t="e">
        <f t="shared" ca="1" si="77"/>
        <v>#N/A</v>
      </c>
      <c r="V402" s="86" t="e">
        <f t="shared" ca="1" si="78"/>
        <v>#N/A</v>
      </c>
      <c r="AI402" s="196" t="e">
        <f ca="1">(($E$9*(RAND()*($E$208-$D$208)+$D$208))*(RAND()*('Base Calcs'!$E$214-'Base Calcs'!$D$214)+'Base Calcs'!$D$214+IF($E$50&gt;0,$E$50,0)))+$E$154+$E$155-$E$196+$E$179-($E$179*(RAND()*($E$210-$D$210)+$D$210))-(($E$200/$E$45)*(RAND()*($E$211-$D$211)+$D$211))</f>
        <v>#N/A</v>
      </c>
      <c r="AK4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3" spans="2:37" x14ac:dyDescent="0.25">
      <c r="B403" s="181" t="e">
        <f t="shared" ca="1" si="72"/>
        <v>#N/A</v>
      </c>
      <c r="C403" s="86"/>
      <c r="D403" s="86"/>
      <c r="F403" s="16"/>
      <c r="G403" s="86"/>
      <c r="H403" s="86"/>
      <c r="J403" s="37"/>
      <c r="P403" s="16" t="e">
        <f t="shared" ca="1" si="73"/>
        <v>#N/A</v>
      </c>
      <c r="Q403" s="86" t="e">
        <f t="shared" ca="1" si="74"/>
        <v>#N/A</v>
      </c>
      <c r="R403" s="86" t="e">
        <f t="shared" ca="1" si="75"/>
        <v>#N/A</v>
      </c>
      <c r="T403" s="16" t="e">
        <f t="shared" ca="1" si="76"/>
        <v>#N/A</v>
      </c>
      <c r="U403" s="86" t="e">
        <f t="shared" ca="1" si="77"/>
        <v>#N/A</v>
      </c>
      <c r="V403" s="86" t="e">
        <f t="shared" ca="1" si="78"/>
        <v>#N/A</v>
      </c>
      <c r="AI403" s="196" t="e">
        <f ca="1">(($E$9*(RAND()*($E$208-$D$208)+$D$208))*(RAND()*('Base Calcs'!$E$214-'Base Calcs'!$D$214)+'Base Calcs'!$D$214+IF($E$50&gt;0,$E$50,0)))+$E$154+$E$155-$E$196+$E$179-($E$179*(RAND()*($E$210-$D$210)+$D$210))-(($E$200/$E$45)*(RAND()*($E$211-$D$211)+$D$211))</f>
        <v>#N/A</v>
      </c>
      <c r="AK4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4" spans="2:37" x14ac:dyDescent="0.25">
      <c r="B404" s="181" t="e">
        <f t="shared" ca="1" si="72"/>
        <v>#N/A</v>
      </c>
      <c r="C404" s="86"/>
      <c r="D404" s="86"/>
      <c r="F404" s="16"/>
      <c r="G404" s="86"/>
      <c r="H404" s="86"/>
      <c r="J404" s="37"/>
      <c r="P404" s="16" t="e">
        <f t="shared" ca="1" si="73"/>
        <v>#N/A</v>
      </c>
      <c r="Q404" s="86" t="e">
        <f t="shared" ca="1" si="74"/>
        <v>#N/A</v>
      </c>
      <c r="R404" s="86" t="e">
        <f t="shared" ca="1" si="75"/>
        <v>#N/A</v>
      </c>
      <c r="T404" s="16" t="e">
        <f t="shared" ca="1" si="76"/>
        <v>#N/A</v>
      </c>
      <c r="U404" s="86" t="e">
        <f t="shared" ca="1" si="77"/>
        <v>#N/A</v>
      </c>
      <c r="V404" s="86" t="e">
        <f t="shared" ca="1" si="78"/>
        <v>#N/A</v>
      </c>
      <c r="AI404" s="196" t="e">
        <f ca="1">(($E$9*(RAND()*($E$208-$D$208)+$D$208))*(RAND()*('Base Calcs'!$E$214-'Base Calcs'!$D$214)+'Base Calcs'!$D$214+IF($E$50&gt;0,$E$50,0)))+$E$154+$E$155-$E$196+$E$179-($E$179*(RAND()*($E$210-$D$210)+$D$210))-(($E$200/$E$45)*(RAND()*($E$211-$D$211)+$D$211))</f>
        <v>#N/A</v>
      </c>
      <c r="AK4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5" spans="2:37" x14ac:dyDescent="0.25">
      <c r="B405" s="181" t="e">
        <f t="shared" ca="1" si="72"/>
        <v>#N/A</v>
      </c>
      <c r="C405" s="86"/>
      <c r="D405" s="86"/>
      <c r="F405" s="16"/>
      <c r="G405" s="86"/>
      <c r="H405" s="86"/>
      <c r="J405" s="37"/>
      <c r="P405" s="16" t="e">
        <f t="shared" ca="1" si="73"/>
        <v>#N/A</v>
      </c>
      <c r="Q405" s="86" t="e">
        <f t="shared" ca="1" si="74"/>
        <v>#N/A</v>
      </c>
      <c r="R405" s="86" t="e">
        <f t="shared" ca="1" si="75"/>
        <v>#N/A</v>
      </c>
      <c r="T405" s="16" t="e">
        <f t="shared" ca="1" si="76"/>
        <v>#N/A</v>
      </c>
      <c r="U405" s="86" t="e">
        <f t="shared" ca="1" si="77"/>
        <v>#N/A</v>
      </c>
      <c r="V405" s="86" t="e">
        <f t="shared" ca="1" si="78"/>
        <v>#N/A</v>
      </c>
      <c r="AI405" s="196" t="e">
        <f ca="1">(($E$9*(RAND()*($E$208-$D$208)+$D$208))*(RAND()*('Base Calcs'!$E$214-'Base Calcs'!$D$214)+'Base Calcs'!$D$214+IF($E$50&gt;0,$E$50,0)))+$E$154+$E$155-$E$196+$E$179-($E$179*(RAND()*($E$210-$D$210)+$D$210))-(($E$200/$E$45)*(RAND()*($E$211-$D$211)+$D$211))</f>
        <v>#N/A</v>
      </c>
      <c r="AK4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6" spans="2:37" x14ac:dyDescent="0.25">
      <c r="B406" s="181" t="e">
        <f t="shared" ca="1" si="72"/>
        <v>#N/A</v>
      </c>
      <c r="C406" s="86"/>
      <c r="D406" s="86"/>
      <c r="F406" s="16"/>
      <c r="G406" s="86"/>
      <c r="H406" s="86"/>
      <c r="J406" s="37"/>
      <c r="P406" s="16" t="e">
        <f t="shared" ca="1" si="73"/>
        <v>#N/A</v>
      </c>
      <c r="Q406" s="86" t="e">
        <f t="shared" ca="1" si="74"/>
        <v>#N/A</v>
      </c>
      <c r="R406" s="86" t="e">
        <f t="shared" ca="1" si="75"/>
        <v>#N/A</v>
      </c>
      <c r="T406" s="16" t="e">
        <f t="shared" ca="1" si="76"/>
        <v>#N/A</v>
      </c>
      <c r="U406" s="86" t="e">
        <f t="shared" ca="1" si="77"/>
        <v>#N/A</v>
      </c>
      <c r="V406" s="86" t="e">
        <f t="shared" ca="1" si="78"/>
        <v>#N/A</v>
      </c>
      <c r="AI406" s="196" t="e">
        <f ca="1">(($E$9*(RAND()*($E$208-$D$208)+$D$208))*(RAND()*('Base Calcs'!$E$214-'Base Calcs'!$D$214)+'Base Calcs'!$D$214+IF($E$50&gt;0,$E$50,0)))+$E$154+$E$155-$E$196+$E$179-($E$179*(RAND()*($E$210-$D$210)+$D$210))-(($E$200/$E$45)*(RAND()*($E$211-$D$211)+$D$211))</f>
        <v>#N/A</v>
      </c>
      <c r="AK4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7" spans="2:37" x14ac:dyDescent="0.25">
      <c r="B407" s="181" t="e">
        <f t="shared" ca="1" si="72"/>
        <v>#N/A</v>
      </c>
      <c r="C407" s="86"/>
      <c r="D407" s="86"/>
      <c r="F407" s="16"/>
      <c r="G407" s="86"/>
      <c r="H407" s="86"/>
      <c r="J407" s="37"/>
      <c r="P407" s="16" t="e">
        <f t="shared" ca="1" si="73"/>
        <v>#N/A</v>
      </c>
      <c r="Q407" s="86" t="e">
        <f t="shared" ca="1" si="74"/>
        <v>#N/A</v>
      </c>
      <c r="R407" s="86" t="e">
        <f t="shared" ca="1" si="75"/>
        <v>#N/A</v>
      </c>
      <c r="T407" s="16" t="e">
        <f t="shared" ca="1" si="76"/>
        <v>#N/A</v>
      </c>
      <c r="U407" s="86" t="e">
        <f t="shared" ca="1" si="77"/>
        <v>#N/A</v>
      </c>
      <c r="V407" s="86" t="e">
        <f t="shared" ca="1" si="78"/>
        <v>#N/A</v>
      </c>
      <c r="AI407" s="196" t="e">
        <f ca="1">(($E$9*(RAND()*($E$208-$D$208)+$D$208))*(RAND()*('Base Calcs'!$E$214-'Base Calcs'!$D$214)+'Base Calcs'!$D$214+IF($E$50&gt;0,$E$50,0)))+$E$154+$E$155-$E$196+$E$179-($E$179*(RAND()*($E$210-$D$210)+$D$210))-(($E$200/$E$45)*(RAND()*($E$211-$D$211)+$D$211))</f>
        <v>#N/A</v>
      </c>
      <c r="AK4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8" spans="2:37" x14ac:dyDescent="0.25">
      <c r="B408" s="181" t="e">
        <f t="shared" ca="1" si="72"/>
        <v>#N/A</v>
      </c>
      <c r="C408" s="86"/>
      <c r="D408" s="86"/>
      <c r="F408" s="16"/>
      <c r="G408" s="86"/>
      <c r="H408" s="86"/>
      <c r="J408" s="37"/>
      <c r="P408" s="16" t="e">
        <f t="shared" ca="1" si="73"/>
        <v>#N/A</v>
      </c>
      <c r="Q408" s="86" t="e">
        <f t="shared" ca="1" si="74"/>
        <v>#N/A</v>
      </c>
      <c r="R408" s="86" t="e">
        <f t="shared" ca="1" si="75"/>
        <v>#N/A</v>
      </c>
      <c r="T408" s="16" t="e">
        <f t="shared" ca="1" si="76"/>
        <v>#N/A</v>
      </c>
      <c r="U408" s="86" t="e">
        <f t="shared" ca="1" si="77"/>
        <v>#N/A</v>
      </c>
      <c r="V408" s="86" t="e">
        <f t="shared" ca="1" si="78"/>
        <v>#N/A</v>
      </c>
      <c r="AI408" s="196" t="e">
        <f ca="1">(($E$9*(RAND()*($E$208-$D$208)+$D$208))*(RAND()*('Base Calcs'!$E$214-'Base Calcs'!$D$214)+'Base Calcs'!$D$214+IF($E$50&gt;0,$E$50,0)))+$E$154+$E$155-$E$196+$E$179-($E$179*(RAND()*($E$210-$D$210)+$D$210))-(($E$200/$E$45)*(RAND()*($E$211-$D$211)+$D$211))</f>
        <v>#N/A</v>
      </c>
      <c r="AK4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9" spans="2:37" x14ac:dyDescent="0.25">
      <c r="B409" s="181" t="e">
        <f t="shared" ca="1" si="72"/>
        <v>#N/A</v>
      </c>
      <c r="C409" s="86"/>
      <c r="D409" s="86"/>
      <c r="F409" s="16"/>
      <c r="G409" s="86"/>
      <c r="H409" s="86"/>
      <c r="J409" s="37"/>
      <c r="P409" s="16" t="e">
        <f t="shared" ca="1" si="73"/>
        <v>#N/A</v>
      </c>
      <c r="Q409" s="86" t="e">
        <f t="shared" ca="1" si="74"/>
        <v>#N/A</v>
      </c>
      <c r="R409" s="86" t="e">
        <f t="shared" ca="1" si="75"/>
        <v>#N/A</v>
      </c>
      <c r="T409" s="16" t="e">
        <f t="shared" ca="1" si="76"/>
        <v>#N/A</v>
      </c>
      <c r="U409" s="86" t="e">
        <f t="shared" ca="1" si="77"/>
        <v>#N/A</v>
      </c>
      <c r="V409" s="86" t="e">
        <f t="shared" ca="1" si="78"/>
        <v>#N/A</v>
      </c>
      <c r="AI409" s="196" t="e">
        <f ca="1">(($E$9*(RAND()*($E$208-$D$208)+$D$208))*(RAND()*('Base Calcs'!$E$214-'Base Calcs'!$D$214)+'Base Calcs'!$D$214+IF($E$50&gt;0,$E$50,0)))+$E$154+$E$155-$E$196+$E$179-($E$179*(RAND()*($E$210-$D$210)+$D$210))-(($E$200/$E$45)*(RAND()*($E$211-$D$211)+$D$211))</f>
        <v>#N/A</v>
      </c>
      <c r="AK4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0" spans="2:37" x14ac:dyDescent="0.25">
      <c r="B410" s="181" t="e">
        <f t="shared" ca="1" si="72"/>
        <v>#N/A</v>
      </c>
      <c r="C410" s="86"/>
      <c r="D410" s="86"/>
      <c r="F410" s="16"/>
      <c r="G410" s="86"/>
      <c r="H410" s="86"/>
      <c r="J410" s="37"/>
      <c r="P410" s="16" t="e">
        <f t="shared" ca="1" si="73"/>
        <v>#N/A</v>
      </c>
      <c r="Q410" s="86" t="e">
        <f t="shared" ca="1" si="74"/>
        <v>#N/A</v>
      </c>
      <c r="R410" s="86" t="e">
        <f t="shared" ca="1" si="75"/>
        <v>#N/A</v>
      </c>
      <c r="T410" s="16" t="e">
        <f t="shared" ca="1" si="76"/>
        <v>#N/A</v>
      </c>
      <c r="U410" s="86" t="e">
        <f t="shared" ca="1" si="77"/>
        <v>#N/A</v>
      </c>
      <c r="V410" s="86" t="e">
        <f t="shared" ca="1" si="78"/>
        <v>#N/A</v>
      </c>
      <c r="AI410" s="196" t="e">
        <f ca="1">(($E$9*(RAND()*($E$208-$D$208)+$D$208))*(RAND()*('Base Calcs'!$E$214-'Base Calcs'!$D$214)+'Base Calcs'!$D$214+IF($E$50&gt;0,$E$50,0)))+$E$154+$E$155-$E$196+$E$179-($E$179*(RAND()*($E$210-$D$210)+$D$210))-(($E$200/$E$45)*(RAND()*($E$211-$D$211)+$D$211))</f>
        <v>#N/A</v>
      </c>
      <c r="AK4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1" spans="2:37" x14ac:dyDescent="0.25">
      <c r="B411" s="181" t="e">
        <f t="shared" ca="1" si="72"/>
        <v>#N/A</v>
      </c>
      <c r="C411" s="86"/>
      <c r="D411" s="86"/>
      <c r="F411" s="16"/>
      <c r="G411" s="86"/>
      <c r="H411" s="86"/>
      <c r="J411" s="37"/>
      <c r="P411" s="16" t="e">
        <f t="shared" ca="1" si="73"/>
        <v>#N/A</v>
      </c>
      <c r="Q411" s="86" t="e">
        <f t="shared" ca="1" si="74"/>
        <v>#N/A</v>
      </c>
      <c r="R411" s="86" t="e">
        <f t="shared" ca="1" si="75"/>
        <v>#N/A</v>
      </c>
      <c r="T411" s="16" t="e">
        <f t="shared" ca="1" si="76"/>
        <v>#N/A</v>
      </c>
      <c r="U411" s="86" t="e">
        <f t="shared" ca="1" si="77"/>
        <v>#N/A</v>
      </c>
      <c r="V411" s="86" t="e">
        <f t="shared" ca="1" si="78"/>
        <v>#N/A</v>
      </c>
      <c r="AI411" s="196" t="e">
        <f ca="1">(($E$9*(RAND()*($E$208-$D$208)+$D$208))*(RAND()*('Base Calcs'!$E$214-'Base Calcs'!$D$214)+'Base Calcs'!$D$214+IF($E$50&gt;0,$E$50,0)))+$E$154+$E$155-$E$196+$E$179-($E$179*(RAND()*($E$210-$D$210)+$D$210))-(($E$200/$E$45)*(RAND()*($E$211-$D$211)+$D$211))</f>
        <v>#N/A</v>
      </c>
      <c r="AK4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2" spans="2:37" x14ac:dyDescent="0.25">
      <c r="B412" s="181" t="e">
        <f t="shared" ca="1" si="72"/>
        <v>#N/A</v>
      </c>
      <c r="C412" s="86"/>
      <c r="D412" s="86"/>
      <c r="F412" s="16"/>
      <c r="G412" s="86"/>
      <c r="H412" s="86"/>
      <c r="J412" s="37"/>
      <c r="P412" s="16" t="e">
        <f t="shared" ca="1" si="73"/>
        <v>#N/A</v>
      </c>
      <c r="Q412" s="86" t="e">
        <f t="shared" ca="1" si="74"/>
        <v>#N/A</v>
      </c>
      <c r="R412" s="86" t="e">
        <f t="shared" ca="1" si="75"/>
        <v>#N/A</v>
      </c>
      <c r="T412" s="16" t="e">
        <f t="shared" ca="1" si="76"/>
        <v>#N/A</v>
      </c>
      <c r="U412" s="86" t="e">
        <f t="shared" ca="1" si="77"/>
        <v>#N/A</v>
      </c>
      <c r="V412" s="86" t="e">
        <f t="shared" ca="1" si="78"/>
        <v>#N/A</v>
      </c>
      <c r="AI412" s="196" t="e">
        <f ca="1">(($E$9*(RAND()*($E$208-$D$208)+$D$208))*(RAND()*('Base Calcs'!$E$214-'Base Calcs'!$D$214)+'Base Calcs'!$D$214+IF($E$50&gt;0,$E$50,0)))+$E$154+$E$155-$E$196+$E$179-($E$179*(RAND()*($E$210-$D$210)+$D$210))-(($E$200/$E$45)*(RAND()*($E$211-$D$211)+$D$211))</f>
        <v>#N/A</v>
      </c>
      <c r="AK4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3" spans="2:37" x14ac:dyDescent="0.25">
      <c r="B413" s="181" t="e">
        <f t="shared" ca="1" si="72"/>
        <v>#N/A</v>
      </c>
      <c r="C413" s="86"/>
      <c r="D413" s="86"/>
      <c r="F413" s="16"/>
      <c r="G413" s="86"/>
      <c r="H413" s="86"/>
      <c r="J413" s="37"/>
      <c r="P413" s="16" t="e">
        <f t="shared" ca="1" si="73"/>
        <v>#N/A</v>
      </c>
      <c r="Q413" s="86" t="e">
        <f t="shared" ca="1" si="74"/>
        <v>#N/A</v>
      </c>
      <c r="R413" s="86" t="e">
        <f t="shared" ca="1" si="75"/>
        <v>#N/A</v>
      </c>
      <c r="T413" s="16" t="e">
        <f t="shared" ca="1" si="76"/>
        <v>#N/A</v>
      </c>
      <c r="U413" s="86" t="e">
        <f t="shared" ca="1" si="77"/>
        <v>#N/A</v>
      </c>
      <c r="V413" s="86" t="e">
        <f t="shared" ca="1" si="78"/>
        <v>#N/A</v>
      </c>
      <c r="AI413" s="196" t="e">
        <f ca="1">(($E$9*(RAND()*($E$208-$D$208)+$D$208))*(RAND()*('Base Calcs'!$E$214-'Base Calcs'!$D$214)+'Base Calcs'!$D$214+IF($E$50&gt;0,$E$50,0)))+$E$154+$E$155-$E$196+$E$179-($E$179*(RAND()*($E$210-$D$210)+$D$210))-(($E$200/$E$45)*(RAND()*($E$211-$D$211)+$D$211))</f>
        <v>#N/A</v>
      </c>
      <c r="AK4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4" spans="2:37" x14ac:dyDescent="0.25">
      <c r="B414" s="181" t="e">
        <f t="shared" ca="1" si="72"/>
        <v>#N/A</v>
      </c>
      <c r="C414" s="86"/>
      <c r="D414" s="86"/>
      <c r="F414" s="16"/>
      <c r="G414" s="86"/>
      <c r="H414" s="86"/>
      <c r="J414" s="37"/>
      <c r="P414" s="16" t="e">
        <f t="shared" ca="1" si="73"/>
        <v>#N/A</v>
      </c>
      <c r="Q414" s="86" t="e">
        <f t="shared" ca="1" si="74"/>
        <v>#N/A</v>
      </c>
      <c r="R414" s="86" t="e">
        <f t="shared" ca="1" si="75"/>
        <v>#N/A</v>
      </c>
      <c r="T414" s="16" t="e">
        <f t="shared" ca="1" si="76"/>
        <v>#N/A</v>
      </c>
      <c r="U414" s="86" t="e">
        <f t="shared" ca="1" si="77"/>
        <v>#N/A</v>
      </c>
      <c r="V414" s="86" t="e">
        <f t="shared" ca="1" si="78"/>
        <v>#N/A</v>
      </c>
      <c r="AI414" s="196" t="e">
        <f ca="1">(($E$9*(RAND()*($E$208-$D$208)+$D$208))*(RAND()*('Base Calcs'!$E$214-'Base Calcs'!$D$214)+'Base Calcs'!$D$214+IF($E$50&gt;0,$E$50,0)))+$E$154+$E$155-$E$196+$E$179-($E$179*(RAND()*($E$210-$D$210)+$D$210))-(($E$200/$E$45)*(RAND()*($E$211-$D$211)+$D$211))</f>
        <v>#N/A</v>
      </c>
      <c r="AK4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5" spans="2:37" x14ac:dyDescent="0.25">
      <c r="B415" s="181" t="e">
        <f t="shared" ca="1" si="72"/>
        <v>#N/A</v>
      </c>
      <c r="C415" s="86"/>
      <c r="D415" s="86"/>
      <c r="F415" s="16"/>
      <c r="G415" s="86"/>
      <c r="H415" s="86"/>
      <c r="J415" s="37"/>
      <c r="P415" s="16" t="e">
        <f t="shared" ca="1" si="73"/>
        <v>#N/A</v>
      </c>
      <c r="Q415" s="86" t="e">
        <f t="shared" ca="1" si="74"/>
        <v>#N/A</v>
      </c>
      <c r="R415" s="86" t="e">
        <f t="shared" ca="1" si="75"/>
        <v>#N/A</v>
      </c>
      <c r="T415" s="16" t="e">
        <f t="shared" ca="1" si="76"/>
        <v>#N/A</v>
      </c>
      <c r="U415" s="86" t="e">
        <f t="shared" ca="1" si="77"/>
        <v>#N/A</v>
      </c>
      <c r="V415" s="86" t="e">
        <f t="shared" ca="1" si="78"/>
        <v>#N/A</v>
      </c>
      <c r="AI415" s="196" t="e">
        <f ca="1">(($E$9*(RAND()*($E$208-$D$208)+$D$208))*(RAND()*('Base Calcs'!$E$214-'Base Calcs'!$D$214)+'Base Calcs'!$D$214+IF($E$50&gt;0,$E$50,0)))+$E$154+$E$155-$E$196+$E$179-($E$179*(RAND()*($E$210-$D$210)+$D$210))-(($E$200/$E$45)*(RAND()*($E$211-$D$211)+$D$211))</f>
        <v>#N/A</v>
      </c>
      <c r="AK4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6" spans="2:37" x14ac:dyDescent="0.25">
      <c r="B416" s="181" t="e">
        <f t="shared" ca="1" si="72"/>
        <v>#N/A</v>
      </c>
      <c r="C416" s="86"/>
      <c r="D416" s="86"/>
      <c r="F416" s="16"/>
      <c r="G416" s="86"/>
      <c r="H416" s="86"/>
      <c r="J416" s="37"/>
      <c r="P416" s="16" t="e">
        <f t="shared" ca="1" si="73"/>
        <v>#N/A</v>
      </c>
      <c r="Q416" s="86" t="e">
        <f t="shared" ca="1" si="74"/>
        <v>#N/A</v>
      </c>
      <c r="R416" s="86" t="e">
        <f t="shared" ca="1" si="75"/>
        <v>#N/A</v>
      </c>
      <c r="T416" s="16" t="e">
        <f t="shared" ca="1" si="76"/>
        <v>#N/A</v>
      </c>
      <c r="U416" s="86" t="e">
        <f t="shared" ca="1" si="77"/>
        <v>#N/A</v>
      </c>
      <c r="V416" s="86" t="e">
        <f t="shared" ca="1" si="78"/>
        <v>#N/A</v>
      </c>
      <c r="AI416" s="196" t="e">
        <f ca="1">(($E$9*(RAND()*($E$208-$D$208)+$D$208))*(RAND()*('Base Calcs'!$E$214-'Base Calcs'!$D$214)+'Base Calcs'!$D$214+IF($E$50&gt;0,$E$50,0)))+$E$154+$E$155-$E$196+$E$179-($E$179*(RAND()*($E$210-$D$210)+$D$210))-(($E$200/$E$45)*(RAND()*($E$211-$D$211)+$D$211))</f>
        <v>#N/A</v>
      </c>
      <c r="AK4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7" spans="2:37" x14ac:dyDescent="0.25">
      <c r="B417" s="181" t="e">
        <f t="shared" ca="1" si="72"/>
        <v>#N/A</v>
      </c>
      <c r="C417" s="86"/>
      <c r="D417" s="86"/>
      <c r="F417" s="16"/>
      <c r="G417" s="86"/>
      <c r="H417" s="86"/>
      <c r="J417" s="37"/>
      <c r="P417" s="16" t="e">
        <f t="shared" ca="1" si="73"/>
        <v>#N/A</v>
      </c>
      <c r="Q417" s="86" t="e">
        <f t="shared" ca="1" si="74"/>
        <v>#N/A</v>
      </c>
      <c r="R417" s="86" t="e">
        <f t="shared" ca="1" si="75"/>
        <v>#N/A</v>
      </c>
      <c r="T417" s="16" t="e">
        <f t="shared" ca="1" si="76"/>
        <v>#N/A</v>
      </c>
      <c r="U417" s="86" t="e">
        <f t="shared" ca="1" si="77"/>
        <v>#N/A</v>
      </c>
      <c r="V417" s="86" t="e">
        <f t="shared" ca="1" si="78"/>
        <v>#N/A</v>
      </c>
      <c r="AI417" s="196" t="e">
        <f ca="1">(($E$9*(RAND()*($E$208-$D$208)+$D$208))*(RAND()*('Base Calcs'!$E$214-'Base Calcs'!$D$214)+'Base Calcs'!$D$214+IF($E$50&gt;0,$E$50,0)))+$E$154+$E$155-$E$196+$E$179-($E$179*(RAND()*($E$210-$D$210)+$D$210))-(($E$200/$E$45)*(RAND()*($E$211-$D$211)+$D$211))</f>
        <v>#N/A</v>
      </c>
      <c r="AK4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8" spans="2:37" x14ac:dyDescent="0.25">
      <c r="B418" s="181" t="e">
        <f t="shared" ca="1" si="72"/>
        <v>#N/A</v>
      </c>
      <c r="C418" s="86"/>
      <c r="D418" s="86"/>
      <c r="F418" s="16"/>
      <c r="G418" s="86"/>
      <c r="H418" s="86"/>
      <c r="J418" s="37"/>
      <c r="P418" s="16" t="e">
        <f t="shared" ca="1" si="73"/>
        <v>#N/A</v>
      </c>
      <c r="Q418" s="86" t="e">
        <f t="shared" ca="1" si="74"/>
        <v>#N/A</v>
      </c>
      <c r="R418" s="86" t="e">
        <f t="shared" ca="1" si="75"/>
        <v>#N/A</v>
      </c>
      <c r="T418" s="16" t="e">
        <f t="shared" ca="1" si="76"/>
        <v>#N/A</v>
      </c>
      <c r="U418" s="86" t="e">
        <f t="shared" ca="1" si="77"/>
        <v>#N/A</v>
      </c>
      <c r="V418" s="86" t="e">
        <f t="shared" ca="1" si="78"/>
        <v>#N/A</v>
      </c>
      <c r="AI418" s="196" t="e">
        <f ca="1">(($E$9*(RAND()*($E$208-$D$208)+$D$208))*(RAND()*('Base Calcs'!$E$214-'Base Calcs'!$D$214)+'Base Calcs'!$D$214+IF($E$50&gt;0,$E$50,0)))+$E$154+$E$155-$E$196+$E$179-($E$179*(RAND()*($E$210-$D$210)+$D$210))-(($E$200/$E$45)*(RAND()*($E$211-$D$211)+$D$211))</f>
        <v>#N/A</v>
      </c>
      <c r="AK4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9" spans="2:37" x14ac:dyDescent="0.25">
      <c r="B419" s="181" t="e">
        <f t="shared" ca="1" si="72"/>
        <v>#N/A</v>
      </c>
      <c r="C419" s="86"/>
      <c r="D419" s="86"/>
      <c r="F419" s="16"/>
      <c r="G419" s="86"/>
      <c r="H419" s="86"/>
      <c r="J419" s="37"/>
      <c r="P419" s="16" t="e">
        <f t="shared" ca="1" si="73"/>
        <v>#N/A</v>
      </c>
      <c r="Q419" s="86" t="e">
        <f t="shared" ca="1" si="74"/>
        <v>#N/A</v>
      </c>
      <c r="R419" s="86" t="e">
        <f t="shared" ca="1" si="75"/>
        <v>#N/A</v>
      </c>
      <c r="T419" s="16" t="e">
        <f t="shared" ca="1" si="76"/>
        <v>#N/A</v>
      </c>
      <c r="U419" s="86" t="e">
        <f t="shared" ca="1" si="77"/>
        <v>#N/A</v>
      </c>
      <c r="V419" s="86" t="e">
        <f t="shared" ca="1" si="78"/>
        <v>#N/A</v>
      </c>
      <c r="AI419" s="196" t="e">
        <f ca="1">(($E$9*(RAND()*($E$208-$D$208)+$D$208))*(RAND()*('Base Calcs'!$E$214-'Base Calcs'!$D$214)+'Base Calcs'!$D$214+IF($E$50&gt;0,$E$50,0)))+$E$154+$E$155-$E$196+$E$179-($E$179*(RAND()*($E$210-$D$210)+$D$210))-(($E$200/$E$45)*(RAND()*($E$211-$D$211)+$D$211))</f>
        <v>#N/A</v>
      </c>
      <c r="AK4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0" spans="2:37" x14ac:dyDescent="0.25">
      <c r="B420" s="181" t="e">
        <f t="shared" ca="1" si="72"/>
        <v>#N/A</v>
      </c>
      <c r="C420" s="86"/>
      <c r="D420" s="86"/>
      <c r="F420" s="16"/>
      <c r="G420" s="86"/>
      <c r="H420" s="86"/>
      <c r="J420" s="37"/>
      <c r="P420" s="16" t="e">
        <f t="shared" ca="1" si="73"/>
        <v>#N/A</v>
      </c>
      <c r="Q420" s="86" t="e">
        <f t="shared" ca="1" si="74"/>
        <v>#N/A</v>
      </c>
      <c r="R420" s="86" t="e">
        <f t="shared" ca="1" si="75"/>
        <v>#N/A</v>
      </c>
      <c r="T420" s="16" t="e">
        <f t="shared" ca="1" si="76"/>
        <v>#N/A</v>
      </c>
      <c r="U420" s="86" t="e">
        <f t="shared" ca="1" si="77"/>
        <v>#N/A</v>
      </c>
      <c r="V420" s="86" t="e">
        <f t="shared" ca="1" si="78"/>
        <v>#N/A</v>
      </c>
      <c r="AI420" s="196" t="e">
        <f ca="1">(($E$9*(RAND()*($E$208-$D$208)+$D$208))*(RAND()*('Base Calcs'!$E$214-'Base Calcs'!$D$214)+'Base Calcs'!$D$214+IF($E$50&gt;0,$E$50,0)))+$E$154+$E$155-$E$196+$E$179-($E$179*(RAND()*($E$210-$D$210)+$D$210))-(($E$200/$E$45)*(RAND()*($E$211-$D$211)+$D$211))</f>
        <v>#N/A</v>
      </c>
      <c r="AK4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1" spans="2:37" x14ac:dyDescent="0.25">
      <c r="B421" s="181" t="e">
        <f t="shared" ca="1" si="72"/>
        <v>#N/A</v>
      </c>
      <c r="C421" s="86"/>
      <c r="D421" s="86"/>
      <c r="F421" s="16"/>
      <c r="G421" s="86"/>
      <c r="H421" s="86"/>
      <c r="J421" s="37"/>
      <c r="P421" s="16" t="e">
        <f t="shared" ca="1" si="73"/>
        <v>#N/A</v>
      </c>
      <c r="Q421" s="86" t="e">
        <f t="shared" ca="1" si="74"/>
        <v>#N/A</v>
      </c>
      <c r="R421" s="86" t="e">
        <f t="shared" ca="1" si="75"/>
        <v>#N/A</v>
      </c>
      <c r="T421" s="16" t="e">
        <f t="shared" ca="1" si="76"/>
        <v>#N/A</v>
      </c>
      <c r="U421" s="86" t="e">
        <f t="shared" ca="1" si="77"/>
        <v>#N/A</v>
      </c>
      <c r="V421" s="86" t="e">
        <f t="shared" ca="1" si="78"/>
        <v>#N/A</v>
      </c>
      <c r="AI421" s="196" t="e">
        <f ca="1">(($E$9*(RAND()*($E$208-$D$208)+$D$208))*(RAND()*('Base Calcs'!$E$214-'Base Calcs'!$D$214)+'Base Calcs'!$D$214+IF($E$50&gt;0,$E$50,0)))+$E$154+$E$155-$E$196+$E$179-($E$179*(RAND()*($E$210-$D$210)+$D$210))-(($E$200/$E$45)*(RAND()*($E$211-$D$211)+$D$211))</f>
        <v>#N/A</v>
      </c>
      <c r="AK4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2" spans="2:37" x14ac:dyDescent="0.25">
      <c r="B422" s="181" t="e">
        <f t="shared" ca="1" si="72"/>
        <v>#N/A</v>
      </c>
      <c r="C422" s="86"/>
      <c r="D422" s="86"/>
      <c r="F422" s="16"/>
      <c r="G422" s="86"/>
      <c r="H422" s="86"/>
      <c r="J422" s="37"/>
      <c r="P422" s="16" t="e">
        <f t="shared" ca="1" si="73"/>
        <v>#N/A</v>
      </c>
      <c r="Q422" s="86" t="e">
        <f t="shared" ca="1" si="74"/>
        <v>#N/A</v>
      </c>
      <c r="R422" s="86" t="e">
        <f t="shared" ca="1" si="75"/>
        <v>#N/A</v>
      </c>
      <c r="T422" s="16" t="e">
        <f t="shared" ca="1" si="76"/>
        <v>#N/A</v>
      </c>
      <c r="U422" s="86" t="e">
        <f t="shared" ca="1" si="77"/>
        <v>#N/A</v>
      </c>
      <c r="V422" s="86" t="e">
        <f t="shared" ca="1" si="78"/>
        <v>#N/A</v>
      </c>
      <c r="AI422" s="196" t="e">
        <f ca="1">(($E$9*(RAND()*($E$208-$D$208)+$D$208))*(RAND()*('Base Calcs'!$E$214-'Base Calcs'!$D$214)+'Base Calcs'!$D$214+IF($E$50&gt;0,$E$50,0)))+$E$154+$E$155-$E$196+$E$179-($E$179*(RAND()*($E$210-$D$210)+$D$210))-(($E$200/$E$45)*(RAND()*($E$211-$D$211)+$D$211))</f>
        <v>#N/A</v>
      </c>
      <c r="AK4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3" spans="2:37" x14ac:dyDescent="0.25">
      <c r="B423" s="181" t="e">
        <f t="shared" ca="1" si="72"/>
        <v>#N/A</v>
      </c>
      <c r="C423" s="86"/>
      <c r="D423" s="86"/>
      <c r="F423" s="16"/>
      <c r="G423" s="86"/>
      <c r="H423" s="86"/>
      <c r="J423" s="37"/>
      <c r="P423" s="16" t="e">
        <f t="shared" ca="1" si="73"/>
        <v>#N/A</v>
      </c>
      <c r="Q423" s="86" t="e">
        <f t="shared" ca="1" si="74"/>
        <v>#N/A</v>
      </c>
      <c r="R423" s="86" t="e">
        <f t="shared" ca="1" si="75"/>
        <v>#N/A</v>
      </c>
      <c r="T423" s="16" t="e">
        <f t="shared" ca="1" si="76"/>
        <v>#N/A</v>
      </c>
      <c r="U423" s="86" t="e">
        <f t="shared" ca="1" si="77"/>
        <v>#N/A</v>
      </c>
      <c r="V423" s="86" t="e">
        <f t="shared" ca="1" si="78"/>
        <v>#N/A</v>
      </c>
      <c r="AI423" s="196" t="e">
        <f ca="1">(($E$9*(RAND()*($E$208-$D$208)+$D$208))*(RAND()*('Base Calcs'!$E$214-'Base Calcs'!$D$214)+'Base Calcs'!$D$214+IF($E$50&gt;0,$E$50,0)))+$E$154+$E$155-$E$196+$E$179-($E$179*(RAND()*($E$210-$D$210)+$D$210))-(($E$200/$E$45)*(RAND()*($E$211-$D$211)+$D$211))</f>
        <v>#N/A</v>
      </c>
      <c r="AK4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4" spans="2:37" x14ac:dyDescent="0.25">
      <c r="B424" s="181" t="e">
        <f t="shared" ca="1" si="72"/>
        <v>#N/A</v>
      </c>
      <c r="C424" s="86"/>
      <c r="D424" s="86"/>
      <c r="F424" s="16"/>
      <c r="G424" s="86"/>
      <c r="H424" s="86"/>
      <c r="J424" s="37"/>
      <c r="P424" s="16" t="e">
        <f t="shared" ca="1" si="73"/>
        <v>#N/A</v>
      </c>
      <c r="Q424" s="86" t="e">
        <f t="shared" ca="1" si="74"/>
        <v>#N/A</v>
      </c>
      <c r="R424" s="86" t="e">
        <f t="shared" ca="1" si="75"/>
        <v>#N/A</v>
      </c>
      <c r="T424" s="16" t="e">
        <f t="shared" ca="1" si="76"/>
        <v>#N/A</v>
      </c>
      <c r="U424" s="86" t="e">
        <f t="shared" ca="1" si="77"/>
        <v>#N/A</v>
      </c>
      <c r="V424" s="86" t="e">
        <f t="shared" ca="1" si="78"/>
        <v>#N/A</v>
      </c>
      <c r="AI424" s="196" t="e">
        <f ca="1">(($E$9*(RAND()*($E$208-$D$208)+$D$208))*(RAND()*('Base Calcs'!$E$214-'Base Calcs'!$D$214)+'Base Calcs'!$D$214+IF($E$50&gt;0,$E$50,0)))+$E$154+$E$155-$E$196+$E$179-($E$179*(RAND()*($E$210-$D$210)+$D$210))-(($E$200/$E$45)*(RAND()*($E$211-$D$211)+$D$211))</f>
        <v>#N/A</v>
      </c>
      <c r="AK4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5" spans="2:37" x14ac:dyDescent="0.25">
      <c r="B425" s="181" t="e">
        <f t="shared" ca="1" si="72"/>
        <v>#N/A</v>
      </c>
      <c r="C425" s="86"/>
      <c r="D425" s="86"/>
      <c r="F425" s="16"/>
      <c r="G425" s="86"/>
      <c r="H425" s="86"/>
      <c r="J425" s="37"/>
      <c r="P425" s="16" t="e">
        <f t="shared" ca="1" si="73"/>
        <v>#N/A</v>
      </c>
      <c r="Q425" s="86" t="e">
        <f t="shared" ca="1" si="74"/>
        <v>#N/A</v>
      </c>
      <c r="R425" s="86" t="e">
        <f t="shared" ca="1" si="75"/>
        <v>#N/A</v>
      </c>
      <c r="T425" s="16" t="e">
        <f t="shared" ca="1" si="76"/>
        <v>#N/A</v>
      </c>
      <c r="U425" s="86" t="e">
        <f t="shared" ca="1" si="77"/>
        <v>#N/A</v>
      </c>
      <c r="V425" s="86" t="e">
        <f t="shared" ca="1" si="78"/>
        <v>#N/A</v>
      </c>
      <c r="AI425" s="196" t="e">
        <f ca="1">(($E$9*(RAND()*($E$208-$D$208)+$D$208))*(RAND()*('Base Calcs'!$E$214-'Base Calcs'!$D$214)+'Base Calcs'!$D$214+IF($E$50&gt;0,$E$50,0)))+$E$154+$E$155-$E$196+$E$179-($E$179*(RAND()*($E$210-$D$210)+$D$210))-(($E$200/$E$45)*(RAND()*($E$211-$D$211)+$D$211))</f>
        <v>#N/A</v>
      </c>
      <c r="AK4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6" spans="2:37" x14ac:dyDescent="0.25">
      <c r="B426" s="181" t="e">
        <f t="shared" ca="1" si="72"/>
        <v>#N/A</v>
      </c>
      <c r="C426" s="86"/>
      <c r="D426" s="86"/>
      <c r="F426" s="16"/>
      <c r="G426" s="86"/>
      <c r="H426" s="86"/>
      <c r="J426" s="37"/>
      <c r="P426" s="16" t="e">
        <f t="shared" ca="1" si="73"/>
        <v>#N/A</v>
      </c>
      <c r="Q426" s="86" t="e">
        <f t="shared" ca="1" si="74"/>
        <v>#N/A</v>
      </c>
      <c r="R426" s="86" t="e">
        <f t="shared" ca="1" si="75"/>
        <v>#N/A</v>
      </c>
      <c r="T426" s="16" t="e">
        <f t="shared" ca="1" si="76"/>
        <v>#N/A</v>
      </c>
      <c r="U426" s="86" t="e">
        <f t="shared" ca="1" si="77"/>
        <v>#N/A</v>
      </c>
      <c r="V426" s="86" t="e">
        <f t="shared" ca="1" si="78"/>
        <v>#N/A</v>
      </c>
      <c r="AI426" s="196" t="e">
        <f ca="1">(($E$9*(RAND()*($E$208-$D$208)+$D$208))*(RAND()*('Base Calcs'!$E$214-'Base Calcs'!$D$214)+'Base Calcs'!$D$214+IF($E$50&gt;0,$E$50,0)))+$E$154+$E$155-$E$196+$E$179-($E$179*(RAND()*($E$210-$D$210)+$D$210))-(($E$200/$E$45)*(RAND()*($E$211-$D$211)+$D$211))</f>
        <v>#N/A</v>
      </c>
      <c r="AK4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7" spans="2:37" x14ac:dyDescent="0.25">
      <c r="B427" s="181" t="e">
        <f t="shared" ca="1" si="72"/>
        <v>#N/A</v>
      </c>
      <c r="C427" s="86"/>
      <c r="D427" s="86"/>
      <c r="F427" s="16"/>
      <c r="G427" s="86"/>
      <c r="H427" s="86"/>
      <c r="J427" s="37"/>
      <c r="P427" s="16" t="e">
        <f t="shared" ca="1" si="73"/>
        <v>#N/A</v>
      </c>
      <c r="Q427" s="86" t="e">
        <f t="shared" ca="1" si="74"/>
        <v>#N/A</v>
      </c>
      <c r="R427" s="86" t="e">
        <f t="shared" ca="1" si="75"/>
        <v>#N/A</v>
      </c>
      <c r="T427" s="16" t="e">
        <f t="shared" ca="1" si="76"/>
        <v>#N/A</v>
      </c>
      <c r="U427" s="86" t="e">
        <f t="shared" ca="1" si="77"/>
        <v>#N/A</v>
      </c>
      <c r="V427" s="86" t="e">
        <f t="shared" ca="1" si="78"/>
        <v>#N/A</v>
      </c>
      <c r="AI427" s="196" t="e">
        <f ca="1">(($E$9*(RAND()*($E$208-$D$208)+$D$208))*(RAND()*('Base Calcs'!$E$214-'Base Calcs'!$D$214)+'Base Calcs'!$D$214+IF($E$50&gt;0,$E$50,0)))+$E$154+$E$155-$E$196+$E$179-($E$179*(RAND()*($E$210-$D$210)+$D$210))-(($E$200/$E$45)*(RAND()*($E$211-$D$211)+$D$211))</f>
        <v>#N/A</v>
      </c>
      <c r="AK4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8" spans="2:37" x14ac:dyDescent="0.25">
      <c r="B428" s="181" t="e">
        <f t="shared" ca="1" si="72"/>
        <v>#N/A</v>
      </c>
      <c r="C428" s="86"/>
      <c r="D428" s="86"/>
      <c r="F428" s="16"/>
      <c r="G428" s="86"/>
      <c r="H428" s="86"/>
      <c r="J428" s="37"/>
      <c r="P428" s="16" t="e">
        <f t="shared" ca="1" si="73"/>
        <v>#N/A</v>
      </c>
      <c r="Q428" s="86" t="e">
        <f t="shared" ca="1" si="74"/>
        <v>#N/A</v>
      </c>
      <c r="R428" s="86" t="e">
        <f t="shared" ca="1" si="75"/>
        <v>#N/A</v>
      </c>
      <c r="T428" s="16" t="e">
        <f t="shared" ca="1" si="76"/>
        <v>#N/A</v>
      </c>
      <c r="U428" s="86" t="e">
        <f t="shared" ca="1" si="77"/>
        <v>#N/A</v>
      </c>
      <c r="V428" s="86" t="e">
        <f t="shared" ca="1" si="78"/>
        <v>#N/A</v>
      </c>
      <c r="AI428" s="196" t="e">
        <f ca="1">(($E$9*(RAND()*($E$208-$D$208)+$D$208))*(RAND()*('Base Calcs'!$E$214-'Base Calcs'!$D$214)+'Base Calcs'!$D$214+IF($E$50&gt;0,$E$50,0)))+$E$154+$E$155-$E$196+$E$179-($E$179*(RAND()*($E$210-$D$210)+$D$210))-(($E$200/$E$45)*(RAND()*($E$211-$D$211)+$D$211))</f>
        <v>#N/A</v>
      </c>
      <c r="AK4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9" spans="2:37" x14ac:dyDescent="0.25">
      <c r="B429" s="181" t="e">
        <f t="shared" ca="1" si="72"/>
        <v>#N/A</v>
      </c>
      <c r="C429" s="86"/>
      <c r="D429" s="86"/>
      <c r="F429" s="16"/>
      <c r="G429" s="86"/>
      <c r="H429" s="86"/>
      <c r="J429" s="37"/>
      <c r="P429" s="16" t="e">
        <f t="shared" ca="1" si="73"/>
        <v>#N/A</v>
      </c>
      <c r="Q429" s="86" t="e">
        <f t="shared" ca="1" si="74"/>
        <v>#N/A</v>
      </c>
      <c r="R429" s="86" t="e">
        <f t="shared" ca="1" si="75"/>
        <v>#N/A</v>
      </c>
      <c r="T429" s="16" t="e">
        <f t="shared" ca="1" si="76"/>
        <v>#N/A</v>
      </c>
      <c r="U429" s="86" t="e">
        <f t="shared" ca="1" si="77"/>
        <v>#N/A</v>
      </c>
      <c r="V429" s="86" t="e">
        <f t="shared" ca="1" si="78"/>
        <v>#N/A</v>
      </c>
      <c r="AI429" s="196" t="e">
        <f ca="1">(($E$9*(RAND()*($E$208-$D$208)+$D$208))*(RAND()*('Base Calcs'!$E$214-'Base Calcs'!$D$214)+'Base Calcs'!$D$214+IF($E$50&gt;0,$E$50,0)))+$E$154+$E$155-$E$196+$E$179-($E$179*(RAND()*($E$210-$D$210)+$D$210))-(($E$200/$E$45)*(RAND()*($E$211-$D$211)+$D$211))</f>
        <v>#N/A</v>
      </c>
      <c r="AK4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0" spans="2:37" x14ac:dyDescent="0.25">
      <c r="B430" s="181" t="e">
        <f t="shared" ca="1" si="72"/>
        <v>#N/A</v>
      </c>
      <c r="C430" s="86"/>
      <c r="D430" s="86"/>
      <c r="F430" s="16"/>
      <c r="G430" s="86"/>
      <c r="H430" s="86"/>
      <c r="J430" s="37"/>
      <c r="P430" s="16" t="e">
        <f t="shared" ca="1" si="73"/>
        <v>#N/A</v>
      </c>
      <c r="Q430" s="86" t="e">
        <f t="shared" ca="1" si="74"/>
        <v>#N/A</v>
      </c>
      <c r="R430" s="86" t="e">
        <f t="shared" ca="1" si="75"/>
        <v>#N/A</v>
      </c>
      <c r="T430" s="16" t="e">
        <f t="shared" ca="1" si="76"/>
        <v>#N/A</v>
      </c>
      <c r="U430" s="86" t="e">
        <f t="shared" ca="1" si="77"/>
        <v>#N/A</v>
      </c>
      <c r="V430" s="86" t="e">
        <f t="shared" ca="1" si="78"/>
        <v>#N/A</v>
      </c>
      <c r="AI430" s="196" t="e">
        <f ca="1">(($E$9*(RAND()*($E$208-$D$208)+$D$208))*(RAND()*('Base Calcs'!$E$214-'Base Calcs'!$D$214)+'Base Calcs'!$D$214+IF($E$50&gt;0,$E$50,0)))+$E$154+$E$155-$E$196+$E$179-($E$179*(RAND()*($E$210-$D$210)+$D$210))-(($E$200/$E$45)*(RAND()*($E$211-$D$211)+$D$211))</f>
        <v>#N/A</v>
      </c>
      <c r="AK4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1" spans="2:37" x14ac:dyDescent="0.25">
      <c r="B431" s="181" t="e">
        <f t="shared" ca="1" si="72"/>
        <v>#N/A</v>
      </c>
      <c r="C431" s="86"/>
      <c r="D431" s="86"/>
      <c r="F431" s="16"/>
      <c r="G431" s="86"/>
      <c r="H431" s="86"/>
      <c r="J431" s="37"/>
      <c r="P431" s="16" t="e">
        <f t="shared" ca="1" si="73"/>
        <v>#N/A</v>
      </c>
      <c r="Q431" s="86" t="e">
        <f t="shared" ca="1" si="74"/>
        <v>#N/A</v>
      </c>
      <c r="R431" s="86" t="e">
        <f t="shared" ca="1" si="75"/>
        <v>#N/A</v>
      </c>
      <c r="T431" s="16" t="e">
        <f t="shared" ca="1" si="76"/>
        <v>#N/A</v>
      </c>
      <c r="U431" s="86" t="e">
        <f t="shared" ca="1" si="77"/>
        <v>#N/A</v>
      </c>
      <c r="V431" s="86" t="e">
        <f t="shared" ca="1" si="78"/>
        <v>#N/A</v>
      </c>
      <c r="AI431" s="196" t="e">
        <f ca="1">(($E$9*(RAND()*($E$208-$D$208)+$D$208))*(RAND()*('Base Calcs'!$E$214-'Base Calcs'!$D$214)+'Base Calcs'!$D$214+IF($E$50&gt;0,$E$50,0)))+$E$154+$E$155-$E$196+$E$179-($E$179*(RAND()*($E$210-$D$210)+$D$210))-(($E$200/$E$45)*(RAND()*($E$211-$D$211)+$D$211))</f>
        <v>#N/A</v>
      </c>
      <c r="AK4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2" spans="2:37" x14ac:dyDescent="0.25">
      <c r="B432" s="181" t="e">
        <f t="shared" ca="1" si="72"/>
        <v>#N/A</v>
      </c>
      <c r="C432" s="86"/>
      <c r="D432" s="86"/>
      <c r="F432" s="16"/>
      <c r="G432" s="86"/>
      <c r="H432" s="86"/>
      <c r="J432" s="37"/>
      <c r="P432" s="16" t="e">
        <f t="shared" ca="1" si="73"/>
        <v>#N/A</v>
      </c>
      <c r="Q432" s="86" t="e">
        <f t="shared" ca="1" si="74"/>
        <v>#N/A</v>
      </c>
      <c r="R432" s="86" t="e">
        <f t="shared" ca="1" si="75"/>
        <v>#N/A</v>
      </c>
      <c r="T432" s="16" t="e">
        <f t="shared" ca="1" si="76"/>
        <v>#N/A</v>
      </c>
      <c r="U432" s="86" t="e">
        <f t="shared" ca="1" si="77"/>
        <v>#N/A</v>
      </c>
      <c r="V432" s="86" t="e">
        <f t="shared" ca="1" si="78"/>
        <v>#N/A</v>
      </c>
      <c r="AI432" s="196" t="e">
        <f ca="1">(($E$9*(RAND()*($E$208-$D$208)+$D$208))*(RAND()*('Base Calcs'!$E$214-'Base Calcs'!$D$214)+'Base Calcs'!$D$214+IF($E$50&gt;0,$E$50,0)))+$E$154+$E$155-$E$196+$E$179-($E$179*(RAND()*($E$210-$D$210)+$D$210))-(($E$200/$E$45)*(RAND()*($E$211-$D$211)+$D$211))</f>
        <v>#N/A</v>
      </c>
      <c r="AK4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3" spans="2:37" x14ac:dyDescent="0.25">
      <c r="B433" s="181" t="e">
        <f t="shared" ca="1" si="72"/>
        <v>#N/A</v>
      </c>
      <c r="C433" s="86"/>
      <c r="D433" s="86"/>
      <c r="F433" s="16"/>
      <c r="G433" s="86"/>
      <c r="H433" s="86"/>
      <c r="J433" s="37"/>
      <c r="P433" s="16" t="e">
        <f t="shared" ca="1" si="73"/>
        <v>#N/A</v>
      </c>
      <c r="Q433" s="86" t="e">
        <f t="shared" ca="1" si="74"/>
        <v>#N/A</v>
      </c>
      <c r="R433" s="86" t="e">
        <f t="shared" ca="1" si="75"/>
        <v>#N/A</v>
      </c>
      <c r="T433" s="16" t="e">
        <f t="shared" ca="1" si="76"/>
        <v>#N/A</v>
      </c>
      <c r="U433" s="86" t="e">
        <f t="shared" ca="1" si="77"/>
        <v>#N/A</v>
      </c>
      <c r="V433" s="86" t="e">
        <f t="shared" ca="1" si="78"/>
        <v>#N/A</v>
      </c>
      <c r="AI433" s="196" t="e">
        <f ca="1">(($E$9*(RAND()*($E$208-$D$208)+$D$208))*(RAND()*('Base Calcs'!$E$214-'Base Calcs'!$D$214)+'Base Calcs'!$D$214+IF($E$50&gt;0,$E$50,0)))+$E$154+$E$155-$E$196+$E$179-($E$179*(RAND()*($E$210-$D$210)+$D$210))-(($E$200/$E$45)*(RAND()*($E$211-$D$211)+$D$211))</f>
        <v>#N/A</v>
      </c>
      <c r="AK4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4" spans="2:37" x14ac:dyDescent="0.25">
      <c r="B434" s="181" t="e">
        <f t="shared" ca="1" si="72"/>
        <v>#N/A</v>
      </c>
      <c r="C434" s="86"/>
      <c r="D434" s="86"/>
      <c r="F434" s="16"/>
      <c r="G434" s="86"/>
      <c r="H434" s="86"/>
      <c r="J434" s="37"/>
      <c r="P434" s="16" t="e">
        <f t="shared" ca="1" si="73"/>
        <v>#N/A</v>
      </c>
      <c r="Q434" s="86" t="e">
        <f t="shared" ca="1" si="74"/>
        <v>#N/A</v>
      </c>
      <c r="R434" s="86" t="e">
        <f t="shared" ca="1" si="75"/>
        <v>#N/A</v>
      </c>
      <c r="T434" s="16" t="e">
        <f t="shared" ca="1" si="76"/>
        <v>#N/A</v>
      </c>
      <c r="U434" s="86" t="e">
        <f t="shared" ca="1" si="77"/>
        <v>#N/A</v>
      </c>
      <c r="V434" s="86" t="e">
        <f t="shared" ca="1" si="78"/>
        <v>#N/A</v>
      </c>
      <c r="AI434" s="196" t="e">
        <f ca="1">(($E$9*(RAND()*($E$208-$D$208)+$D$208))*(RAND()*('Base Calcs'!$E$214-'Base Calcs'!$D$214)+'Base Calcs'!$D$214+IF($E$50&gt;0,$E$50,0)))+$E$154+$E$155-$E$196+$E$179-($E$179*(RAND()*($E$210-$D$210)+$D$210))-(($E$200/$E$45)*(RAND()*($E$211-$D$211)+$D$211))</f>
        <v>#N/A</v>
      </c>
      <c r="AK4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5" spans="2:37" x14ac:dyDescent="0.25">
      <c r="B435" s="181" t="e">
        <f t="shared" ca="1" si="72"/>
        <v>#N/A</v>
      </c>
      <c r="C435" s="86"/>
      <c r="D435" s="86"/>
      <c r="F435" s="16"/>
      <c r="G435" s="86"/>
      <c r="H435" s="86"/>
      <c r="J435" s="37"/>
      <c r="P435" s="16" t="e">
        <f t="shared" ca="1" si="73"/>
        <v>#N/A</v>
      </c>
      <c r="Q435" s="86" t="e">
        <f t="shared" ca="1" si="74"/>
        <v>#N/A</v>
      </c>
      <c r="R435" s="86" t="e">
        <f t="shared" ca="1" si="75"/>
        <v>#N/A</v>
      </c>
      <c r="T435" s="16" t="e">
        <f t="shared" ca="1" si="76"/>
        <v>#N/A</v>
      </c>
      <c r="U435" s="86" t="e">
        <f t="shared" ca="1" si="77"/>
        <v>#N/A</v>
      </c>
      <c r="V435" s="86" t="e">
        <f t="shared" ca="1" si="78"/>
        <v>#N/A</v>
      </c>
      <c r="AI435" s="196" t="e">
        <f ca="1">(($E$9*(RAND()*($E$208-$D$208)+$D$208))*(RAND()*('Base Calcs'!$E$214-'Base Calcs'!$D$214)+'Base Calcs'!$D$214+IF($E$50&gt;0,$E$50,0)))+$E$154+$E$155-$E$196+$E$179-($E$179*(RAND()*($E$210-$D$210)+$D$210))-(($E$200/$E$45)*(RAND()*($E$211-$D$211)+$D$211))</f>
        <v>#N/A</v>
      </c>
      <c r="AK4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6" spans="2:37" x14ac:dyDescent="0.25">
      <c r="B436" s="181" t="e">
        <f t="shared" ca="1" si="72"/>
        <v>#N/A</v>
      </c>
      <c r="C436" s="86"/>
      <c r="D436" s="86"/>
      <c r="F436" s="16"/>
      <c r="G436" s="86"/>
      <c r="H436" s="86"/>
      <c r="J436" s="37"/>
      <c r="P436" s="16" t="e">
        <f t="shared" ca="1" si="73"/>
        <v>#N/A</v>
      </c>
      <c r="Q436" s="86" t="e">
        <f t="shared" ca="1" si="74"/>
        <v>#N/A</v>
      </c>
      <c r="R436" s="86" t="e">
        <f t="shared" ca="1" si="75"/>
        <v>#N/A</v>
      </c>
      <c r="T436" s="16" t="e">
        <f t="shared" ca="1" si="76"/>
        <v>#N/A</v>
      </c>
      <c r="U436" s="86" t="e">
        <f t="shared" ca="1" si="77"/>
        <v>#N/A</v>
      </c>
      <c r="V436" s="86" t="e">
        <f t="shared" ca="1" si="78"/>
        <v>#N/A</v>
      </c>
      <c r="AI436" s="196" t="e">
        <f ca="1">(($E$9*(RAND()*($E$208-$D$208)+$D$208))*(RAND()*('Base Calcs'!$E$214-'Base Calcs'!$D$214)+'Base Calcs'!$D$214+IF($E$50&gt;0,$E$50,0)))+$E$154+$E$155-$E$196+$E$179-($E$179*(RAND()*($E$210-$D$210)+$D$210))-(($E$200/$E$45)*(RAND()*($E$211-$D$211)+$D$211))</f>
        <v>#N/A</v>
      </c>
      <c r="AK4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7" spans="2:37" x14ac:dyDescent="0.25">
      <c r="B437" s="181" t="e">
        <f t="shared" ca="1" si="72"/>
        <v>#N/A</v>
      </c>
      <c r="C437" s="86"/>
      <c r="D437" s="86"/>
      <c r="F437" s="16"/>
      <c r="G437" s="86"/>
      <c r="H437" s="86"/>
      <c r="J437" s="37"/>
      <c r="P437" s="16" t="e">
        <f t="shared" ca="1" si="73"/>
        <v>#N/A</v>
      </c>
      <c r="Q437" s="86" t="e">
        <f t="shared" ca="1" si="74"/>
        <v>#N/A</v>
      </c>
      <c r="R437" s="86" t="e">
        <f t="shared" ca="1" si="75"/>
        <v>#N/A</v>
      </c>
      <c r="T437" s="16" t="e">
        <f t="shared" ca="1" si="76"/>
        <v>#N/A</v>
      </c>
      <c r="U437" s="86" t="e">
        <f t="shared" ca="1" si="77"/>
        <v>#N/A</v>
      </c>
      <c r="V437" s="86" t="e">
        <f t="shared" ca="1" si="78"/>
        <v>#N/A</v>
      </c>
      <c r="AI437" s="196" t="e">
        <f ca="1">(($E$9*(RAND()*($E$208-$D$208)+$D$208))*(RAND()*('Base Calcs'!$E$214-'Base Calcs'!$D$214)+'Base Calcs'!$D$214+IF($E$50&gt;0,$E$50,0)))+$E$154+$E$155-$E$196+$E$179-($E$179*(RAND()*($E$210-$D$210)+$D$210))-(($E$200/$E$45)*(RAND()*($E$211-$D$211)+$D$211))</f>
        <v>#N/A</v>
      </c>
      <c r="AK4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8" spans="2:37" x14ac:dyDescent="0.25">
      <c r="B438" s="181" t="e">
        <f t="shared" ca="1" si="72"/>
        <v>#N/A</v>
      </c>
      <c r="C438" s="86"/>
      <c r="D438" s="86"/>
      <c r="F438" s="16"/>
      <c r="G438" s="86"/>
      <c r="H438" s="86"/>
      <c r="J438" s="37"/>
      <c r="P438" s="16" t="e">
        <f t="shared" ca="1" si="73"/>
        <v>#N/A</v>
      </c>
      <c r="Q438" s="86" t="e">
        <f t="shared" ca="1" si="74"/>
        <v>#N/A</v>
      </c>
      <c r="R438" s="86" t="e">
        <f t="shared" ca="1" si="75"/>
        <v>#N/A</v>
      </c>
      <c r="T438" s="16" t="e">
        <f t="shared" ca="1" si="76"/>
        <v>#N/A</v>
      </c>
      <c r="U438" s="86" t="e">
        <f t="shared" ca="1" si="77"/>
        <v>#N/A</v>
      </c>
      <c r="V438" s="86" t="e">
        <f t="shared" ca="1" si="78"/>
        <v>#N/A</v>
      </c>
      <c r="AI438" s="196" t="e">
        <f ca="1">(($E$9*(RAND()*($E$208-$D$208)+$D$208))*(RAND()*('Base Calcs'!$E$214-'Base Calcs'!$D$214)+'Base Calcs'!$D$214+IF($E$50&gt;0,$E$50,0)))+$E$154+$E$155-$E$196+$E$179-($E$179*(RAND()*($E$210-$D$210)+$D$210))-(($E$200/$E$45)*(RAND()*($E$211-$D$211)+$D$211))</f>
        <v>#N/A</v>
      </c>
      <c r="AK4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9" spans="2:37" x14ac:dyDescent="0.25">
      <c r="B439" s="181" t="e">
        <f t="shared" ca="1" si="72"/>
        <v>#N/A</v>
      </c>
      <c r="C439" s="86"/>
      <c r="D439" s="86"/>
      <c r="F439" s="16"/>
      <c r="G439" s="86"/>
      <c r="H439" s="86"/>
      <c r="J439" s="37"/>
      <c r="P439" s="16" t="e">
        <f t="shared" ca="1" si="73"/>
        <v>#N/A</v>
      </c>
      <c r="Q439" s="86" t="e">
        <f t="shared" ca="1" si="74"/>
        <v>#N/A</v>
      </c>
      <c r="R439" s="86" t="e">
        <f t="shared" ca="1" si="75"/>
        <v>#N/A</v>
      </c>
      <c r="T439" s="16" t="e">
        <f t="shared" ca="1" si="76"/>
        <v>#N/A</v>
      </c>
      <c r="U439" s="86" t="e">
        <f t="shared" ca="1" si="77"/>
        <v>#N/A</v>
      </c>
      <c r="V439" s="86" t="e">
        <f t="shared" ca="1" si="78"/>
        <v>#N/A</v>
      </c>
      <c r="AI439" s="196" t="e">
        <f ca="1">(($E$9*(RAND()*($E$208-$D$208)+$D$208))*(RAND()*('Base Calcs'!$E$214-'Base Calcs'!$D$214)+'Base Calcs'!$D$214+IF($E$50&gt;0,$E$50,0)))+$E$154+$E$155-$E$196+$E$179-($E$179*(RAND()*($E$210-$D$210)+$D$210))-(($E$200/$E$45)*(RAND()*($E$211-$D$211)+$D$211))</f>
        <v>#N/A</v>
      </c>
      <c r="AK4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0" spans="2:37" x14ac:dyDescent="0.25">
      <c r="B440" s="181" t="e">
        <f t="shared" ca="1" si="72"/>
        <v>#N/A</v>
      </c>
      <c r="C440" s="86"/>
      <c r="D440" s="86"/>
      <c r="F440" s="16"/>
      <c r="G440" s="86"/>
      <c r="H440" s="86"/>
      <c r="J440" s="37"/>
      <c r="P440" s="16" t="e">
        <f t="shared" ca="1" si="73"/>
        <v>#N/A</v>
      </c>
      <c r="Q440" s="86" t="e">
        <f t="shared" ca="1" si="74"/>
        <v>#N/A</v>
      </c>
      <c r="R440" s="86" t="e">
        <f t="shared" ca="1" si="75"/>
        <v>#N/A</v>
      </c>
      <c r="T440" s="16" t="e">
        <f t="shared" ca="1" si="76"/>
        <v>#N/A</v>
      </c>
      <c r="U440" s="86" t="e">
        <f t="shared" ca="1" si="77"/>
        <v>#N/A</v>
      </c>
      <c r="V440" s="86" t="e">
        <f t="shared" ca="1" si="78"/>
        <v>#N/A</v>
      </c>
      <c r="AI440" s="196" t="e">
        <f ca="1">(($E$9*(RAND()*($E$208-$D$208)+$D$208))*(RAND()*('Base Calcs'!$E$214-'Base Calcs'!$D$214)+'Base Calcs'!$D$214+IF($E$50&gt;0,$E$50,0)))+$E$154+$E$155-$E$196+$E$179-($E$179*(RAND()*($E$210-$D$210)+$D$210))-(($E$200/$E$45)*(RAND()*($E$211-$D$211)+$D$211))</f>
        <v>#N/A</v>
      </c>
      <c r="AK4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1" spans="2:37" x14ac:dyDescent="0.25">
      <c r="B441" s="181" t="e">
        <f t="shared" ca="1" si="72"/>
        <v>#N/A</v>
      </c>
      <c r="C441" s="86"/>
      <c r="D441" s="86"/>
      <c r="F441" s="16"/>
      <c r="G441" s="86"/>
      <c r="H441" s="86"/>
      <c r="J441" s="37"/>
      <c r="P441" s="16" t="e">
        <f t="shared" ca="1" si="73"/>
        <v>#N/A</v>
      </c>
      <c r="Q441" s="86" t="e">
        <f t="shared" ca="1" si="74"/>
        <v>#N/A</v>
      </c>
      <c r="R441" s="86" t="e">
        <f t="shared" ca="1" si="75"/>
        <v>#N/A</v>
      </c>
      <c r="T441" s="16" t="e">
        <f t="shared" ca="1" si="76"/>
        <v>#N/A</v>
      </c>
      <c r="U441" s="86" t="e">
        <f t="shared" ca="1" si="77"/>
        <v>#N/A</v>
      </c>
      <c r="V441" s="86" t="e">
        <f t="shared" ca="1" si="78"/>
        <v>#N/A</v>
      </c>
      <c r="AI441" s="196" t="e">
        <f ca="1">(($E$9*(RAND()*($E$208-$D$208)+$D$208))*(RAND()*('Base Calcs'!$E$214-'Base Calcs'!$D$214)+'Base Calcs'!$D$214+IF($E$50&gt;0,$E$50,0)))+$E$154+$E$155-$E$196+$E$179-($E$179*(RAND()*($E$210-$D$210)+$D$210))-(($E$200/$E$45)*(RAND()*($E$211-$D$211)+$D$211))</f>
        <v>#N/A</v>
      </c>
      <c r="AK4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2" spans="2:37" x14ac:dyDescent="0.25">
      <c r="B442" s="181" t="e">
        <f t="shared" ca="1" si="72"/>
        <v>#N/A</v>
      </c>
      <c r="C442" s="86"/>
      <c r="D442" s="86"/>
      <c r="F442" s="16"/>
      <c r="G442" s="86"/>
      <c r="H442" s="86"/>
      <c r="J442" s="37"/>
      <c r="P442" s="16" t="e">
        <f t="shared" ca="1" si="73"/>
        <v>#N/A</v>
      </c>
      <c r="Q442" s="86" t="e">
        <f t="shared" ca="1" si="74"/>
        <v>#N/A</v>
      </c>
      <c r="R442" s="86" t="e">
        <f t="shared" ca="1" si="75"/>
        <v>#N/A</v>
      </c>
      <c r="T442" s="16" t="e">
        <f t="shared" ca="1" si="76"/>
        <v>#N/A</v>
      </c>
      <c r="U442" s="86" t="e">
        <f t="shared" ca="1" si="77"/>
        <v>#N/A</v>
      </c>
      <c r="V442" s="86" t="e">
        <f t="shared" ca="1" si="78"/>
        <v>#N/A</v>
      </c>
      <c r="AI442" s="196" t="e">
        <f ca="1">(($E$9*(RAND()*($E$208-$D$208)+$D$208))*(RAND()*('Base Calcs'!$E$214-'Base Calcs'!$D$214)+'Base Calcs'!$D$214+IF($E$50&gt;0,$E$50,0)))+$E$154+$E$155-$E$196+$E$179-($E$179*(RAND()*($E$210-$D$210)+$D$210))-(($E$200/$E$45)*(RAND()*($E$211-$D$211)+$D$211))</f>
        <v>#N/A</v>
      </c>
      <c r="AK4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3" spans="2:37" x14ac:dyDescent="0.25">
      <c r="B443" s="181" t="e">
        <f t="shared" ca="1" si="72"/>
        <v>#N/A</v>
      </c>
      <c r="C443" s="86"/>
      <c r="D443" s="86"/>
      <c r="F443" s="16"/>
      <c r="G443" s="86"/>
      <c r="H443" s="86"/>
      <c r="J443" s="37"/>
      <c r="P443" s="16" t="e">
        <f t="shared" ca="1" si="73"/>
        <v>#N/A</v>
      </c>
      <c r="Q443" s="86" t="e">
        <f t="shared" ca="1" si="74"/>
        <v>#N/A</v>
      </c>
      <c r="R443" s="86" t="e">
        <f t="shared" ca="1" si="75"/>
        <v>#N/A</v>
      </c>
      <c r="T443" s="16" t="e">
        <f t="shared" ca="1" si="76"/>
        <v>#N/A</v>
      </c>
      <c r="U443" s="86" t="e">
        <f t="shared" ca="1" si="77"/>
        <v>#N/A</v>
      </c>
      <c r="V443" s="86" t="e">
        <f t="shared" ca="1" si="78"/>
        <v>#N/A</v>
      </c>
      <c r="AI443" s="196" t="e">
        <f ca="1">(($E$9*(RAND()*($E$208-$D$208)+$D$208))*(RAND()*('Base Calcs'!$E$214-'Base Calcs'!$D$214)+'Base Calcs'!$D$214+IF($E$50&gt;0,$E$50,0)))+$E$154+$E$155-$E$196+$E$179-($E$179*(RAND()*($E$210-$D$210)+$D$210))-(($E$200/$E$45)*(RAND()*($E$211-$D$211)+$D$211))</f>
        <v>#N/A</v>
      </c>
      <c r="AK4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4" spans="2:37" x14ac:dyDescent="0.25">
      <c r="B444" s="181" t="e">
        <f t="shared" ca="1" si="72"/>
        <v>#N/A</v>
      </c>
      <c r="C444" s="86"/>
      <c r="D444" s="86"/>
      <c r="F444" s="16"/>
      <c r="G444" s="86"/>
      <c r="H444" s="86"/>
      <c r="J444" s="37"/>
      <c r="P444" s="16" t="e">
        <f t="shared" ca="1" si="73"/>
        <v>#N/A</v>
      </c>
      <c r="Q444" s="86" t="e">
        <f t="shared" ca="1" si="74"/>
        <v>#N/A</v>
      </c>
      <c r="R444" s="86" t="e">
        <f t="shared" ca="1" si="75"/>
        <v>#N/A</v>
      </c>
      <c r="T444" s="16" t="e">
        <f t="shared" ca="1" si="76"/>
        <v>#N/A</v>
      </c>
      <c r="U444" s="86" t="e">
        <f t="shared" ca="1" si="77"/>
        <v>#N/A</v>
      </c>
      <c r="V444" s="86" t="e">
        <f t="shared" ca="1" si="78"/>
        <v>#N/A</v>
      </c>
      <c r="AI444" s="196" t="e">
        <f ca="1">(($E$9*(RAND()*($E$208-$D$208)+$D$208))*(RAND()*('Base Calcs'!$E$214-'Base Calcs'!$D$214)+'Base Calcs'!$D$214+IF($E$50&gt;0,$E$50,0)))+$E$154+$E$155-$E$196+$E$179-($E$179*(RAND()*($E$210-$D$210)+$D$210))-(($E$200/$E$45)*(RAND()*($E$211-$D$211)+$D$211))</f>
        <v>#N/A</v>
      </c>
      <c r="AK4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5" spans="2:37" x14ac:dyDescent="0.25">
      <c r="B445" s="181" t="e">
        <f t="shared" ca="1" si="72"/>
        <v>#N/A</v>
      </c>
      <c r="C445" s="86"/>
      <c r="D445" s="86"/>
      <c r="F445" s="16"/>
      <c r="G445" s="86"/>
      <c r="H445" s="86"/>
      <c r="J445" s="37"/>
      <c r="P445" s="16" t="e">
        <f t="shared" ca="1" si="73"/>
        <v>#N/A</v>
      </c>
      <c r="Q445" s="86" t="e">
        <f t="shared" ca="1" si="74"/>
        <v>#N/A</v>
      </c>
      <c r="R445" s="86" t="e">
        <f t="shared" ca="1" si="75"/>
        <v>#N/A</v>
      </c>
      <c r="T445" s="16" t="e">
        <f t="shared" ca="1" si="76"/>
        <v>#N/A</v>
      </c>
      <c r="U445" s="86" t="e">
        <f t="shared" ca="1" si="77"/>
        <v>#N/A</v>
      </c>
      <c r="V445" s="86" t="e">
        <f t="shared" ca="1" si="78"/>
        <v>#N/A</v>
      </c>
      <c r="AI445" s="196" t="e">
        <f ca="1">(($E$9*(RAND()*($E$208-$D$208)+$D$208))*(RAND()*('Base Calcs'!$E$214-'Base Calcs'!$D$214)+'Base Calcs'!$D$214+IF($E$50&gt;0,$E$50,0)))+$E$154+$E$155-$E$196+$E$179-($E$179*(RAND()*($E$210-$D$210)+$D$210))-(($E$200/$E$45)*(RAND()*($E$211-$D$211)+$D$211))</f>
        <v>#N/A</v>
      </c>
      <c r="AK4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6" spans="2:37" x14ac:dyDescent="0.25">
      <c r="B446" s="181" t="e">
        <f t="shared" ca="1" si="72"/>
        <v>#N/A</v>
      </c>
      <c r="C446" s="86"/>
      <c r="D446" s="86"/>
      <c r="F446" s="16"/>
      <c r="G446" s="86"/>
      <c r="H446" s="86"/>
      <c r="J446" s="37"/>
      <c r="P446" s="16" t="e">
        <f t="shared" ca="1" si="73"/>
        <v>#N/A</v>
      </c>
      <c r="Q446" s="86" t="e">
        <f t="shared" ca="1" si="74"/>
        <v>#N/A</v>
      </c>
      <c r="R446" s="86" t="e">
        <f t="shared" ca="1" si="75"/>
        <v>#N/A</v>
      </c>
      <c r="T446" s="16" t="e">
        <f t="shared" ca="1" si="76"/>
        <v>#N/A</v>
      </c>
      <c r="U446" s="86" t="e">
        <f t="shared" ca="1" si="77"/>
        <v>#N/A</v>
      </c>
      <c r="V446" s="86" t="e">
        <f t="shared" ca="1" si="78"/>
        <v>#N/A</v>
      </c>
      <c r="AI446" s="196" t="e">
        <f ca="1">(($E$9*(RAND()*($E$208-$D$208)+$D$208))*(RAND()*('Base Calcs'!$E$214-'Base Calcs'!$D$214)+'Base Calcs'!$D$214+IF($E$50&gt;0,$E$50,0)))+$E$154+$E$155-$E$196+$E$179-($E$179*(RAND()*($E$210-$D$210)+$D$210))-(($E$200/$E$45)*(RAND()*($E$211-$D$211)+$D$211))</f>
        <v>#N/A</v>
      </c>
      <c r="AK4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7" spans="2:37" x14ac:dyDescent="0.25">
      <c r="B447" s="181" t="e">
        <f t="shared" ca="1" si="72"/>
        <v>#N/A</v>
      </c>
      <c r="C447" s="86"/>
      <c r="D447" s="86"/>
      <c r="F447" s="16"/>
      <c r="G447" s="86"/>
      <c r="H447" s="86"/>
      <c r="J447" s="37"/>
      <c r="P447" s="16" t="e">
        <f t="shared" ca="1" si="73"/>
        <v>#N/A</v>
      </c>
      <c r="Q447" s="86" t="e">
        <f t="shared" ca="1" si="74"/>
        <v>#N/A</v>
      </c>
      <c r="R447" s="86" t="e">
        <f t="shared" ca="1" si="75"/>
        <v>#N/A</v>
      </c>
      <c r="T447" s="16" t="e">
        <f t="shared" ca="1" si="76"/>
        <v>#N/A</v>
      </c>
      <c r="U447" s="86" t="e">
        <f t="shared" ca="1" si="77"/>
        <v>#N/A</v>
      </c>
      <c r="V447" s="86" t="e">
        <f t="shared" ca="1" si="78"/>
        <v>#N/A</v>
      </c>
      <c r="AI447" s="196" t="e">
        <f ca="1">(($E$9*(RAND()*($E$208-$D$208)+$D$208))*(RAND()*('Base Calcs'!$E$214-'Base Calcs'!$D$214)+'Base Calcs'!$D$214+IF($E$50&gt;0,$E$50,0)))+$E$154+$E$155-$E$196+$E$179-($E$179*(RAND()*($E$210-$D$210)+$D$210))-(($E$200/$E$45)*(RAND()*($E$211-$D$211)+$D$211))</f>
        <v>#N/A</v>
      </c>
      <c r="AK4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8" spans="2:37" x14ac:dyDescent="0.25">
      <c r="B448" s="181" t="e">
        <f t="shared" ca="1" si="72"/>
        <v>#N/A</v>
      </c>
      <c r="C448" s="86"/>
      <c r="D448" s="86"/>
      <c r="F448" s="16"/>
      <c r="G448" s="86"/>
      <c r="H448" s="86"/>
      <c r="J448" s="37"/>
      <c r="P448" s="16" t="e">
        <f t="shared" ca="1" si="73"/>
        <v>#N/A</v>
      </c>
      <c r="Q448" s="86" t="e">
        <f t="shared" ca="1" si="74"/>
        <v>#N/A</v>
      </c>
      <c r="R448" s="86" t="e">
        <f t="shared" ca="1" si="75"/>
        <v>#N/A</v>
      </c>
      <c r="T448" s="16" t="e">
        <f t="shared" ca="1" si="76"/>
        <v>#N/A</v>
      </c>
      <c r="U448" s="86" t="e">
        <f t="shared" ca="1" si="77"/>
        <v>#N/A</v>
      </c>
      <c r="V448" s="86" t="e">
        <f t="shared" ca="1" si="78"/>
        <v>#N/A</v>
      </c>
      <c r="AI448" s="196" t="e">
        <f ca="1">(($E$9*(RAND()*($E$208-$D$208)+$D$208))*(RAND()*('Base Calcs'!$E$214-'Base Calcs'!$D$214)+'Base Calcs'!$D$214+IF($E$50&gt;0,$E$50,0)))+$E$154+$E$155-$E$196+$E$179-($E$179*(RAND()*($E$210-$D$210)+$D$210))-(($E$200/$E$45)*(RAND()*($E$211-$D$211)+$D$211))</f>
        <v>#N/A</v>
      </c>
      <c r="AK4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9" spans="2:37" x14ac:dyDescent="0.25">
      <c r="B449" s="181" t="e">
        <f t="shared" ca="1" si="72"/>
        <v>#N/A</v>
      </c>
      <c r="C449" s="86"/>
      <c r="D449" s="86"/>
      <c r="F449" s="16"/>
      <c r="G449" s="86"/>
      <c r="H449" s="86"/>
      <c r="J449" s="37"/>
      <c r="P449" s="16" t="e">
        <f t="shared" ca="1" si="73"/>
        <v>#N/A</v>
      </c>
      <c r="Q449" s="86" t="e">
        <f t="shared" ca="1" si="74"/>
        <v>#N/A</v>
      </c>
      <c r="R449" s="86" t="e">
        <f t="shared" ca="1" si="75"/>
        <v>#N/A</v>
      </c>
      <c r="T449" s="16" t="e">
        <f t="shared" ca="1" si="76"/>
        <v>#N/A</v>
      </c>
      <c r="U449" s="86" t="e">
        <f t="shared" ca="1" si="77"/>
        <v>#N/A</v>
      </c>
      <c r="V449" s="86" t="e">
        <f t="shared" ca="1" si="78"/>
        <v>#N/A</v>
      </c>
      <c r="AI449" s="196" t="e">
        <f ca="1">(($E$9*(RAND()*($E$208-$D$208)+$D$208))*(RAND()*('Base Calcs'!$E$214-'Base Calcs'!$D$214)+'Base Calcs'!$D$214+IF($E$50&gt;0,$E$50,0)))+$E$154+$E$155-$E$196+$E$179-($E$179*(RAND()*($E$210-$D$210)+$D$210))-(($E$200/$E$45)*(RAND()*($E$211-$D$211)+$D$211))</f>
        <v>#N/A</v>
      </c>
      <c r="AK4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0" spans="2:37" x14ac:dyDescent="0.25">
      <c r="B450" s="181" t="e">
        <f t="shared" ca="1" si="72"/>
        <v>#N/A</v>
      </c>
      <c r="C450" s="86"/>
      <c r="D450" s="86"/>
      <c r="F450" s="16"/>
      <c r="G450" s="86"/>
      <c r="H450" s="86"/>
      <c r="J450" s="37"/>
      <c r="P450" s="16" t="e">
        <f t="shared" ca="1" si="73"/>
        <v>#N/A</v>
      </c>
      <c r="Q450" s="86" t="e">
        <f t="shared" ca="1" si="74"/>
        <v>#N/A</v>
      </c>
      <c r="R450" s="86" t="e">
        <f t="shared" ca="1" si="75"/>
        <v>#N/A</v>
      </c>
      <c r="T450" s="16" t="e">
        <f t="shared" ca="1" si="76"/>
        <v>#N/A</v>
      </c>
      <c r="U450" s="86" t="e">
        <f t="shared" ca="1" si="77"/>
        <v>#N/A</v>
      </c>
      <c r="V450" s="86" t="e">
        <f t="shared" ca="1" si="78"/>
        <v>#N/A</v>
      </c>
      <c r="AI450" s="196" t="e">
        <f ca="1">(($E$9*(RAND()*($E$208-$D$208)+$D$208))*(RAND()*('Base Calcs'!$E$214-'Base Calcs'!$D$214)+'Base Calcs'!$D$214+IF($E$50&gt;0,$E$50,0)))+$E$154+$E$155-$E$196+$E$179-($E$179*(RAND()*($E$210-$D$210)+$D$210))-(($E$200/$E$45)*(RAND()*($E$211-$D$211)+$D$211))</f>
        <v>#N/A</v>
      </c>
      <c r="AK4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1" spans="2:37" x14ac:dyDescent="0.25">
      <c r="B451" s="181" t="e">
        <f t="shared" ca="1" si="72"/>
        <v>#N/A</v>
      </c>
      <c r="C451" s="86"/>
      <c r="D451" s="86"/>
      <c r="F451" s="16"/>
      <c r="G451" s="86"/>
      <c r="H451" s="86"/>
      <c r="J451" s="37"/>
      <c r="P451" s="16" t="e">
        <f t="shared" ca="1" si="73"/>
        <v>#N/A</v>
      </c>
      <c r="Q451" s="86" t="e">
        <f t="shared" ca="1" si="74"/>
        <v>#N/A</v>
      </c>
      <c r="R451" s="86" t="e">
        <f t="shared" ca="1" si="75"/>
        <v>#N/A</v>
      </c>
      <c r="T451" s="16" t="e">
        <f t="shared" ca="1" si="76"/>
        <v>#N/A</v>
      </c>
      <c r="U451" s="86" t="e">
        <f t="shared" ca="1" si="77"/>
        <v>#N/A</v>
      </c>
      <c r="V451" s="86" t="e">
        <f t="shared" ca="1" si="78"/>
        <v>#N/A</v>
      </c>
      <c r="AI451" s="196" t="e">
        <f ca="1">(($E$9*(RAND()*($E$208-$D$208)+$D$208))*(RAND()*('Base Calcs'!$E$214-'Base Calcs'!$D$214)+'Base Calcs'!$D$214+IF($E$50&gt;0,$E$50,0)))+$E$154+$E$155-$E$196+$E$179-($E$179*(RAND()*($E$210-$D$210)+$D$210))-(($E$200/$E$45)*(RAND()*($E$211-$D$211)+$D$211))</f>
        <v>#N/A</v>
      </c>
      <c r="AK4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2" spans="2:37" x14ac:dyDescent="0.25">
      <c r="B452" s="181" t="e">
        <f t="shared" ca="1" si="72"/>
        <v>#N/A</v>
      </c>
      <c r="C452" s="86"/>
      <c r="D452" s="86"/>
      <c r="F452" s="16"/>
      <c r="G452" s="86"/>
      <c r="H452" s="86"/>
      <c r="J452" s="37"/>
      <c r="P452" s="16" t="e">
        <f t="shared" ca="1" si="73"/>
        <v>#N/A</v>
      </c>
      <c r="Q452" s="86" t="e">
        <f t="shared" ca="1" si="74"/>
        <v>#N/A</v>
      </c>
      <c r="R452" s="86" t="e">
        <f t="shared" ca="1" si="75"/>
        <v>#N/A</v>
      </c>
      <c r="T452" s="16" t="e">
        <f t="shared" ca="1" si="76"/>
        <v>#N/A</v>
      </c>
      <c r="U452" s="86" t="e">
        <f t="shared" ca="1" si="77"/>
        <v>#N/A</v>
      </c>
      <c r="V452" s="86" t="e">
        <f t="shared" ca="1" si="78"/>
        <v>#N/A</v>
      </c>
      <c r="AI452" s="196" t="e">
        <f ca="1">(($E$9*(RAND()*($E$208-$D$208)+$D$208))*(RAND()*('Base Calcs'!$E$214-'Base Calcs'!$D$214)+'Base Calcs'!$D$214+IF($E$50&gt;0,$E$50,0)))+$E$154+$E$155-$E$196+$E$179-($E$179*(RAND()*($E$210-$D$210)+$D$210))-(($E$200/$E$45)*(RAND()*($E$211-$D$211)+$D$211))</f>
        <v>#N/A</v>
      </c>
      <c r="AK4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3" spans="2:37" x14ac:dyDescent="0.25">
      <c r="B453" s="181" t="e">
        <f t="shared" ca="1" si="72"/>
        <v>#N/A</v>
      </c>
      <c r="C453" s="86"/>
      <c r="D453" s="86"/>
      <c r="F453" s="16"/>
      <c r="G453" s="86"/>
      <c r="H453" s="86"/>
      <c r="J453" s="37"/>
      <c r="P453" s="16" t="e">
        <f t="shared" ca="1" si="73"/>
        <v>#N/A</v>
      </c>
      <c r="Q453" s="86" t="e">
        <f t="shared" ca="1" si="74"/>
        <v>#N/A</v>
      </c>
      <c r="R453" s="86" t="e">
        <f t="shared" ca="1" si="75"/>
        <v>#N/A</v>
      </c>
      <c r="T453" s="16" t="e">
        <f t="shared" ca="1" si="76"/>
        <v>#N/A</v>
      </c>
      <c r="U453" s="86" t="e">
        <f t="shared" ca="1" si="77"/>
        <v>#N/A</v>
      </c>
      <c r="V453" s="86" t="e">
        <f t="shared" ca="1" si="78"/>
        <v>#N/A</v>
      </c>
      <c r="AI453" s="196" t="e">
        <f ca="1">(($E$9*(RAND()*($E$208-$D$208)+$D$208))*(RAND()*('Base Calcs'!$E$214-'Base Calcs'!$D$214)+'Base Calcs'!$D$214+IF($E$50&gt;0,$E$50,0)))+$E$154+$E$155-$E$196+$E$179-($E$179*(RAND()*($E$210-$D$210)+$D$210))-(($E$200/$E$45)*(RAND()*($E$211-$D$211)+$D$211))</f>
        <v>#N/A</v>
      </c>
      <c r="AK4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4" spans="2:37" x14ac:dyDescent="0.25">
      <c r="B454" s="181" t="e">
        <f t="shared" ca="1" si="72"/>
        <v>#N/A</v>
      </c>
      <c r="C454" s="86"/>
      <c r="D454" s="86"/>
      <c r="F454" s="16"/>
      <c r="G454" s="86"/>
      <c r="H454" s="86"/>
      <c r="J454" s="37"/>
      <c r="P454" s="16" t="e">
        <f t="shared" ca="1" si="73"/>
        <v>#N/A</v>
      </c>
      <c r="Q454" s="86" t="e">
        <f t="shared" ca="1" si="74"/>
        <v>#N/A</v>
      </c>
      <c r="R454" s="86" t="e">
        <f t="shared" ca="1" si="75"/>
        <v>#N/A</v>
      </c>
      <c r="T454" s="16" t="e">
        <f t="shared" ca="1" si="76"/>
        <v>#N/A</v>
      </c>
      <c r="U454" s="86" t="e">
        <f t="shared" ca="1" si="77"/>
        <v>#N/A</v>
      </c>
      <c r="V454" s="86" t="e">
        <f t="shared" ca="1" si="78"/>
        <v>#N/A</v>
      </c>
      <c r="AI454" s="196" t="e">
        <f ca="1">(($E$9*(RAND()*($E$208-$D$208)+$D$208))*(RAND()*('Base Calcs'!$E$214-'Base Calcs'!$D$214)+'Base Calcs'!$D$214+IF($E$50&gt;0,$E$50,0)))+$E$154+$E$155-$E$196+$E$179-($E$179*(RAND()*($E$210-$D$210)+$D$210))-(($E$200/$E$45)*(RAND()*($E$211-$D$211)+$D$211))</f>
        <v>#N/A</v>
      </c>
      <c r="AK4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5" spans="2:37" x14ac:dyDescent="0.25">
      <c r="B455" s="181" t="e">
        <f t="shared" ca="1" si="72"/>
        <v>#N/A</v>
      </c>
      <c r="C455" s="86"/>
      <c r="D455" s="86"/>
      <c r="F455" s="16"/>
      <c r="G455" s="86"/>
      <c r="H455" s="86"/>
      <c r="J455" s="37"/>
      <c r="P455" s="16" t="e">
        <f t="shared" ca="1" si="73"/>
        <v>#N/A</v>
      </c>
      <c r="Q455" s="86" t="e">
        <f t="shared" ca="1" si="74"/>
        <v>#N/A</v>
      </c>
      <c r="R455" s="86" t="e">
        <f t="shared" ca="1" si="75"/>
        <v>#N/A</v>
      </c>
      <c r="T455" s="16" t="e">
        <f t="shared" ca="1" si="76"/>
        <v>#N/A</v>
      </c>
      <c r="U455" s="86" t="e">
        <f t="shared" ca="1" si="77"/>
        <v>#N/A</v>
      </c>
      <c r="V455" s="86" t="e">
        <f t="shared" ca="1" si="78"/>
        <v>#N/A</v>
      </c>
      <c r="AI455" s="196" t="e">
        <f ca="1">(($E$9*(RAND()*($E$208-$D$208)+$D$208))*(RAND()*('Base Calcs'!$E$214-'Base Calcs'!$D$214)+'Base Calcs'!$D$214+IF($E$50&gt;0,$E$50,0)))+$E$154+$E$155-$E$196+$E$179-($E$179*(RAND()*($E$210-$D$210)+$D$210))-(($E$200/$E$45)*(RAND()*($E$211-$D$211)+$D$211))</f>
        <v>#N/A</v>
      </c>
      <c r="AK4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6" spans="2:37" x14ac:dyDescent="0.25">
      <c r="B456" s="181" t="e">
        <f t="shared" ca="1" si="72"/>
        <v>#N/A</v>
      </c>
      <c r="C456" s="86"/>
      <c r="D456" s="86"/>
      <c r="F456" s="16"/>
      <c r="G456" s="86"/>
      <c r="H456" s="86"/>
      <c r="J456" s="37"/>
      <c r="P456" s="16" t="e">
        <f t="shared" ca="1" si="73"/>
        <v>#N/A</v>
      </c>
      <c r="Q456" s="86" t="e">
        <f t="shared" ca="1" si="74"/>
        <v>#N/A</v>
      </c>
      <c r="R456" s="86" t="e">
        <f t="shared" ca="1" si="75"/>
        <v>#N/A</v>
      </c>
      <c r="T456" s="16" t="e">
        <f t="shared" ca="1" si="76"/>
        <v>#N/A</v>
      </c>
      <c r="U456" s="86" t="e">
        <f t="shared" ca="1" si="77"/>
        <v>#N/A</v>
      </c>
      <c r="V456" s="86" t="e">
        <f t="shared" ca="1" si="78"/>
        <v>#N/A</v>
      </c>
      <c r="AI456" s="196" t="e">
        <f ca="1">(($E$9*(RAND()*($E$208-$D$208)+$D$208))*(RAND()*('Base Calcs'!$E$214-'Base Calcs'!$D$214)+'Base Calcs'!$D$214+IF($E$50&gt;0,$E$50,0)))+$E$154+$E$155-$E$196+$E$179-($E$179*(RAND()*($E$210-$D$210)+$D$210))-(($E$200/$E$45)*(RAND()*($E$211-$D$211)+$D$211))</f>
        <v>#N/A</v>
      </c>
      <c r="AK4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7" spans="2:37" x14ac:dyDescent="0.25">
      <c r="B457" s="181" t="e">
        <f t="shared" ca="1" si="72"/>
        <v>#N/A</v>
      </c>
      <c r="C457" s="86"/>
      <c r="D457" s="86"/>
      <c r="F457" s="16"/>
      <c r="G457" s="86"/>
      <c r="H457" s="86"/>
      <c r="J457" s="37"/>
      <c r="P457" s="16" t="e">
        <f t="shared" ca="1" si="73"/>
        <v>#N/A</v>
      </c>
      <c r="Q457" s="86" t="e">
        <f t="shared" ca="1" si="74"/>
        <v>#N/A</v>
      </c>
      <c r="R457" s="86" t="e">
        <f t="shared" ca="1" si="75"/>
        <v>#N/A</v>
      </c>
      <c r="T457" s="16" t="e">
        <f t="shared" ca="1" si="76"/>
        <v>#N/A</v>
      </c>
      <c r="U457" s="86" t="e">
        <f t="shared" ca="1" si="77"/>
        <v>#N/A</v>
      </c>
      <c r="V457" s="86" t="e">
        <f t="shared" ca="1" si="78"/>
        <v>#N/A</v>
      </c>
      <c r="AI457" s="196" t="e">
        <f ca="1">(($E$9*(RAND()*($E$208-$D$208)+$D$208))*(RAND()*('Base Calcs'!$E$214-'Base Calcs'!$D$214)+'Base Calcs'!$D$214+IF($E$50&gt;0,$E$50,0)))+$E$154+$E$155-$E$196+$E$179-($E$179*(RAND()*($E$210-$D$210)+$D$210))-(($E$200/$E$45)*(RAND()*($E$211-$D$211)+$D$211))</f>
        <v>#N/A</v>
      </c>
      <c r="AK4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8" spans="2:37" x14ac:dyDescent="0.25">
      <c r="B458" s="181" t="e">
        <f t="shared" ca="1" si="72"/>
        <v>#N/A</v>
      </c>
      <c r="C458" s="86"/>
      <c r="D458" s="86"/>
      <c r="F458" s="16"/>
      <c r="G458" s="86"/>
      <c r="H458" s="86"/>
      <c r="J458" s="37"/>
      <c r="P458" s="16" t="e">
        <f t="shared" ca="1" si="73"/>
        <v>#N/A</v>
      </c>
      <c r="Q458" s="86" t="e">
        <f t="shared" ca="1" si="74"/>
        <v>#N/A</v>
      </c>
      <c r="R458" s="86" t="e">
        <f t="shared" ca="1" si="75"/>
        <v>#N/A</v>
      </c>
      <c r="T458" s="16" t="e">
        <f t="shared" ca="1" si="76"/>
        <v>#N/A</v>
      </c>
      <c r="U458" s="86" t="e">
        <f t="shared" ca="1" si="77"/>
        <v>#N/A</v>
      </c>
      <c r="V458" s="86" t="e">
        <f t="shared" ca="1" si="78"/>
        <v>#N/A</v>
      </c>
      <c r="AI458" s="196" t="e">
        <f ca="1">(($E$9*(RAND()*($E$208-$D$208)+$D$208))*(RAND()*('Base Calcs'!$E$214-'Base Calcs'!$D$214)+'Base Calcs'!$D$214+IF($E$50&gt;0,$E$50,0)))+$E$154+$E$155-$E$196+$E$179-($E$179*(RAND()*($E$210-$D$210)+$D$210))-(($E$200/$E$45)*(RAND()*($E$211-$D$211)+$D$211))</f>
        <v>#N/A</v>
      </c>
      <c r="AK4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9" spans="2:37" x14ac:dyDescent="0.25">
      <c r="B459" s="181" t="e">
        <f t="shared" ca="1" si="72"/>
        <v>#N/A</v>
      </c>
      <c r="C459" s="86"/>
      <c r="D459" s="86"/>
      <c r="F459" s="16"/>
      <c r="G459" s="86"/>
      <c r="H459" s="86"/>
      <c r="J459" s="37"/>
      <c r="P459" s="16" t="e">
        <f t="shared" ca="1" si="73"/>
        <v>#N/A</v>
      </c>
      <c r="Q459" s="86" t="e">
        <f t="shared" ca="1" si="74"/>
        <v>#N/A</v>
      </c>
      <c r="R459" s="86" t="e">
        <f t="shared" ca="1" si="75"/>
        <v>#N/A</v>
      </c>
      <c r="T459" s="16" t="e">
        <f t="shared" ca="1" si="76"/>
        <v>#N/A</v>
      </c>
      <c r="U459" s="86" t="e">
        <f t="shared" ca="1" si="77"/>
        <v>#N/A</v>
      </c>
      <c r="V459" s="86" t="e">
        <f t="shared" ca="1" si="78"/>
        <v>#N/A</v>
      </c>
      <c r="AI459" s="196" t="e">
        <f ca="1">(($E$9*(RAND()*($E$208-$D$208)+$D$208))*(RAND()*('Base Calcs'!$E$214-'Base Calcs'!$D$214)+'Base Calcs'!$D$214+IF($E$50&gt;0,$E$50,0)))+$E$154+$E$155-$E$196+$E$179-($E$179*(RAND()*($E$210-$D$210)+$D$210))-(($E$200/$E$45)*(RAND()*($E$211-$D$211)+$D$211))</f>
        <v>#N/A</v>
      </c>
      <c r="AK4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0" spans="2:37" x14ac:dyDescent="0.25">
      <c r="B460" s="181" t="e">
        <f t="shared" ref="B460:B523" ca="1" si="7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460" s="86"/>
      <c r="D460" s="86"/>
      <c r="F460" s="16"/>
      <c r="G460" s="86"/>
      <c r="H460" s="86"/>
      <c r="J460" s="37"/>
      <c r="P460" s="16" t="e">
        <f t="shared" ref="P460:P523" ca="1" si="80">(($C$9*(RAND()*($E$208-$D$208)+$D$208))*(RAND()*($E$209-$D$209)+$D$209+IF($E$50&gt;0,$E$50,0)))+$C$154+$C$155-$C$196+$C$179-($C$179*(RAND()*($E$210-$D$210)+$D$210))-($E$44*(RAND()*($E$211-$D$211)+$D$211))</f>
        <v>#N/A</v>
      </c>
      <c r="Q460" s="86" t="e">
        <f t="shared" ref="Q460:Q523" ca="1" si="81">P460/$B$216</f>
        <v>#N/A</v>
      </c>
      <c r="R460" s="86" t="e">
        <f t="shared" ref="R460:R523" ca="1" si="82">(P460+$C$200)/$B$215</f>
        <v>#N/A</v>
      </c>
      <c r="T460" s="16" t="e">
        <f t="shared" ref="T460:T523" ca="1" si="83">(($E$9*(RAND()*($E$208-$D$208)+$D$208))*(RAND()*($E$209-$D$209)+$D$209+IF($E$50&gt;0,$E$50,0)))+$E$154+$E$155-$E$196+$E$179-($E$179*(RAND()*($E$210-$D$210)+$D$210))-(($E$200/$E$45)*(RAND()*($E$211-$D$211)+$D$211))</f>
        <v>#N/A</v>
      </c>
      <c r="U460" s="86" t="e">
        <f t="shared" ref="U460:U523" ca="1" si="84">T460/$D$216</f>
        <v>#N/A</v>
      </c>
      <c r="V460" s="86" t="e">
        <f t="shared" ref="V460:V523" ca="1" si="85">(T460+$E$200)/$D$215</f>
        <v>#N/A</v>
      </c>
      <c r="AI460" s="196" t="e">
        <f ca="1">(($E$9*(RAND()*($E$208-$D$208)+$D$208))*(RAND()*('Base Calcs'!$E$214-'Base Calcs'!$D$214)+'Base Calcs'!$D$214+IF($E$50&gt;0,$E$50,0)))+$E$154+$E$155-$E$196+$E$179-($E$179*(RAND()*($E$210-$D$210)+$D$210))-(($E$200/$E$45)*(RAND()*($E$211-$D$211)+$D$211))</f>
        <v>#N/A</v>
      </c>
      <c r="AK4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1" spans="2:37" x14ac:dyDescent="0.25">
      <c r="B461" s="181" t="e">
        <f t="shared" ca="1" si="79"/>
        <v>#N/A</v>
      </c>
      <c r="C461" s="86"/>
      <c r="D461" s="86"/>
      <c r="F461" s="16"/>
      <c r="G461" s="86"/>
      <c r="H461" s="86"/>
      <c r="J461" s="37"/>
      <c r="P461" s="16" t="e">
        <f t="shared" ca="1" si="80"/>
        <v>#N/A</v>
      </c>
      <c r="Q461" s="86" t="e">
        <f t="shared" ca="1" si="81"/>
        <v>#N/A</v>
      </c>
      <c r="R461" s="86" t="e">
        <f t="shared" ca="1" si="82"/>
        <v>#N/A</v>
      </c>
      <c r="T461" s="16" t="e">
        <f t="shared" ca="1" si="83"/>
        <v>#N/A</v>
      </c>
      <c r="U461" s="86" t="e">
        <f t="shared" ca="1" si="84"/>
        <v>#N/A</v>
      </c>
      <c r="V461" s="86" t="e">
        <f t="shared" ca="1" si="85"/>
        <v>#N/A</v>
      </c>
      <c r="AI461" s="196" t="e">
        <f ca="1">(($E$9*(RAND()*($E$208-$D$208)+$D$208))*(RAND()*('Base Calcs'!$E$214-'Base Calcs'!$D$214)+'Base Calcs'!$D$214+IF($E$50&gt;0,$E$50,0)))+$E$154+$E$155-$E$196+$E$179-($E$179*(RAND()*($E$210-$D$210)+$D$210))-(($E$200/$E$45)*(RAND()*($E$211-$D$211)+$D$211))</f>
        <v>#N/A</v>
      </c>
      <c r="AK4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2" spans="2:37" x14ac:dyDescent="0.25">
      <c r="B462" s="181" t="e">
        <f t="shared" ca="1" si="79"/>
        <v>#N/A</v>
      </c>
      <c r="C462" s="86"/>
      <c r="D462" s="86"/>
      <c r="F462" s="16"/>
      <c r="G462" s="86"/>
      <c r="H462" s="86"/>
      <c r="J462" s="37"/>
      <c r="P462" s="16" t="e">
        <f t="shared" ca="1" si="80"/>
        <v>#N/A</v>
      </c>
      <c r="Q462" s="86" t="e">
        <f t="shared" ca="1" si="81"/>
        <v>#N/A</v>
      </c>
      <c r="R462" s="86" t="e">
        <f t="shared" ca="1" si="82"/>
        <v>#N/A</v>
      </c>
      <c r="T462" s="16" t="e">
        <f t="shared" ca="1" si="83"/>
        <v>#N/A</v>
      </c>
      <c r="U462" s="86" t="e">
        <f t="shared" ca="1" si="84"/>
        <v>#N/A</v>
      </c>
      <c r="V462" s="86" t="e">
        <f t="shared" ca="1" si="85"/>
        <v>#N/A</v>
      </c>
      <c r="AI462" s="196" t="e">
        <f ca="1">(($E$9*(RAND()*($E$208-$D$208)+$D$208))*(RAND()*('Base Calcs'!$E$214-'Base Calcs'!$D$214)+'Base Calcs'!$D$214+IF($E$50&gt;0,$E$50,0)))+$E$154+$E$155-$E$196+$E$179-($E$179*(RAND()*($E$210-$D$210)+$D$210))-(($E$200/$E$45)*(RAND()*($E$211-$D$211)+$D$211))</f>
        <v>#N/A</v>
      </c>
      <c r="AK4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3" spans="2:37" x14ac:dyDescent="0.25">
      <c r="B463" s="181" t="e">
        <f t="shared" ca="1" si="79"/>
        <v>#N/A</v>
      </c>
      <c r="C463" s="86"/>
      <c r="D463" s="86"/>
      <c r="F463" s="16"/>
      <c r="G463" s="86"/>
      <c r="H463" s="86"/>
      <c r="J463" s="37"/>
      <c r="P463" s="16" t="e">
        <f t="shared" ca="1" si="80"/>
        <v>#N/A</v>
      </c>
      <c r="Q463" s="86" t="e">
        <f t="shared" ca="1" si="81"/>
        <v>#N/A</v>
      </c>
      <c r="R463" s="86" t="e">
        <f t="shared" ca="1" si="82"/>
        <v>#N/A</v>
      </c>
      <c r="T463" s="16" t="e">
        <f t="shared" ca="1" si="83"/>
        <v>#N/A</v>
      </c>
      <c r="U463" s="86" t="e">
        <f t="shared" ca="1" si="84"/>
        <v>#N/A</v>
      </c>
      <c r="V463" s="86" t="e">
        <f t="shared" ca="1" si="85"/>
        <v>#N/A</v>
      </c>
      <c r="AI463" s="196" t="e">
        <f ca="1">(($E$9*(RAND()*($E$208-$D$208)+$D$208))*(RAND()*('Base Calcs'!$E$214-'Base Calcs'!$D$214)+'Base Calcs'!$D$214+IF($E$50&gt;0,$E$50,0)))+$E$154+$E$155-$E$196+$E$179-($E$179*(RAND()*($E$210-$D$210)+$D$210))-(($E$200/$E$45)*(RAND()*($E$211-$D$211)+$D$211))</f>
        <v>#N/A</v>
      </c>
      <c r="AK4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4" spans="2:37" x14ac:dyDescent="0.25">
      <c r="B464" s="181" t="e">
        <f t="shared" ca="1" si="79"/>
        <v>#N/A</v>
      </c>
      <c r="C464" s="86"/>
      <c r="D464" s="86"/>
      <c r="F464" s="16"/>
      <c r="G464" s="86"/>
      <c r="H464" s="86"/>
      <c r="J464" s="37"/>
      <c r="P464" s="16" t="e">
        <f t="shared" ca="1" si="80"/>
        <v>#N/A</v>
      </c>
      <c r="Q464" s="86" t="e">
        <f t="shared" ca="1" si="81"/>
        <v>#N/A</v>
      </c>
      <c r="R464" s="86" t="e">
        <f t="shared" ca="1" si="82"/>
        <v>#N/A</v>
      </c>
      <c r="T464" s="16" t="e">
        <f t="shared" ca="1" si="83"/>
        <v>#N/A</v>
      </c>
      <c r="U464" s="86" t="e">
        <f t="shared" ca="1" si="84"/>
        <v>#N/A</v>
      </c>
      <c r="V464" s="86" t="e">
        <f t="shared" ca="1" si="85"/>
        <v>#N/A</v>
      </c>
      <c r="AI464" s="196" t="e">
        <f ca="1">(($E$9*(RAND()*($E$208-$D$208)+$D$208))*(RAND()*('Base Calcs'!$E$214-'Base Calcs'!$D$214)+'Base Calcs'!$D$214+IF($E$50&gt;0,$E$50,0)))+$E$154+$E$155-$E$196+$E$179-($E$179*(RAND()*($E$210-$D$210)+$D$210))-(($E$200/$E$45)*(RAND()*($E$211-$D$211)+$D$211))</f>
        <v>#N/A</v>
      </c>
      <c r="AK4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5" spans="2:37" x14ac:dyDescent="0.25">
      <c r="B465" s="181" t="e">
        <f t="shared" ca="1" si="79"/>
        <v>#N/A</v>
      </c>
      <c r="C465" s="86"/>
      <c r="D465" s="86"/>
      <c r="F465" s="16"/>
      <c r="G465" s="86"/>
      <c r="H465" s="86"/>
      <c r="J465" s="37"/>
      <c r="P465" s="16" t="e">
        <f t="shared" ca="1" si="80"/>
        <v>#N/A</v>
      </c>
      <c r="Q465" s="86" t="e">
        <f t="shared" ca="1" si="81"/>
        <v>#N/A</v>
      </c>
      <c r="R465" s="86" t="e">
        <f t="shared" ca="1" si="82"/>
        <v>#N/A</v>
      </c>
      <c r="T465" s="16" t="e">
        <f t="shared" ca="1" si="83"/>
        <v>#N/A</v>
      </c>
      <c r="U465" s="86" t="e">
        <f t="shared" ca="1" si="84"/>
        <v>#N/A</v>
      </c>
      <c r="V465" s="86" t="e">
        <f t="shared" ca="1" si="85"/>
        <v>#N/A</v>
      </c>
      <c r="AI465" s="196" t="e">
        <f ca="1">(($E$9*(RAND()*($E$208-$D$208)+$D$208))*(RAND()*('Base Calcs'!$E$214-'Base Calcs'!$D$214)+'Base Calcs'!$D$214+IF($E$50&gt;0,$E$50,0)))+$E$154+$E$155-$E$196+$E$179-($E$179*(RAND()*($E$210-$D$210)+$D$210))-(($E$200/$E$45)*(RAND()*($E$211-$D$211)+$D$211))</f>
        <v>#N/A</v>
      </c>
      <c r="AK4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6" spans="2:37" x14ac:dyDescent="0.25">
      <c r="B466" s="181" t="e">
        <f t="shared" ca="1" si="79"/>
        <v>#N/A</v>
      </c>
      <c r="C466" s="86"/>
      <c r="D466" s="86"/>
      <c r="F466" s="16"/>
      <c r="G466" s="86"/>
      <c r="H466" s="86"/>
      <c r="J466" s="37"/>
      <c r="P466" s="16" t="e">
        <f t="shared" ca="1" si="80"/>
        <v>#N/A</v>
      </c>
      <c r="Q466" s="86" t="e">
        <f t="shared" ca="1" si="81"/>
        <v>#N/A</v>
      </c>
      <c r="R466" s="86" t="e">
        <f t="shared" ca="1" si="82"/>
        <v>#N/A</v>
      </c>
      <c r="T466" s="16" t="e">
        <f t="shared" ca="1" si="83"/>
        <v>#N/A</v>
      </c>
      <c r="U466" s="86" t="e">
        <f t="shared" ca="1" si="84"/>
        <v>#N/A</v>
      </c>
      <c r="V466" s="86" t="e">
        <f t="shared" ca="1" si="85"/>
        <v>#N/A</v>
      </c>
      <c r="AI466" s="196" t="e">
        <f ca="1">(($E$9*(RAND()*($E$208-$D$208)+$D$208))*(RAND()*('Base Calcs'!$E$214-'Base Calcs'!$D$214)+'Base Calcs'!$D$214+IF($E$50&gt;0,$E$50,0)))+$E$154+$E$155-$E$196+$E$179-($E$179*(RAND()*($E$210-$D$210)+$D$210))-(($E$200/$E$45)*(RAND()*($E$211-$D$211)+$D$211))</f>
        <v>#N/A</v>
      </c>
      <c r="AK4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7" spans="2:37" x14ac:dyDescent="0.25">
      <c r="B467" s="181" t="e">
        <f t="shared" ca="1" si="79"/>
        <v>#N/A</v>
      </c>
      <c r="C467" s="86"/>
      <c r="D467" s="86"/>
      <c r="F467" s="16"/>
      <c r="G467" s="86"/>
      <c r="H467" s="86"/>
      <c r="J467" s="37"/>
      <c r="P467" s="16" t="e">
        <f t="shared" ca="1" si="80"/>
        <v>#N/A</v>
      </c>
      <c r="Q467" s="86" t="e">
        <f t="shared" ca="1" si="81"/>
        <v>#N/A</v>
      </c>
      <c r="R467" s="86" t="e">
        <f t="shared" ca="1" si="82"/>
        <v>#N/A</v>
      </c>
      <c r="T467" s="16" t="e">
        <f t="shared" ca="1" si="83"/>
        <v>#N/A</v>
      </c>
      <c r="U467" s="86" t="e">
        <f t="shared" ca="1" si="84"/>
        <v>#N/A</v>
      </c>
      <c r="V467" s="86" t="e">
        <f t="shared" ca="1" si="85"/>
        <v>#N/A</v>
      </c>
      <c r="AI467" s="196" t="e">
        <f ca="1">(($E$9*(RAND()*($E$208-$D$208)+$D$208))*(RAND()*('Base Calcs'!$E$214-'Base Calcs'!$D$214)+'Base Calcs'!$D$214+IF($E$50&gt;0,$E$50,0)))+$E$154+$E$155-$E$196+$E$179-($E$179*(RAND()*($E$210-$D$210)+$D$210))-(($E$200/$E$45)*(RAND()*($E$211-$D$211)+$D$211))</f>
        <v>#N/A</v>
      </c>
      <c r="AK4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8" spans="2:37" x14ac:dyDescent="0.25">
      <c r="B468" s="181" t="e">
        <f t="shared" ca="1" si="79"/>
        <v>#N/A</v>
      </c>
      <c r="C468" s="86"/>
      <c r="D468" s="86"/>
      <c r="F468" s="16"/>
      <c r="G468" s="86"/>
      <c r="H468" s="86"/>
      <c r="J468" s="37"/>
      <c r="P468" s="16" t="e">
        <f t="shared" ca="1" si="80"/>
        <v>#N/A</v>
      </c>
      <c r="Q468" s="86" t="e">
        <f t="shared" ca="1" si="81"/>
        <v>#N/A</v>
      </c>
      <c r="R468" s="86" t="e">
        <f t="shared" ca="1" si="82"/>
        <v>#N/A</v>
      </c>
      <c r="T468" s="16" t="e">
        <f t="shared" ca="1" si="83"/>
        <v>#N/A</v>
      </c>
      <c r="U468" s="86" t="e">
        <f t="shared" ca="1" si="84"/>
        <v>#N/A</v>
      </c>
      <c r="V468" s="86" t="e">
        <f t="shared" ca="1" si="85"/>
        <v>#N/A</v>
      </c>
      <c r="AI468" s="196" t="e">
        <f ca="1">(($E$9*(RAND()*($E$208-$D$208)+$D$208))*(RAND()*('Base Calcs'!$E$214-'Base Calcs'!$D$214)+'Base Calcs'!$D$214+IF($E$50&gt;0,$E$50,0)))+$E$154+$E$155-$E$196+$E$179-($E$179*(RAND()*($E$210-$D$210)+$D$210))-(($E$200/$E$45)*(RAND()*($E$211-$D$211)+$D$211))</f>
        <v>#N/A</v>
      </c>
      <c r="AK4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9" spans="2:37" x14ac:dyDescent="0.25">
      <c r="B469" s="181" t="e">
        <f t="shared" ca="1" si="79"/>
        <v>#N/A</v>
      </c>
      <c r="C469" s="86"/>
      <c r="D469" s="86"/>
      <c r="F469" s="16"/>
      <c r="G469" s="86"/>
      <c r="H469" s="86"/>
      <c r="J469" s="37"/>
      <c r="P469" s="16" t="e">
        <f t="shared" ca="1" si="80"/>
        <v>#N/A</v>
      </c>
      <c r="Q469" s="86" t="e">
        <f t="shared" ca="1" si="81"/>
        <v>#N/A</v>
      </c>
      <c r="R469" s="86" t="e">
        <f t="shared" ca="1" si="82"/>
        <v>#N/A</v>
      </c>
      <c r="T469" s="16" t="e">
        <f t="shared" ca="1" si="83"/>
        <v>#N/A</v>
      </c>
      <c r="U469" s="86" t="e">
        <f t="shared" ca="1" si="84"/>
        <v>#N/A</v>
      </c>
      <c r="V469" s="86" t="e">
        <f t="shared" ca="1" si="85"/>
        <v>#N/A</v>
      </c>
      <c r="AI469" s="196" t="e">
        <f ca="1">(($E$9*(RAND()*($E$208-$D$208)+$D$208))*(RAND()*('Base Calcs'!$E$214-'Base Calcs'!$D$214)+'Base Calcs'!$D$214+IF($E$50&gt;0,$E$50,0)))+$E$154+$E$155-$E$196+$E$179-($E$179*(RAND()*($E$210-$D$210)+$D$210))-(($E$200/$E$45)*(RAND()*($E$211-$D$211)+$D$211))</f>
        <v>#N/A</v>
      </c>
      <c r="AK4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0" spans="2:37" x14ac:dyDescent="0.25">
      <c r="B470" s="181" t="e">
        <f t="shared" ca="1" si="79"/>
        <v>#N/A</v>
      </c>
      <c r="C470" s="86"/>
      <c r="D470" s="86"/>
      <c r="F470" s="16"/>
      <c r="G470" s="86"/>
      <c r="H470" s="86"/>
      <c r="J470" s="37"/>
      <c r="P470" s="16" t="e">
        <f t="shared" ca="1" si="80"/>
        <v>#N/A</v>
      </c>
      <c r="Q470" s="86" t="e">
        <f t="shared" ca="1" si="81"/>
        <v>#N/A</v>
      </c>
      <c r="R470" s="86" t="e">
        <f t="shared" ca="1" si="82"/>
        <v>#N/A</v>
      </c>
      <c r="T470" s="16" t="e">
        <f t="shared" ca="1" si="83"/>
        <v>#N/A</v>
      </c>
      <c r="U470" s="86" t="e">
        <f t="shared" ca="1" si="84"/>
        <v>#N/A</v>
      </c>
      <c r="V470" s="86" t="e">
        <f t="shared" ca="1" si="85"/>
        <v>#N/A</v>
      </c>
      <c r="AI470" s="196" t="e">
        <f ca="1">(($E$9*(RAND()*($E$208-$D$208)+$D$208))*(RAND()*('Base Calcs'!$E$214-'Base Calcs'!$D$214)+'Base Calcs'!$D$214+IF($E$50&gt;0,$E$50,0)))+$E$154+$E$155-$E$196+$E$179-($E$179*(RAND()*($E$210-$D$210)+$D$210))-(($E$200/$E$45)*(RAND()*($E$211-$D$211)+$D$211))</f>
        <v>#N/A</v>
      </c>
      <c r="AK4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1" spans="2:37" x14ac:dyDescent="0.25">
      <c r="B471" s="181" t="e">
        <f t="shared" ca="1" si="79"/>
        <v>#N/A</v>
      </c>
      <c r="C471" s="86"/>
      <c r="D471" s="86"/>
      <c r="F471" s="16"/>
      <c r="G471" s="86"/>
      <c r="H471" s="86"/>
      <c r="J471" s="37"/>
      <c r="P471" s="16" t="e">
        <f t="shared" ca="1" si="80"/>
        <v>#N/A</v>
      </c>
      <c r="Q471" s="86" t="e">
        <f t="shared" ca="1" si="81"/>
        <v>#N/A</v>
      </c>
      <c r="R471" s="86" t="e">
        <f t="shared" ca="1" si="82"/>
        <v>#N/A</v>
      </c>
      <c r="T471" s="16" t="e">
        <f t="shared" ca="1" si="83"/>
        <v>#N/A</v>
      </c>
      <c r="U471" s="86" t="e">
        <f t="shared" ca="1" si="84"/>
        <v>#N/A</v>
      </c>
      <c r="V471" s="86" t="e">
        <f t="shared" ca="1" si="85"/>
        <v>#N/A</v>
      </c>
      <c r="AI471" s="196" t="e">
        <f ca="1">(($E$9*(RAND()*($E$208-$D$208)+$D$208))*(RAND()*('Base Calcs'!$E$214-'Base Calcs'!$D$214)+'Base Calcs'!$D$214+IF($E$50&gt;0,$E$50,0)))+$E$154+$E$155-$E$196+$E$179-($E$179*(RAND()*($E$210-$D$210)+$D$210))-(($E$200/$E$45)*(RAND()*($E$211-$D$211)+$D$211))</f>
        <v>#N/A</v>
      </c>
      <c r="AK4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2" spans="2:37" x14ac:dyDescent="0.25">
      <c r="B472" s="181" t="e">
        <f t="shared" ca="1" si="79"/>
        <v>#N/A</v>
      </c>
      <c r="C472" s="86"/>
      <c r="D472" s="86"/>
      <c r="F472" s="16"/>
      <c r="G472" s="86"/>
      <c r="H472" s="86"/>
      <c r="J472" s="37"/>
      <c r="P472" s="16" t="e">
        <f t="shared" ca="1" si="80"/>
        <v>#N/A</v>
      </c>
      <c r="Q472" s="86" t="e">
        <f t="shared" ca="1" si="81"/>
        <v>#N/A</v>
      </c>
      <c r="R472" s="86" t="e">
        <f t="shared" ca="1" si="82"/>
        <v>#N/A</v>
      </c>
      <c r="T472" s="16" t="e">
        <f t="shared" ca="1" si="83"/>
        <v>#N/A</v>
      </c>
      <c r="U472" s="86" t="e">
        <f t="shared" ca="1" si="84"/>
        <v>#N/A</v>
      </c>
      <c r="V472" s="86" t="e">
        <f t="shared" ca="1" si="85"/>
        <v>#N/A</v>
      </c>
      <c r="AI472" s="196" t="e">
        <f ca="1">(($E$9*(RAND()*($E$208-$D$208)+$D$208))*(RAND()*('Base Calcs'!$E$214-'Base Calcs'!$D$214)+'Base Calcs'!$D$214+IF($E$50&gt;0,$E$50,0)))+$E$154+$E$155-$E$196+$E$179-($E$179*(RAND()*($E$210-$D$210)+$D$210))-(($E$200/$E$45)*(RAND()*($E$211-$D$211)+$D$211))</f>
        <v>#N/A</v>
      </c>
      <c r="AK4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3" spans="2:37" x14ac:dyDescent="0.25">
      <c r="B473" s="181" t="e">
        <f t="shared" ca="1" si="79"/>
        <v>#N/A</v>
      </c>
      <c r="C473" s="86"/>
      <c r="D473" s="86"/>
      <c r="F473" s="16"/>
      <c r="G473" s="86"/>
      <c r="H473" s="86"/>
      <c r="J473" s="37"/>
      <c r="P473" s="16" t="e">
        <f t="shared" ca="1" si="80"/>
        <v>#N/A</v>
      </c>
      <c r="Q473" s="86" t="e">
        <f t="shared" ca="1" si="81"/>
        <v>#N/A</v>
      </c>
      <c r="R473" s="86" t="e">
        <f t="shared" ca="1" si="82"/>
        <v>#N/A</v>
      </c>
      <c r="T473" s="16" t="e">
        <f t="shared" ca="1" si="83"/>
        <v>#N/A</v>
      </c>
      <c r="U473" s="86" t="e">
        <f t="shared" ca="1" si="84"/>
        <v>#N/A</v>
      </c>
      <c r="V473" s="86" t="e">
        <f t="shared" ca="1" si="85"/>
        <v>#N/A</v>
      </c>
      <c r="AI473" s="196" t="e">
        <f ca="1">(($E$9*(RAND()*($E$208-$D$208)+$D$208))*(RAND()*('Base Calcs'!$E$214-'Base Calcs'!$D$214)+'Base Calcs'!$D$214+IF($E$50&gt;0,$E$50,0)))+$E$154+$E$155-$E$196+$E$179-($E$179*(RAND()*($E$210-$D$210)+$D$210))-(($E$200/$E$45)*(RAND()*($E$211-$D$211)+$D$211))</f>
        <v>#N/A</v>
      </c>
      <c r="AK4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4" spans="2:37" x14ac:dyDescent="0.25">
      <c r="B474" s="181" t="e">
        <f t="shared" ca="1" si="79"/>
        <v>#N/A</v>
      </c>
      <c r="C474" s="86"/>
      <c r="D474" s="86"/>
      <c r="F474" s="16"/>
      <c r="G474" s="86"/>
      <c r="H474" s="86"/>
      <c r="J474" s="37"/>
      <c r="P474" s="16" t="e">
        <f t="shared" ca="1" si="80"/>
        <v>#N/A</v>
      </c>
      <c r="Q474" s="86" t="e">
        <f t="shared" ca="1" si="81"/>
        <v>#N/A</v>
      </c>
      <c r="R474" s="86" t="e">
        <f t="shared" ca="1" si="82"/>
        <v>#N/A</v>
      </c>
      <c r="T474" s="16" t="e">
        <f t="shared" ca="1" si="83"/>
        <v>#N/A</v>
      </c>
      <c r="U474" s="86" t="e">
        <f t="shared" ca="1" si="84"/>
        <v>#N/A</v>
      </c>
      <c r="V474" s="86" t="e">
        <f t="shared" ca="1" si="85"/>
        <v>#N/A</v>
      </c>
      <c r="AI474" s="196" t="e">
        <f ca="1">(($E$9*(RAND()*($E$208-$D$208)+$D$208))*(RAND()*('Base Calcs'!$E$214-'Base Calcs'!$D$214)+'Base Calcs'!$D$214+IF($E$50&gt;0,$E$50,0)))+$E$154+$E$155-$E$196+$E$179-($E$179*(RAND()*($E$210-$D$210)+$D$210))-(($E$200/$E$45)*(RAND()*($E$211-$D$211)+$D$211))</f>
        <v>#N/A</v>
      </c>
      <c r="AK4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5" spans="2:37" x14ac:dyDescent="0.25">
      <c r="B475" s="181" t="e">
        <f t="shared" ca="1" si="79"/>
        <v>#N/A</v>
      </c>
      <c r="C475" s="86"/>
      <c r="D475" s="86"/>
      <c r="F475" s="16"/>
      <c r="G475" s="86"/>
      <c r="H475" s="86"/>
      <c r="J475" s="37"/>
      <c r="P475" s="16" t="e">
        <f t="shared" ca="1" si="80"/>
        <v>#N/A</v>
      </c>
      <c r="Q475" s="86" t="e">
        <f t="shared" ca="1" si="81"/>
        <v>#N/A</v>
      </c>
      <c r="R475" s="86" t="e">
        <f t="shared" ca="1" si="82"/>
        <v>#N/A</v>
      </c>
      <c r="T475" s="16" t="e">
        <f t="shared" ca="1" si="83"/>
        <v>#N/A</v>
      </c>
      <c r="U475" s="86" t="e">
        <f t="shared" ca="1" si="84"/>
        <v>#N/A</v>
      </c>
      <c r="V475" s="86" t="e">
        <f t="shared" ca="1" si="85"/>
        <v>#N/A</v>
      </c>
      <c r="X475" s="86"/>
      <c r="AI475" s="196" t="e">
        <f ca="1">(($E$9*(RAND()*($E$208-$D$208)+$D$208))*(RAND()*('Base Calcs'!$E$214-'Base Calcs'!$D$214)+'Base Calcs'!$D$214+IF($E$50&gt;0,$E$50,0)))+$E$154+$E$155-$E$196+$E$179-($E$179*(RAND()*($E$210-$D$210)+$D$210))-(($E$200/$E$45)*(RAND()*($E$211-$D$211)+$D$211))</f>
        <v>#N/A</v>
      </c>
      <c r="AK4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6" spans="2:37" x14ac:dyDescent="0.25">
      <c r="B476" s="181" t="e">
        <f t="shared" ca="1" si="79"/>
        <v>#N/A</v>
      </c>
      <c r="C476" s="86"/>
      <c r="D476" s="86"/>
      <c r="F476" s="16"/>
      <c r="G476" s="86"/>
      <c r="H476" s="86"/>
      <c r="J476" s="37"/>
      <c r="P476" s="16" t="e">
        <f t="shared" ca="1" si="80"/>
        <v>#N/A</v>
      </c>
      <c r="Q476" s="86" t="e">
        <f t="shared" ca="1" si="81"/>
        <v>#N/A</v>
      </c>
      <c r="R476" s="86" t="e">
        <f t="shared" ca="1" si="82"/>
        <v>#N/A</v>
      </c>
      <c r="T476" s="16" t="e">
        <f t="shared" ca="1" si="83"/>
        <v>#N/A</v>
      </c>
      <c r="U476" s="86" t="e">
        <f t="shared" ca="1" si="84"/>
        <v>#N/A</v>
      </c>
      <c r="V476" s="86" t="e">
        <f t="shared" ca="1" si="85"/>
        <v>#N/A</v>
      </c>
      <c r="X476" s="86"/>
      <c r="AI476" s="196" t="e">
        <f ca="1">(($E$9*(RAND()*($E$208-$D$208)+$D$208))*(RAND()*('Base Calcs'!$E$214-'Base Calcs'!$D$214)+'Base Calcs'!$D$214+IF($E$50&gt;0,$E$50,0)))+$E$154+$E$155-$E$196+$E$179-($E$179*(RAND()*($E$210-$D$210)+$D$210))-(($E$200/$E$45)*(RAND()*($E$211-$D$211)+$D$211))</f>
        <v>#N/A</v>
      </c>
      <c r="AK4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7" spans="2:37" x14ac:dyDescent="0.25">
      <c r="B477" s="181" t="e">
        <f t="shared" ca="1" si="79"/>
        <v>#N/A</v>
      </c>
      <c r="C477" s="86"/>
      <c r="D477" s="86"/>
      <c r="F477" s="16"/>
      <c r="G477" s="86"/>
      <c r="H477" s="86"/>
      <c r="J477" s="37"/>
      <c r="P477" s="16" t="e">
        <f t="shared" ca="1" si="80"/>
        <v>#N/A</v>
      </c>
      <c r="Q477" s="86" t="e">
        <f t="shared" ca="1" si="81"/>
        <v>#N/A</v>
      </c>
      <c r="R477" s="86" t="e">
        <f t="shared" ca="1" si="82"/>
        <v>#N/A</v>
      </c>
      <c r="T477" s="16" t="e">
        <f t="shared" ca="1" si="83"/>
        <v>#N/A</v>
      </c>
      <c r="U477" s="86" t="e">
        <f t="shared" ca="1" si="84"/>
        <v>#N/A</v>
      </c>
      <c r="V477" s="86" t="e">
        <f t="shared" ca="1" si="85"/>
        <v>#N/A</v>
      </c>
      <c r="X477" s="86"/>
      <c r="AI477" s="196" t="e">
        <f ca="1">(($E$9*(RAND()*($E$208-$D$208)+$D$208))*(RAND()*('Base Calcs'!$E$214-'Base Calcs'!$D$214)+'Base Calcs'!$D$214+IF($E$50&gt;0,$E$50,0)))+$E$154+$E$155-$E$196+$E$179-($E$179*(RAND()*($E$210-$D$210)+$D$210))-(($E$200/$E$45)*(RAND()*($E$211-$D$211)+$D$211))</f>
        <v>#N/A</v>
      </c>
      <c r="AK4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8" spans="2:37" x14ac:dyDescent="0.25">
      <c r="B478" s="181" t="e">
        <f t="shared" ca="1" si="79"/>
        <v>#N/A</v>
      </c>
      <c r="C478" s="86"/>
      <c r="D478" s="86"/>
      <c r="F478" s="16"/>
      <c r="G478" s="86"/>
      <c r="H478" s="86"/>
      <c r="J478" s="37"/>
      <c r="P478" s="16" t="e">
        <f t="shared" ca="1" si="80"/>
        <v>#N/A</v>
      </c>
      <c r="Q478" s="86" t="e">
        <f t="shared" ca="1" si="81"/>
        <v>#N/A</v>
      </c>
      <c r="R478" s="86" t="e">
        <f t="shared" ca="1" si="82"/>
        <v>#N/A</v>
      </c>
      <c r="T478" s="16" t="e">
        <f t="shared" ca="1" si="83"/>
        <v>#N/A</v>
      </c>
      <c r="U478" s="86" t="e">
        <f t="shared" ca="1" si="84"/>
        <v>#N/A</v>
      </c>
      <c r="V478" s="86" t="e">
        <f t="shared" ca="1" si="85"/>
        <v>#N/A</v>
      </c>
      <c r="AI478" s="196" t="e">
        <f ca="1">(($E$9*(RAND()*($E$208-$D$208)+$D$208))*(RAND()*('Base Calcs'!$E$214-'Base Calcs'!$D$214)+'Base Calcs'!$D$214+IF($E$50&gt;0,$E$50,0)))+$E$154+$E$155-$E$196+$E$179-($E$179*(RAND()*($E$210-$D$210)+$D$210))-(($E$200/$E$45)*(RAND()*($E$211-$D$211)+$D$211))</f>
        <v>#N/A</v>
      </c>
      <c r="AK4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9" spans="2:37" x14ac:dyDescent="0.25">
      <c r="B479" s="181" t="e">
        <f t="shared" ca="1" si="79"/>
        <v>#N/A</v>
      </c>
      <c r="C479" s="86"/>
      <c r="D479" s="86"/>
      <c r="F479" s="16"/>
      <c r="G479" s="86"/>
      <c r="H479" s="86"/>
      <c r="J479" s="37"/>
      <c r="P479" s="16" t="e">
        <f t="shared" ca="1" si="80"/>
        <v>#N/A</v>
      </c>
      <c r="Q479" s="86" t="e">
        <f t="shared" ca="1" si="81"/>
        <v>#N/A</v>
      </c>
      <c r="R479" s="86" t="e">
        <f t="shared" ca="1" si="82"/>
        <v>#N/A</v>
      </c>
      <c r="T479" s="16" t="e">
        <f t="shared" ca="1" si="83"/>
        <v>#N/A</v>
      </c>
      <c r="U479" s="86" t="e">
        <f t="shared" ca="1" si="84"/>
        <v>#N/A</v>
      </c>
      <c r="V479" s="86" t="e">
        <f t="shared" ca="1" si="85"/>
        <v>#N/A</v>
      </c>
      <c r="AI479" s="196" t="e">
        <f ca="1">(($E$9*(RAND()*($E$208-$D$208)+$D$208))*(RAND()*('Base Calcs'!$E$214-'Base Calcs'!$D$214)+'Base Calcs'!$D$214+IF($E$50&gt;0,$E$50,0)))+$E$154+$E$155-$E$196+$E$179-($E$179*(RAND()*($E$210-$D$210)+$D$210))-(($E$200/$E$45)*(RAND()*($E$211-$D$211)+$D$211))</f>
        <v>#N/A</v>
      </c>
      <c r="AK4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0" spans="2:37" x14ac:dyDescent="0.25">
      <c r="B480" s="181" t="e">
        <f t="shared" ca="1" si="79"/>
        <v>#N/A</v>
      </c>
      <c r="C480" s="86"/>
      <c r="D480" s="86"/>
      <c r="F480" s="16"/>
      <c r="G480" s="86"/>
      <c r="H480" s="86"/>
      <c r="J480" s="37"/>
      <c r="P480" s="16" t="e">
        <f t="shared" ca="1" si="80"/>
        <v>#N/A</v>
      </c>
      <c r="Q480" s="86" t="e">
        <f t="shared" ca="1" si="81"/>
        <v>#N/A</v>
      </c>
      <c r="R480" s="86" t="e">
        <f t="shared" ca="1" si="82"/>
        <v>#N/A</v>
      </c>
      <c r="T480" s="16" t="e">
        <f t="shared" ca="1" si="83"/>
        <v>#N/A</v>
      </c>
      <c r="U480" s="86" t="e">
        <f t="shared" ca="1" si="84"/>
        <v>#N/A</v>
      </c>
      <c r="V480" s="86" t="e">
        <f t="shared" ca="1" si="85"/>
        <v>#N/A</v>
      </c>
      <c r="AI480" s="196" t="e">
        <f ca="1">(($E$9*(RAND()*($E$208-$D$208)+$D$208))*(RAND()*('Base Calcs'!$E$214-'Base Calcs'!$D$214)+'Base Calcs'!$D$214+IF($E$50&gt;0,$E$50,0)))+$E$154+$E$155-$E$196+$E$179-($E$179*(RAND()*($E$210-$D$210)+$D$210))-(($E$200/$E$45)*(RAND()*($E$211-$D$211)+$D$211))</f>
        <v>#N/A</v>
      </c>
      <c r="AK4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1" spans="2:37" x14ac:dyDescent="0.25">
      <c r="B481" s="181" t="e">
        <f t="shared" ca="1" si="79"/>
        <v>#N/A</v>
      </c>
      <c r="C481" s="86"/>
      <c r="D481" s="86"/>
      <c r="F481" s="16"/>
      <c r="G481" s="86"/>
      <c r="H481" s="86"/>
      <c r="J481" s="37"/>
      <c r="P481" s="16" t="e">
        <f t="shared" ca="1" si="80"/>
        <v>#N/A</v>
      </c>
      <c r="Q481" s="86" t="e">
        <f t="shared" ca="1" si="81"/>
        <v>#N/A</v>
      </c>
      <c r="R481" s="86" t="e">
        <f t="shared" ca="1" si="82"/>
        <v>#N/A</v>
      </c>
      <c r="T481" s="16" t="e">
        <f t="shared" ca="1" si="83"/>
        <v>#N/A</v>
      </c>
      <c r="U481" s="86" t="e">
        <f t="shared" ca="1" si="84"/>
        <v>#N/A</v>
      </c>
      <c r="V481" s="86" t="e">
        <f t="shared" ca="1" si="85"/>
        <v>#N/A</v>
      </c>
      <c r="AI481" s="196" t="e">
        <f ca="1">(($E$9*(RAND()*($E$208-$D$208)+$D$208))*(RAND()*('Base Calcs'!$E$214-'Base Calcs'!$D$214)+'Base Calcs'!$D$214+IF($E$50&gt;0,$E$50,0)))+$E$154+$E$155-$E$196+$E$179-($E$179*(RAND()*($E$210-$D$210)+$D$210))-(($E$200/$E$45)*(RAND()*($E$211-$D$211)+$D$211))</f>
        <v>#N/A</v>
      </c>
      <c r="AK4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2" spans="2:37" x14ac:dyDescent="0.25">
      <c r="B482" s="181" t="e">
        <f t="shared" ca="1" si="79"/>
        <v>#N/A</v>
      </c>
      <c r="C482" s="86"/>
      <c r="D482" s="86"/>
      <c r="F482" s="16"/>
      <c r="G482" s="86"/>
      <c r="H482" s="86"/>
      <c r="J482" s="37"/>
      <c r="P482" s="16" t="e">
        <f t="shared" ca="1" si="80"/>
        <v>#N/A</v>
      </c>
      <c r="Q482" s="86" t="e">
        <f t="shared" ca="1" si="81"/>
        <v>#N/A</v>
      </c>
      <c r="R482" s="86" t="e">
        <f t="shared" ca="1" si="82"/>
        <v>#N/A</v>
      </c>
      <c r="T482" s="16" t="e">
        <f t="shared" ca="1" si="83"/>
        <v>#N/A</v>
      </c>
      <c r="U482" s="86" t="e">
        <f t="shared" ca="1" si="84"/>
        <v>#N/A</v>
      </c>
      <c r="V482" s="86" t="e">
        <f t="shared" ca="1" si="85"/>
        <v>#N/A</v>
      </c>
      <c r="AI482" s="196" t="e">
        <f ca="1">(($E$9*(RAND()*($E$208-$D$208)+$D$208))*(RAND()*('Base Calcs'!$E$214-'Base Calcs'!$D$214)+'Base Calcs'!$D$214+IF($E$50&gt;0,$E$50,0)))+$E$154+$E$155-$E$196+$E$179-($E$179*(RAND()*($E$210-$D$210)+$D$210))-(($E$200/$E$45)*(RAND()*($E$211-$D$211)+$D$211))</f>
        <v>#N/A</v>
      </c>
      <c r="AK4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3" spans="2:37" x14ac:dyDescent="0.25">
      <c r="B483" s="181" t="e">
        <f t="shared" ca="1" si="79"/>
        <v>#N/A</v>
      </c>
      <c r="C483" s="86"/>
      <c r="D483" s="86"/>
      <c r="F483" s="16"/>
      <c r="G483" s="86"/>
      <c r="H483" s="86"/>
      <c r="J483" s="37"/>
      <c r="P483" s="16" t="e">
        <f t="shared" ca="1" si="80"/>
        <v>#N/A</v>
      </c>
      <c r="Q483" s="86" t="e">
        <f t="shared" ca="1" si="81"/>
        <v>#N/A</v>
      </c>
      <c r="R483" s="86" t="e">
        <f t="shared" ca="1" si="82"/>
        <v>#N/A</v>
      </c>
      <c r="T483" s="16" t="e">
        <f t="shared" ca="1" si="83"/>
        <v>#N/A</v>
      </c>
      <c r="U483" s="86" t="e">
        <f t="shared" ca="1" si="84"/>
        <v>#N/A</v>
      </c>
      <c r="V483" s="86" t="e">
        <f t="shared" ca="1" si="85"/>
        <v>#N/A</v>
      </c>
      <c r="AI483" s="196" t="e">
        <f ca="1">(($E$9*(RAND()*($E$208-$D$208)+$D$208))*(RAND()*('Base Calcs'!$E$214-'Base Calcs'!$D$214)+'Base Calcs'!$D$214+IF($E$50&gt;0,$E$50,0)))+$E$154+$E$155-$E$196+$E$179-($E$179*(RAND()*($E$210-$D$210)+$D$210))-(($E$200/$E$45)*(RAND()*($E$211-$D$211)+$D$211))</f>
        <v>#N/A</v>
      </c>
      <c r="AK4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4" spans="2:37" x14ac:dyDescent="0.25">
      <c r="B484" s="181" t="e">
        <f t="shared" ca="1" si="79"/>
        <v>#N/A</v>
      </c>
      <c r="C484" s="86"/>
      <c r="D484" s="86"/>
      <c r="F484" s="16"/>
      <c r="G484" s="86"/>
      <c r="H484" s="86"/>
      <c r="J484" s="37"/>
      <c r="P484" s="16" t="e">
        <f t="shared" ca="1" si="80"/>
        <v>#N/A</v>
      </c>
      <c r="Q484" s="86" t="e">
        <f t="shared" ca="1" si="81"/>
        <v>#N/A</v>
      </c>
      <c r="R484" s="86" t="e">
        <f t="shared" ca="1" si="82"/>
        <v>#N/A</v>
      </c>
      <c r="T484" s="16" t="e">
        <f t="shared" ca="1" si="83"/>
        <v>#N/A</v>
      </c>
      <c r="U484" s="86" t="e">
        <f t="shared" ca="1" si="84"/>
        <v>#N/A</v>
      </c>
      <c r="V484" s="86" t="e">
        <f t="shared" ca="1" si="85"/>
        <v>#N/A</v>
      </c>
      <c r="AI484" s="196" t="e">
        <f ca="1">(($E$9*(RAND()*($E$208-$D$208)+$D$208))*(RAND()*('Base Calcs'!$E$214-'Base Calcs'!$D$214)+'Base Calcs'!$D$214+IF($E$50&gt;0,$E$50,0)))+$E$154+$E$155-$E$196+$E$179-($E$179*(RAND()*($E$210-$D$210)+$D$210))-(($E$200/$E$45)*(RAND()*($E$211-$D$211)+$D$211))</f>
        <v>#N/A</v>
      </c>
      <c r="AK4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5" spans="2:37" x14ac:dyDescent="0.25">
      <c r="B485" s="181" t="e">
        <f t="shared" ca="1" si="79"/>
        <v>#N/A</v>
      </c>
      <c r="C485" s="86"/>
      <c r="D485" s="86"/>
      <c r="F485" s="16"/>
      <c r="G485" s="86"/>
      <c r="H485" s="86"/>
      <c r="J485" s="37"/>
      <c r="P485" s="16" t="e">
        <f t="shared" ca="1" si="80"/>
        <v>#N/A</v>
      </c>
      <c r="Q485" s="86" t="e">
        <f t="shared" ca="1" si="81"/>
        <v>#N/A</v>
      </c>
      <c r="R485" s="86" t="e">
        <f t="shared" ca="1" si="82"/>
        <v>#N/A</v>
      </c>
      <c r="T485" s="16" t="e">
        <f t="shared" ca="1" si="83"/>
        <v>#N/A</v>
      </c>
      <c r="U485" s="86" t="e">
        <f t="shared" ca="1" si="84"/>
        <v>#N/A</v>
      </c>
      <c r="V485" s="86" t="e">
        <f t="shared" ca="1" si="85"/>
        <v>#N/A</v>
      </c>
      <c r="AI485" s="196" t="e">
        <f ca="1">(($E$9*(RAND()*($E$208-$D$208)+$D$208))*(RAND()*('Base Calcs'!$E$214-'Base Calcs'!$D$214)+'Base Calcs'!$D$214+IF($E$50&gt;0,$E$50,0)))+$E$154+$E$155-$E$196+$E$179-($E$179*(RAND()*($E$210-$D$210)+$D$210))-(($E$200/$E$45)*(RAND()*($E$211-$D$211)+$D$211))</f>
        <v>#N/A</v>
      </c>
      <c r="AK4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6" spans="2:37" x14ac:dyDescent="0.25">
      <c r="B486" s="181" t="e">
        <f t="shared" ca="1" si="79"/>
        <v>#N/A</v>
      </c>
      <c r="C486" s="86"/>
      <c r="D486" s="86"/>
      <c r="F486" s="16"/>
      <c r="G486" s="86"/>
      <c r="H486" s="86"/>
      <c r="J486" s="37"/>
      <c r="P486" s="16" t="e">
        <f t="shared" ca="1" si="80"/>
        <v>#N/A</v>
      </c>
      <c r="Q486" s="86" t="e">
        <f t="shared" ca="1" si="81"/>
        <v>#N/A</v>
      </c>
      <c r="R486" s="86" t="e">
        <f t="shared" ca="1" si="82"/>
        <v>#N/A</v>
      </c>
      <c r="T486" s="16" t="e">
        <f t="shared" ca="1" si="83"/>
        <v>#N/A</v>
      </c>
      <c r="U486" s="86" t="e">
        <f t="shared" ca="1" si="84"/>
        <v>#N/A</v>
      </c>
      <c r="V486" s="86" t="e">
        <f t="shared" ca="1" si="85"/>
        <v>#N/A</v>
      </c>
      <c r="AI486" s="196" t="e">
        <f ca="1">(($E$9*(RAND()*($E$208-$D$208)+$D$208))*(RAND()*('Base Calcs'!$E$214-'Base Calcs'!$D$214)+'Base Calcs'!$D$214+IF($E$50&gt;0,$E$50,0)))+$E$154+$E$155-$E$196+$E$179-($E$179*(RAND()*($E$210-$D$210)+$D$210))-(($E$200/$E$45)*(RAND()*($E$211-$D$211)+$D$211))</f>
        <v>#N/A</v>
      </c>
      <c r="AK4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7" spans="2:37" x14ac:dyDescent="0.25">
      <c r="B487" s="181" t="e">
        <f t="shared" ca="1" si="79"/>
        <v>#N/A</v>
      </c>
      <c r="C487" s="86"/>
      <c r="D487" s="86"/>
      <c r="F487" s="16"/>
      <c r="G487" s="86"/>
      <c r="H487" s="86"/>
      <c r="J487" s="37"/>
      <c r="P487" s="16" t="e">
        <f t="shared" ca="1" si="80"/>
        <v>#N/A</v>
      </c>
      <c r="Q487" s="86" t="e">
        <f t="shared" ca="1" si="81"/>
        <v>#N/A</v>
      </c>
      <c r="R487" s="86" t="e">
        <f t="shared" ca="1" si="82"/>
        <v>#N/A</v>
      </c>
      <c r="T487" s="16" t="e">
        <f t="shared" ca="1" si="83"/>
        <v>#N/A</v>
      </c>
      <c r="U487" s="86" t="e">
        <f t="shared" ca="1" si="84"/>
        <v>#N/A</v>
      </c>
      <c r="V487" s="86" t="e">
        <f t="shared" ca="1" si="85"/>
        <v>#N/A</v>
      </c>
      <c r="AI487" s="196" t="e">
        <f ca="1">(($E$9*(RAND()*($E$208-$D$208)+$D$208))*(RAND()*('Base Calcs'!$E$214-'Base Calcs'!$D$214)+'Base Calcs'!$D$214+IF($E$50&gt;0,$E$50,0)))+$E$154+$E$155-$E$196+$E$179-($E$179*(RAND()*($E$210-$D$210)+$D$210))-(($E$200/$E$45)*(RAND()*($E$211-$D$211)+$D$211))</f>
        <v>#N/A</v>
      </c>
      <c r="AK4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8" spans="2:37" x14ac:dyDescent="0.25">
      <c r="B488" s="181" t="e">
        <f t="shared" ca="1" si="79"/>
        <v>#N/A</v>
      </c>
      <c r="C488" s="86"/>
      <c r="D488" s="86"/>
      <c r="F488" s="16"/>
      <c r="G488" s="86"/>
      <c r="H488" s="86"/>
      <c r="J488" s="37"/>
      <c r="P488" s="16" t="e">
        <f t="shared" ca="1" si="80"/>
        <v>#N/A</v>
      </c>
      <c r="Q488" s="86" t="e">
        <f t="shared" ca="1" si="81"/>
        <v>#N/A</v>
      </c>
      <c r="R488" s="86" t="e">
        <f t="shared" ca="1" si="82"/>
        <v>#N/A</v>
      </c>
      <c r="T488" s="16" t="e">
        <f t="shared" ca="1" si="83"/>
        <v>#N/A</v>
      </c>
      <c r="U488" s="86" t="e">
        <f t="shared" ca="1" si="84"/>
        <v>#N/A</v>
      </c>
      <c r="V488" s="86" t="e">
        <f t="shared" ca="1" si="85"/>
        <v>#N/A</v>
      </c>
      <c r="AI488" s="196" t="e">
        <f ca="1">(($E$9*(RAND()*($E$208-$D$208)+$D$208))*(RAND()*('Base Calcs'!$E$214-'Base Calcs'!$D$214)+'Base Calcs'!$D$214+IF($E$50&gt;0,$E$50,0)))+$E$154+$E$155-$E$196+$E$179-($E$179*(RAND()*($E$210-$D$210)+$D$210))-(($E$200/$E$45)*(RAND()*($E$211-$D$211)+$D$211))</f>
        <v>#N/A</v>
      </c>
      <c r="AK4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9" spans="2:37" x14ac:dyDescent="0.25">
      <c r="B489" s="181" t="e">
        <f t="shared" ca="1" si="79"/>
        <v>#N/A</v>
      </c>
      <c r="C489" s="86"/>
      <c r="D489" s="86"/>
      <c r="F489" s="16"/>
      <c r="G489" s="86"/>
      <c r="H489" s="86"/>
      <c r="J489" s="37"/>
      <c r="P489" s="16" t="e">
        <f t="shared" ca="1" si="80"/>
        <v>#N/A</v>
      </c>
      <c r="Q489" s="86" t="e">
        <f t="shared" ca="1" si="81"/>
        <v>#N/A</v>
      </c>
      <c r="R489" s="86" t="e">
        <f t="shared" ca="1" si="82"/>
        <v>#N/A</v>
      </c>
      <c r="T489" s="16" t="e">
        <f t="shared" ca="1" si="83"/>
        <v>#N/A</v>
      </c>
      <c r="U489" s="86" t="e">
        <f t="shared" ca="1" si="84"/>
        <v>#N/A</v>
      </c>
      <c r="V489" s="86" t="e">
        <f t="shared" ca="1" si="85"/>
        <v>#N/A</v>
      </c>
      <c r="AI489" s="196" t="e">
        <f ca="1">(($E$9*(RAND()*($E$208-$D$208)+$D$208))*(RAND()*('Base Calcs'!$E$214-'Base Calcs'!$D$214)+'Base Calcs'!$D$214+IF($E$50&gt;0,$E$50,0)))+$E$154+$E$155-$E$196+$E$179-($E$179*(RAND()*($E$210-$D$210)+$D$210))-(($E$200/$E$45)*(RAND()*($E$211-$D$211)+$D$211))</f>
        <v>#N/A</v>
      </c>
      <c r="AK4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0" spans="2:37" x14ac:dyDescent="0.25">
      <c r="B490" s="181" t="e">
        <f t="shared" ca="1" si="79"/>
        <v>#N/A</v>
      </c>
      <c r="C490" s="86"/>
      <c r="D490" s="86"/>
      <c r="F490" s="16"/>
      <c r="G490" s="86"/>
      <c r="H490" s="86"/>
      <c r="J490" s="37"/>
      <c r="P490" s="16" t="e">
        <f t="shared" ca="1" si="80"/>
        <v>#N/A</v>
      </c>
      <c r="Q490" s="86" t="e">
        <f t="shared" ca="1" si="81"/>
        <v>#N/A</v>
      </c>
      <c r="R490" s="86" t="e">
        <f t="shared" ca="1" si="82"/>
        <v>#N/A</v>
      </c>
      <c r="T490" s="16" t="e">
        <f t="shared" ca="1" si="83"/>
        <v>#N/A</v>
      </c>
      <c r="U490" s="86" t="e">
        <f t="shared" ca="1" si="84"/>
        <v>#N/A</v>
      </c>
      <c r="V490" s="86" t="e">
        <f t="shared" ca="1" si="85"/>
        <v>#N/A</v>
      </c>
      <c r="AI490" s="196" t="e">
        <f ca="1">(($E$9*(RAND()*($E$208-$D$208)+$D$208))*(RAND()*('Base Calcs'!$E$214-'Base Calcs'!$D$214)+'Base Calcs'!$D$214+IF($E$50&gt;0,$E$50,0)))+$E$154+$E$155-$E$196+$E$179-($E$179*(RAND()*($E$210-$D$210)+$D$210))-(($E$200/$E$45)*(RAND()*($E$211-$D$211)+$D$211))</f>
        <v>#N/A</v>
      </c>
      <c r="AK4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1" spans="2:37" x14ac:dyDescent="0.25">
      <c r="B491" s="181" t="e">
        <f t="shared" ca="1" si="79"/>
        <v>#N/A</v>
      </c>
      <c r="C491" s="86"/>
      <c r="D491" s="86"/>
      <c r="F491" s="16"/>
      <c r="G491" s="86"/>
      <c r="H491" s="86"/>
      <c r="J491" s="37"/>
      <c r="P491" s="16" t="e">
        <f t="shared" ca="1" si="80"/>
        <v>#N/A</v>
      </c>
      <c r="Q491" s="86" t="e">
        <f t="shared" ca="1" si="81"/>
        <v>#N/A</v>
      </c>
      <c r="R491" s="86" t="e">
        <f t="shared" ca="1" si="82"/>
        <v>#N/A</v>
      </c>
      <c r="T491" s="16" t="e">
        <f t="shared" ca="1" si="83"/>
        <v>#N/A</v>
      </c>
      <c r="U491" s="86" t="e">
        <f t="shared" ca="1" si="84"/>
        <v>#N/A</v>
      </c>
      <c r="V491" s="86" t="e">
        <f t="shared" ca="1" si="85"/>
        <v>#N/A</v>
      </c>
      <c r="AI491" s="196" t="e">
        <f ca="1">(($E$9*(RAND()*($E$208-$D$208)+$D$208))*(RAND()*('Base Calcs'!$E$214-'Base Calcs'!$D$214)+'Base Calcs'!$D$214+IF($E$50&gt;0,$E$50,0)))+$E$154+$E$155-$E$196+$E$179-($E$179*(RAND()*($E$210-$D$210)+$D$210))-(($E$200/$E$45)*(RAND()*($E$211-$D$211)+$D$211))</f>
        <v>#N/A</v>
      </c>
      <c r="AK4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2" spans="2:37" x14ac:dyDescent="0.25">
      <c r="B492" s="181" t="e">
        <f t="shared" ca="1" si="79"/>
        <v>#N/A</v>
      </c>
      <c r="C492" s="86"/>
      <c r="D492" s="86"/>
      <c r="F492" s="16"/>
      <c r="G492" s="86"/>
      <c r="H492" s="86"/>
      <c r="J492" s="37"/>
      <c r="P492" s="16" t="e">
        <f t="shared" ca="1" si="80"/>
        <v>#N/A</v>
      </c>
      <c r="Q492" s="86" t="e">
        <f t="shared" ca="1" si="81"/>
        <v>#N/A</v>
      </c>
      <c r="R492" s="86" t="e">
        <f t="shared" ca="1" si="82"/>
        <v>#N/A</v>
      </c>
      <c r="T492" s="16" t="e">
        <f t="shared" ca="1" si="83"/>
        <v>#N/A</v>
      </c>
      <c r="U492" s="86" t="e">
        <f t="shared" ca="1" si="84"/>
        <v>#N/A</v>
      </c>
      <c r="V492" s="86" t="e">
        <f t="shared" ca="1" si="85"/>
        <v>#N/A</v>
      </c>
      <c r="AI492" s="196" t="e">
        <f ca="1">(($E$9*(RAND()*($E$208-$D$208)+$D$208))*(RAND()*('Base Calcs'!$E$214-'Base Calcs'!$D$214)+'Base Calcs'!$D$214+IF($E$50&gt;0,$E$50,0)))+$E$154+$E$155-$E$196+$E$179-($E$179*(RAND()*($E$210-$D$210)+$D$210))-(($E$200/$E$45)*(RAND()*($E$211-$D$211)+$D$211))</f>
        <v>#N/A</v>
      </c>
      <c r="AK4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3" spans="2:37" x14ac:dyDescent="0.25">
      <c r="B493" s="181" t="e">
        <f t="shared" ca="1" si="79"/>
        <v>#N/A</v>
      </c>
      <c r="C493" s="86"/>
      <c r="D493" s="86"/>
      <c r="F493" s="16"/>
      <c r="G493" s="86"/>
      <c r="H493" s="86"/>
      <c r="J493" s="86"/>
      <c r="P493" s="16" t="e">
        <f t="shared" ca="1" si="80"/>
        <v>#N/A</v>
      </c>
      <c r="Q493" s="86" t="e">
        <f t="shared" ca="1" si="81"/>
        <v>#N/A</v>
      </c>
      <c r="R493" s="86" t="e">
        <f t="shared" ca="1" si="82"/>
        <v>#N/A</v>
      </c>
      <c r="T493" s="16" t="e">
        <f t="shared" ca="1" si="83"/>
        <v>#N/A</v>
      </c>
      <c r="U493" s="86" t="e">
        <f t="shared" ca="1" si="84"/>
        <v>#N/A</v>
      </c>
      <c r="V493" s="86" t="e">
        <f t="shared" ca="1" si="85"/>
        <v>#N/A</v>
      </c>
      <c r="AI493" s="196" t="e">
        <f ca="1">(($E$9*(RAND()*($E$208-$D$208)+$D$208))*(RAND()*('Base Calcs'!$E$214-'Base Calcs'!$D$214)+'Base Calcs'!$D$214+IF($E$50&gt;0,$E$50,0)))+$E$154+$E$155-$E$196+$E$179-($E$179*(RAND()*($E$210-$D$210)+$D$210))-(($E$200/$E$45)*(RAND()*($E$211-$D$211)+$D$211))</f>
        <v>#N/A</v>
      </c>
      <c r="AK4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4" spans="2:37" x14ac:dyDescent="0.25">
      <c r="B494" s="181" t="e">
        <f t="shared" ca="1" si="79"/>
        <v>#N/A</v>
      </c>
      <c r="C494" s="86"/>
      <c r="D494" s="86"/>
      <c r="F494" s="16"/>
      <c r="G494" s="86"/>
      <c r="H494" s="86"/>
      <c r="J494" s="86"/>
      <c r="P494" s="16" t="e">
        <f t="shared" ca="1" si="80"/>
        <v>#N/A</v>
      </c>
      <c r="Q494" s="86" t="e">
        <f t="shared" ca="1" si="81"/>
        <v>#N/A</v>
      </c>
      <c r="R494" s="86" t="e">
        <f t="shared" ca="1" si="82"/>
        <v>#N/A</v>
      </c>
      <c r="T494" s="16" t="e">
        <f t="shared" ca="1" si="83"/>
        <v>#N/A</v>
      </c>
      <c r="U494" s="86" t="e">
        <f t="shared" ca="1" si="84"/>
        <v>#N/A</v>
      </c>
      <c r="V494" s="86" t="e">
        <f t="shared" ca="1" si="85"/>
        <v>#N/A</v>
      </c>
      <c r="AI494" s="196" t="e">
        <f ca="1">(($E$9*(RAND()*($E$208-$D$208)+$D$208))*(RAND()*('Base Calcs'!$E$214-'Base Calcs'!$D$214)+'Base Calcs'!$D$214+IF($E$50&gt;0,$E$50,0)))+$E$154+$E$155-$E$196+$E$179-($E$179*(RAND()*($E$210-$D$210)+$D$210))-(($E$200/$E$45)*(RAND()*($E$211-$D$211)+$D$211))</f>
        <v>#N/A</v>
      </c>
      <c r="AK4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5" spans="2:37" x14ac:dyDescent="0.25">
      <c r="B495" s="181" t="e">
        <f t="shared" ca="1" si="79"/>
        <v>#N/A</v>
      </c>
      <c r="C495" s="86"/>
      <c r="D495" s="86"/>
      <c r="F495" s="16"/>
      <c r="G495" s="86"/>
      <c r="H495" s="86"/>
      <c r="J495" s="86"/>
      <c r="P495" s="16" t="e">
        <f t="shared" ca="1" si="80"/>
        <v>#N/A</v>
      </c>
      <c r="Q495" s="86" t="e">
        <f t="shared" ca="1" si="81"/>
        <v>#N/A</v>
      </c>
      <c r="R495" s="86" t="e">
        <f t="shared" ca="1" si="82"/>
        <v>#N/A</v>
      </c>
      <c r="T495" s="16" t="e">
        <f t="shared" ca="1" si="83"/>
        <v>#N/A</v>
      </c>
      <c r="U495" s="86" t="e">
        <f t="shared" ca="1" si="84"/>
        <v>#N/A</v>
      </c>
      <c r="V495" s="86" t="e">
        <f t="shared" ca="1" si="85"/>
        <v>#N/A</v>
      </c>
      <c r="AI495" s="196" t="e">
        <f ca="1">(($E$9*(RAND()*($E$208-$D$208)+$D$208))*(RAND()*('Base Calcs'!$E$214-'Base Calcs'!$D$214)+'Base Calcs'!$D$214+IF($E$50&gt;0,$E$50,0)))+$E$154+$E$155-$E$196+$E$179-($E$179*(RAND()*($E$210-$D$210)+$D$210))-(($E$200/$E$45)*(RAND()*($E$211-$D$211)+$D$211))</f>
        <v>#N/A</v>
      </c>
      <c r="AK4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6" spans="2:37" x14ac:dyDescent="0.25">
      <c r="B496" s="181" t="e">
        <f t="shared" ca="1" si="79"/>
        <v>#N/A</v>
      </c>
      <c r="C496" s="86"/>
      <c r="D496" s="86"/>
      <c r="F496" s="16"/>
      <c r="G496" s="86"/>
      <c r="H496" s="86"/>
      <c r="J496" s="19"/>
      <c r="P496" s="16" t="e">
        <f t="shared" ca="1" si="80"/>
        <v>#N/A</v>
      </c>
      <c r="Q496" s="86" t="e">
        <f t="shared" ca="1" si="81"/>
        <v>#N/A</v>
      </c>
      <c r="R496" s="86" t="e">
        <f t="shared" ca="1" si="82"/>
        <v>#N/A</v>
      </c>
      <c r="T496" s="16" t="e">
        <f t="shared" ca="1" si="83"/>
        <v>#N/A</v>
      </c>
      <c r="U496" s="86" t="e">
        <f t="shared" ca="1" si="84"/>
        <v>#N/A</v>
      </c>
      <c r="V496" s="86" t="e">
        <f t="shared" ca="1" si="85"/>
        <v>#N/A</v>
      </c>
      <c r="AI496" s="196" t="e">
        <f ca="1">(($E$9*(RAND()*($E$208-$D$208)+$D$208))*(RAND()*('Base Calcs'!$E$214-'Base Calcs'!$D$214)+'Base Calcs'!$D$214+IF($E$50&gt;0,$E$50,0)))+$E$154+$E$155-$E$196+$E$179-($E$179*(RAND()*($E$210-$D$210)+$D$210))-(($E$200/$E$45)*(RAND()*($E$211-$D$211)+$D$211))</f>
        <v>#N/A</v>
      </c>
      <c r="AK4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7" spans="2:37" x14ac:dyDescent="0.25">
      <c r="B497" s="181" t="e">
        <f t="shared" ca="1" si="79"/>
        <v>#N/A</v>
      </c>
      <c r="C497" s="86"/>
      <c r="D497" s="86"/>
      <c r="F497" s="16"/>
      <c r="G497" s="86"/>
      <c r="H497" s="86"/>
      <c r="P497" s="16" t="e">
        <f t="shared" ca="1" si="80"/>
        <v>#N/A</v>
      </c>
      <c r="Q497" s="86" t="e">
        <f t="shared" ca="1" si="81"/>
        <v>#N/A</v>
      </c>
      <c r="R497" s="86" t="e">
        <f t="shared" ca="1" si="82"/>
        <v>#N/A</v>
      </c>
      <c r="T497" s="16" t="e">
        <f t="shared" ca="1" si="83"/>
        <v>#N/A</v>
      </c>
      <c r="U497" s="86" t="e">
        <f t="shared" ca="1" si="84"/>
        <v>#N/A</v>
      </c>
      <c r="V497" s="86" t="e">
        <f t="shared" ca="1" si="85"/>
        <v>#N/A</v>
      </c>
      <c r="AI497" s="196" t="e">
        <f ca="1">(($E$9*(RAND()*($E$208-$D$208)+$D$208))*(RAND()*('Base Calcs'!$E$214-'Base Calcs'!$D$214)+'Base Calcs'!$D$214+IF($E$50&gt;0,$E$50,0)))+$E$154+$E$155-$E$196+$E$179-($E$179*(RAND()*($E$210-$D$210)+$D$210))-(($E$200/$E$45)*(RAND()*($E$211-$D$211)+$D$211))</f>
        <v>#N/A</v>
      </c>
      <c r="AK4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8" spans="2:37" x14ac:dyDescent="0.25">
      <c r="B498" s="181" t="e">
        <f t="shared" ca="1" si="79"/>
        <v>#N/A</v>
      </c>
      <c r="C498" s="86"/>
      <c r="D498" s="86"/>
      <c r="F498" s="16"/>
      <c r="G498" s="86"/>
      <c r="H498" s="86"/>
      <c r="J498" s="120"/>
      <c r="P498" s="16" t="e">
        <f t="shared" ca="1" si="80"/>
        <v>#N/A</v>
      </c>
      <c r="Q498" s="86" t="e">
        <f t="shared" ca="1" si="81"/>
        <v>#N/A</v>
      </c>
      <c r="R498" s="86" t="e">
        <f t="shared" ca="1" si="82"/>
        <v>#N/A</v>
      </c>
      <c r="T498" s="16" t="e">
        <f t="shared" ca="1" si="83"/>
        <v>#N/A</v>
      </c>
      <c r="U498" s="86" t="e">
        <f t="shared" ca="1" si="84"/>
        <v>#N/A</v>
      </c>
      <c r="V498" s="86" t="e">
        <f t="shared" ca="1" si="85"/>
        <v>#N/A</v>
      </c>
      <c r="AI498" s="196" t="e">
        <f ca="1">(($E$9*(RAND()*($E$208-$D$208)+$D$208))*(RAND()*('Base Calcs'!$E$214-'Base Calcs'!$D$214)+'Base Calcs'!$D$214+IF($E$50&gt;0,$E$50,0)))+$E$154+$E$155-$E$196+$E$179-($E$179*(RAND()*($E$210-$D$210)+$D$210))-(($E$200/$E$45)*(RAND()*($E$211-$D$211)+$D$211))</f>
        <v>#N/A</v>
      </c>
      <c r="AK4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9" spans="2:37" x14ac:dyDescent="0.25">
      <c r="B499" s="181" t="e">
        <f t="shared" ca="1" si="79"/>
        <v>#N/A</v>
      </c>
      <c r="C499" s="86"/>
      <c r="D499" s="86"/>
      <c r="F499" s="16"/>
      <c r="G499" s="86"/>
      <c r="H499" s="86"/>
      <c r="J499" s="37"/>
      <c r="P499" s="16" t="e">
        <f t="shared" ca="1" si="80"/>
        <v>#N/A</v>
      </c>
      <c r="Q499" s="86" t="e">
        <f t="shared" ca="1" si="81"/>
        <v>#N/A</v>
      </c>
      <c r="R499" s="86" t="e">
        <f t="shared" ca="1" si="82"/>
        <v>#N/A</v>
      </c>
      <c r="T499" s="16" t="e">
        <f t="shared" ca="1" si="83"/>
        <v>#N/A</v>
      </c>
      <c r="U499" s="86" t="e">
        <f t="shared" ca="1" si="84"/>
        <v>#N/A</v>
      </c>
      <c r="V499" s="86" t="e">
        <f t="shared" ca="1" si="85"/>
        <v>#N/A</v>
      </c>
      <c r="AI499" s="196" t="e">
        <f ca="1">(($E$9*(RAND()*($E$208-$D$208)+$D$208))*(RAND()*('Base Calcs'!$E$214-'Base Calcs'!$D$214)+'Base Calcs'!$D$214+IF($E$50&gt;0,$E$50,0)))+$E$154+$E$155-$E$196+$E$179-($E$179*(RAND()*($E$210-$D$210)+$D$210))-(($E$200/$E$45)*(RAND()*($E$211-$D$211)+$D$211))</f>
        <v>#N/A</v>
      </c>
      <c r="AK4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0" spans="2:37" x14ac:dyDescent="0.25">
      <c r="B500" s="181" t="e">
        <f t="shared" ca="1" si="79"/>
        <v>#N/A</v>
      </c>
      <c r="C500" s="86"/>
      <c r="D500" s="86"/>
      <c r="F500" s="16"/>
      <c r="G500" s="86"/>
      <c r="H500" s="86"/>
      <c r="J500" s="37"/>
      <c r="P500" s="16" t="e">
        <f t="shared" ca="1" si="80"/>
        <v>#N/A</v>
      </c>
      <c r="Q500" s="86" t="e">
        <f t="shared" ca="1" si="81"/>
        <v>#N/A</v>
      </c>
      <c r="R500" s="86" t="e">
        <f t="shared" ca="1" si="82"/>
        <v>#N/A</v>
      </c>
      <c r="T500" s="16" t="e">
        <f t="shared" ca="1" si="83"/>
        <v>#N/A</v>
      </c>
      <c r="U500" s="86" t="e">
        <f t="shared" ca="1" si="84"/>
        <v>#N/A</v>
      </c>
      <c r="V500" s="86" t="e">
        <f t="shared" ca="1" si="85"/>
        <v>#N/A</v>
      </c>
      <c r="AI500" s="196" t="e">
        <f ca="1">(($E$9*(RAND()*($E$208-$D$208)+$D$208))*(RAND()*('Base Calcs'!$E$214-'Base Calcs'!$D$214)+'Base Calcs'!$D$214+IF($E$50&gt;0,$E$50,0)))+$E$154+$E$155-$E$196+$E$179-($E$179*(RAND()*($E$210-$D$210)+$D$210))-(($E$200/$E$45)*(RAND()*($E$211-$D$211)+$D$211))</f>
        <v>#N/A</v>
      </c>
      <c r="AK5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1" spans="2:37" x14ac:dyDescent="0.25">
      <c r="B501" s="181" t="e">
        <f t="shared" ca="1" si="79"/>
        <v>#N/A</v>
      </c>
      <c r="C501" s="86"/>
      <c r="D501" s="86"/>
      <c r="F501" s="16"/>
      <c r="G501" s="86"/>
      <c r="H501" s="86"/>
      <c r="J501" s="37"/>
      <c r="P501" s="16" t="e">
        <f t="shared" ca="1" si="80"/>
        <v>#N/A</v>
      </c>
      <c r="Q501" s="86" t="e">
        <f t="shared" ca="1" si="81"/>
        <v>#N/A</v>
      </c>
      <c r="R501" s="86" t="e">
        <f t="shared" ca="1" si="82"/>
        <v>#N/A</v>
      </c>
      <c r="T501" s="16" t="e">
        <f t="shared" ca="1" si="83"/>
        <v>#N/A</v>
      </c>
      <c r="U501" s="86" t="e">
        <f t="shared" ca="1" si="84"/>
        <v>#N/A</v>
      </c>
      <c r="V501" s="86" t="e">
        <f t="shared" ca="1" si="85"/>
        <v>#N/A</v>
      </c>
      <c r="AI501" s="196" t="e">
        <f ca="1">(($E$9*(RAND()*($E$208-$D$208)+$D$208))*(RAND()*('Base Calcs'!$E$214-'Base Calcs'!$D$214)+'Base Calcs'!$D$214+IF($E$50&gt;0,$E$50,0)))+$E$154+$E$155-$E$196+$E$179-($E$179*(RAND()*($E$210-$D$210)+$D$210))-(($E$200/$E$45)*(RAND()*($E$211-$D$211)+$D$211))</f>
        <v>#N/A</v>
      </c>
      <c r="AK5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2" spans="2:37" x14ac:dyDescent="0.25">
      <c r="B502" s="181" t="e">
        <f t="shared" ca="1" si="79"/>
        <v>#N/A</v>
      </c>
      <c r="C502" s="86"/>
      <c r="D502" s="86"/>
      <c r="F502" s="16"/>
      <c r="G502" s="86"/>
      <c r="H502" s="86"/>
      <c r="J502" s="37"/>
      <c r="P502" s="16" t="e">
        <f t="shared" ca="1" si="80"/>
        <v>#N/A</v>
      </c>
      <c r="Q502" s="86" t="e">
        <f t="shared" ca="1" si="81"/>
        <v>#N/A</v>
      </c>
      <c r="R502" s="86" t="e">
        <f t="shared" ca="1" si="82"/>
        <v>#N/A</v>
      </c>
      <c r="T502" s="16" t="e">
        <f t="shared" ca="1" si="83"/>
        <v>#N/A</v>
      </c>
      <c r="U502" s="86" t="e">
        <f t="shared" ca="1" si="84"/>
        <v>#N/A</v>
      </c>
      <c r="V502" s="86" t="e">
        <f t="shared" ca="1" si="85"/>
        <v>#N/A</v>
      </c>
      <c r="AI502" s="196" t="e">
        <f ca="1">(($E$9*(RAND()*($E$208-$D$208)+$D$208))*(RAND()*('Base Calcs'!$E$214-'Base Calcs'!$D$214)+'Base Calcs'!$D$214+IF($E$50&gt;0,$E$50,0)))+$E$154+$E$155-$E$196+$E$179-($E$179*(RAND()*($E$210-$D$210)+$D$210))-(($E$200/$E$45)*(RAND()*($E$211-$D$211)+$D$211))</f>
        <v>#N/A</v>
      </c>
      <c r="AK5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3" spans="2:37" x14ac:dyDescent="0.25">
      <c r="B503" s="181" t="e">
        <f t="shared" ca="1" si="79"/>
        <v>#N/A</v>
      </c>
      <c r="C503" s="86"/>
      <c r="D503" s="86"/>
      <c r="F503" s="16"/>
      <c r="G503" s="86"/>
      <c r="H503" s="86"/>
      <c r="J503" s="37"/>
      <c r="P503" s="16" t="e">
        <f t="shared" ca="1" si="80"/>
        <v>#N/A</v>
      </c>
      <c r="Q503" s="86" t="e">
        <f t="shared" ca="1" si="81"/>
        <v>#N/A</v>
      </c>
      <c r="R503" s="86" t="e">
        <f t="shared" ca="1" si="82"/>
        <v>#N/A</v>
      </c>
      <c r="T503" s="16" t="e">
        <f t="shared" ca="1" si="83"/>
        <v>#N/A</v>
      </c>
      <c r="U503" s="86" t="e">
        <f t="shared" ca="1" si="84"/>
        <v>#N/A</v>
      </c>
      <c r="V503" s="86" t="e">
        <f t="shared" ca="1" si="85"/>
        <v>#N/A</v>
      </c>
      <c r="AI503" s="196" t="e">
        <f ca="1">(($E$9*(RAND()*($E$208-$D$208)+$D$208))*(RAND()*('Base Calcs'!$E$214-'Base Calcs'!$D$214)+'Base Calcs'!$D$214+IF($E$50&gt;0,$E$50,0)))+$E$154+$E$155-$E$196+$E$179-($E$179*(RAND()*($E$210-$D$210)+$D$210))-(($E$200/$E$45)*(RAND()*($E$211-$D$211)+$D$211))</f>
        <v>#N/A</v>
      </c>
      <c r="AK5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4" spans="2:37" x14ac:dyDescent="0.25">
      <c r="B504" s="181" t="e">
        <f t="shared" ca="1" si="79"/>
        <v>#N/A</v>
      </c>
      <c r="C504" s="86"/>
      <c r="D504" s="86"/>
      <c r="F504" s="16"/>
      <c r="G504" s="86"/>
      <c r="H504" s="86"/>
      <c r="J504" s="37"/>
      <c r="P504" s="16" t="e">
        <f t="shared" ca="1" si="80"/>
        <v>#N/A</v>
      </c>
      <c r="Q504" s="86" t="e">
        <f t="shared" ca="1" si="81"/>
        <v>#N/A</v>
      </c>
      <c r="R504" s="86" t="e">
        <f t="shared" ca="1" si="82"/>
        <v>#N/A</v>
      </c>
      <c r="T504" s="16" t="e">
        <f t="shared" ca="1" si="83"/>
        <v>#N/A</v>
      </c>
      <c r="U504" s="86" t="e">
        <f t="shared" ca="1" si="84"/>
        <v>#N/A</v>
      </c>
      <c r="V504" s="86" t="e">
        <f t="shared" ca="1" si="85"/>
        <v>#N/A</v>
      </c>
      <c r="AI504" s="196" t="e">
        <f ca="1">(($E$9*(RAND()*($E$208-$D$208)+$D$208))*(RAND()*('Base Calcs'!$E$214-'Base Calcs'!$D$214)+'Base Calcs'!$D$214+IF($E$50&gt;0,$E$50,0)))+$E$154+$E$155-$E$196+$E$179-($E$179*(RAND()*($E$210-$D$210)+$D$210))-(($E$200/$E$45)*(RAND()*($E$211-$D$211)+$D$211))</f>
        <v>#N/A</v>
      </c>
      <c r="AK5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5" spans="2:37" x14ac:dyDescent="0.25">
      <c r="B505" s="181" t="e">
        <f t="shared" ca="1" si="79"/>
        <v>#N/A</v>
      </c>
      <c r="C505" s="86"/>
      <c r="D505" s="86"/>
      <c r="F505" s="16"/>
      <c r="G505" s="86"/>
      <c r="H505" s="86"/>
      <c r="J505" s="37"/>
      <c r="P505" s="16" t="e">
        <f t="shared" ca="1" si="80"/>
        <v>#N/A</v>
      </c>
      <c r="Q505" s="86" t="e">
        <f t="shared" ca="1" si="81"/>
        <v>#N/A</v>
      </c>
      <c r="R505" s="86" t="e">
        <f t="shared" ca="1" si="82"/>
        <v>#N/A</v>
      </c>
      <c r="T505" s="16" t="e">
        <f t="shared" ca="1" si="83"/>
        <v>#N/A</v>
      </c>
      <c r="U505" s="86" t="e">
        <f t="shared" ca="1" si="84"/>
        <v>#N/A</v>
      </c>
      <c r="V505" s="86" t="e">
        <f t="shared" ca="1" si="85"/>
        <v>#N/A</v>
      </c>
      <c r="AI505" s="196" t="e">
        <f ca="1">(($E$9*(RAND()*($E$208-$D$208)+$D$208))*(RAND()*('Base Calcs'!$E$214-'Base Calcs'!$D$214)+'Base Calcs'!$D$214+IF($E$50&gt;0,$E$50,0)))+$E$154+$E$155-$E$196+$E$179-($E$179*(RAND()*($E$210-$D$210)+$D$210))-(($E$200/$E$45)*(RAND()*($E$211-$D$211)+$D$211))</f>
        <v>#N/A</v>
      </c>
      <c r="AK5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6" spans="2:37" x14ac:dyDescent="0.25">
      <c r="B506" s="181" t="e">
        <f t="shared" ca="1" si="79"/>
        <v>#N/A</v>
      </c>
      <c r="C506" s="86"/>
      <c r="D506" s="86"/>
      <c r="F506" s="16"/>
      <c r="G506" s="86"/>
      <c r="H506" s="86"/>
      <c r="J506" s="37"/>
      <c r="P506" s="16" t="e">
        <f t="shared" ca="1" si="80"/>
        <v>#N/A</v>
      </c>
      <c r="Q506" s="86" t="e">
        <f t="shared" ca="1" si="81"/>
        <v>#N/A</v>
      </c>
      <c r="R506" s="86" t="e">
        <f t="shared" ca="1" si="82"/>
        <v>#N/A</v>
      </c>
      <c r="T506" s="16" t="e">
        <f t="shared" ca="1" si="83"/>
        <v>#N/A</v>
      </c>
      <c r="U506" s="86" t="e">
        <f t="shared" ca="1" si="84"/>
        <v>#N/A</v>
      </c>
      <c r="V506" s="86" t="e">
        <f t="shared" ca="1" si="85"/>
        <v>#N/A</v>
      </c>
      <c r="AI506" s="196" t="e">
        <f ca="1">(($E$9*(RAND()*($E$208-$D$208)+$D$208))*(RAND()*('Base Calcs'!$E$214-'Base Calcs'!$D$214)+'Base Calcs'!$D$214+IF($E$50&gt;0,$E$50,0)))+$E$154+$E$155-$E$196+$E$179-($E$179*(RAND()*($E$210-$D$210)+$D$210))-(($E$200/$E$45)*(RAND()*($E$211-$D$211)+$D$211))</f>
        <v>#N/A</v>
      </c>
      <c r="AK5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7" spans="2:37" x14ac:dyDescent="0.25">
      <c r="B507" s="181" t="e">
        <f t="shared" ca="1" si="79"/>
        <v>#N/A</v>
      </c>
      <c r="C507" s="86"/>
      <c r="D507" s="86"/>
      <c r="F507" s="16"/>
      <c r="G507" s="86"/>
      <c r="H507" s="86"/>
      <c r="J507" s="37"/>
      <c r="P507" s="16" t="e">
        <f t="shared" ca="1" si="80"/>
        <v>#N/A</v>
      </c>
      <c r="Q507" s="86" t="e">
        <f t="shared" ca="1" si="81"/>
        <v>#N/A</v>
      </c>
      <c r="R507" s="86" t="e">
        <f t="shared" ca="1" si="82"/>
        <v>#N/A</v>
      </c>
      <c r="T507" s="16" t="e">
        <f t="shared" ca="1" si="83"/>
        <v>#N/A</v>
      </c>
      <c r="U507" s="86" t="e">
        <f t="shared" ca="1" si="84"/>
        <v>#N/A</v>
      </c>
      <c r="V507" s="86" t="e">
        <f t="shared" ca="1" si="85"/>
        <v>#N/A</v>
      </c>
      <c r="AI507" s="196" t="e">
        <f ca="1">(($E$9*(RAND()*($E$208-$D$208)+$D$208))*(RAND()*('Base Calcs'!$E$214-'Base Calcs'!$D$214)+'Base Calcs'!$D$214+IF($E$50&gt;0,$E$50,0)))+$E$154+$E$155-$E$196+$E$179-($E$179*(RAND()*($E$210-$D$210)+$D$210))-(($E$200/$E$45)*(RAND()*($E$211-$D$211)+$D$211))</f>
        <v>#N/A</v>
      </c>
      <c r="AK5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8" spans="2:37" x14ac:dyDescent="0.25">
      <c r="B508" s="181" t="e">
        <f t="shared" ca="1" si="79"/>
        <v>#N/A</v>
      </c>
      <c r="C508" s="86"/>
      <c r="D508" s="86"/>
      <c r="F508" s="16"/>
      <c r="G508" s="86"/>
      <c r="H508" s="86"/>
      <c r="J508" s="37"/>
      <c r="P508" s="16" t="e">
        <f t="shared" ca="1" si="80"/>
        <v>#N/A</v>
      </c>
      <c r="Q508" s="86" t="e">
        <f t="shared" ca="1" si="81"/>
        <v>#N/A</v>
      </c>
      <c r="R508" s="86" t="e">
        <f t="shared" ca="1" si="82"/>
        <v>#N/A</v>
      </c>
      <c r="T508" s="16" t="e">
        <f t="shared" ca="1" si="83"/>
        <v>#N/A</v>
      </c>
      <c r="U508" s="86" t="e">
        <f t="shared" ca="1" si="84"/>
        <v>#N/A</v>
      </c>
      <c r="V508" s="86" t="e">
        <f t="shared" ca="1" si="85"/>
        <v>#N/A</v>
      </c>
      <c r="AI508" s="196" t="e">
        <f ca="1">(($E$9*(RAND()*($E$208-$D$208)+$D$208))*(RAND()*('Base Calcs'!$E$214-'Base Calcs'!$D$214)+'Base Calcs'!$D$214+IF($E$50&gt;0,$E$50,0)))+$E$154+$E$155-$E$196+$E$179-($E$179*(RAND()*($E$210-$D$210)+$D$210))-(($E$200/$E$45)*(RAND()*($E$211-$D$211)+$D$211))</f>
        <v>#N/A</v>
      </c>
      <c r="AK5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9" spans="2:37" x14ac:dyDescent="0.25">
      <c r="B509" s="181" t="e">
        <f t="shared" ca="1" si="79"/>
        <v>#N/A</v>
      </c>
      <c r="C509" s="86"/>
      <c r="D509" s="86"/>
      <c r="F509" s="16"/>
      <c r="G509" s="86"/>
      <c r="H509" s="86"/>
      <c r="J509" s="37"/>
      <c r="P509" s="16" t="e">
        <f t="shared" ca="1" si="80"/>
        <v>#N/A</v>
      </c>
      <c r="Q509" s="86" t="e">
        <f t="shared" ca="1" si="81"/>
        <v>#N/A</v>
      </c>
      <c r="R509" s="86" t="e">
        <f t="shared" ca="1" si="82"/>
        <v>#N/A</v>
      </c>
      <c r="T509" s="16" t="e">
        <f t="shared" ca="1" si="83"/>
        <v>#N/A</v>
      </c>
      <c r="U509" s="86" t="e">
        <f t="shared" ca="1" si="84"/>
        <v>#N/A</v>
      </c>
      <c r="V509" s="86" t="e">
        <f t="shared" ca="1" si="85"/>
        <v>#N/A</v>
      </c>
      <c r="AI509" s="196" t="e">
        <f ca="1">(($E$9*(RAND()*($E$208-$D$208)+$D$208))*(RAND()*('Base Calcs'!$E$214-'Base Calcs'!$D$214)+'Base Calcs'!$D$214+IF($E$50&gt;0,$E$50,0)))+$E$154+$E$155-$E$196+$E$179-($E$179*(RAND()*($E$210-$D$210)+$D$210))-(($E$200/$E$45)*(RAND()*($E$211-$D$211)+$D$211))</f>
        <v>#N/A</v>
      </c>
      <c r="AK5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0" spans="2:37" x14ac:dyDescent="0.25">
      <c r="B510" s="181" t="e">
        <f t="shared" ca="1" si="79"/>
        <v>#N/A</v>
      </c>
      <c r="C510" s="86"/>
      <c r="D510" s="86"/>
      <c r="F510" s="16"/>
      <c r="G510" s="86"/>
      <c r="H510" s="86"/>
      <c r="J510" s="37"/>
      <c r="P510" s="16" t="e">
        <f t="shared" ca="1" si="80"/>
        <v>#N/A</v>
      </c>
      <c r="Q510" s="86" t="e">
        <f t="shared" ca="1" si="81"/>
        <v>#N/A</v>
      </c>
      <c r="R510" s="86" t="e">
        <f t="shared" ca="1" si="82"/>
        <v>#N/A</v>
      </c>
      <c r="T510" s="16" t="e">
        <f t="shared" ca="1" si="83"/>
        <v>#N/A</v>
      </c>
      <c r="U510" s="86" t="e">
        <f t="shared" ca="1" si="84"/>
        <v>#N/A</v>
      </c>
      <c r="V510" s="86" t="e">
        <f t="shared" ca="1" si="85"/>
        <v>#N/A</v>
      </c>
      <c r="AI510" s="196" t="e">
        <f ca="1">(($E$9*(RAND()*($E$208-$D$208)+$D$208))*(RAND()*('Base Calcs'!$E$214-'Base Calcs'!$D$214)+'Base Calcs'!$D$214+IF($E$50&gt;0,$E$50,0)))+$E$154+$E$155-$E$196+$E$179-($E$179*(RAND()*($E$210-$D$210)+$D$210))-(($E$200/$E$45)*(RAND()*($E$211-$D$211)+$D$211))</f>
        <v>#N/A</v>
      </c>
      <c r="AK5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1" spans="2:37" x14ac:dyDescent="0.25">
      <c r="B511" s="181" t="e">
        <f t="shared" ca="1" si="79"/>
        <v>#N/A</v>
      </c>
      <c r="C511" s="86"/>
      <c r="D511" s="86"/>
      <c r="F511" s="16"/>
      <c r="G511" s="86"/>
      <c r="H511" s="86"/>
      <c r="J511" s="37"/>
      <c r="P511" s="16" t="e">
        <f t="shared" ca="1" si="80"/>
        <v>#N/A</v>
      </c>
      <c r="Q511" s="86" t="e">
        <f t="shared" ca="1" si="81"/>
        <v>#N/A</v>
      </c>
      <c r="R511" s="86" t="e">
        <f t="shared" ca="1" si="82"/>
        <v>#N/A</v>
      </c>
      <c r="T511" s="16" t="e">
        <f t="shared" ca="1" si="83"/>
        <v>#N/A</v>
      </c>
      <c r="U511" s="86" t="e">
        <f t="shared" ca="1" si="84"/>
        <v>#N/A</v>
      </c>
      <c r="V511" s="86" t="e">
        <f t="shared" ca="1" si="85"/>
        <v>#N/A</v>
      </c>
      <c r="AI511" s="196" t="e">
        <f ca="1">(($E$9*(RAND()*($E$208-$D$208)+$D$208))*(RAND()*('Base Calcs'!$E$214-'Base Calcs'!$D$214)+'Base Calcs'!$D$214+IF($E$50&gt;0,$E$50,0)))+$E$154+$E$155-$E$196+$E$179-($E$179*(RAND()*($E$210-$D$210)+$D$210))-(($E$200/$E$45)*(RAND()*($E$211-$D$211)+$D$211))</f>
        <v>#N/A</v>
      </c>
      <c r="AK5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2" spans="2:37" x14ac:dyDescent="0.25">
      <c r="B512" s="181" t="e">
        <f t="shared" ca="1" si="79"/>
        <v>#N/A</v>
      </c>
      <c r="C512" s="86"/>
      <c r="D512" s="86"/>
      <c r="F512" s="16"/>
      <c r="G512" s="86"/>
      <c r="H512" s="86"/>
      <c r="J512" s="37"/>
      <c r="P512" s="16" t="e">
        <f t="shared" ca="1" si="80"/>
        <v>#N/A</v>
      </c>
      <c r="Q512" s="86" t="e">
        <f t="shared" ca="1" si="81"/>
        <v>#N/A</v>
      </c>
      <c r="R512" s="86" t="e">
        <f t="shared" ca="1" si="82"/>
        <v>#N/A</v>
      </c>
      <c r="T512" s="16" t="e">
        <f t="shared" ca="1" si="83"/>
        <v>#N/A</v>
      </c>
      <c r="U512" s="86" t="e">
        <f t="shared" ca="1" si="84"/>
        <v>#N/A</v>
      </c>
      <c r="V512" s="86" t="e">
        <f t="shared" ca="1" si="85"/>
        <v>#N/A</v>
      </c>
      <c r="AI512" s="196" t="e">
        <f ca="1">(($E$9*(RAND()*($E$208-$D$208)+$D$208))*(RAND()*('Base Calcs'!$E$214-'Base Calcs'!$D$214)+'Base Calcs'!$D$214+IF($E$50&gt;0,$E$50,0)))+$E$154+$E$155-$E$196+$E$179-($E$179*(RAND()*($E$210-$D$210)+$D$210))-(($E$200/$E$45)*(RAND()*($E$211-$D$211)+$D$211))</f>
        <v>#N/A</v>
      </c>
      <c r="AK5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3" spans="2:37" x14ac:dyDescent="0.25">
      <c r="B513" s="181" t="e">
        <f t="shared" ca="1" si="79"/>
        <v>#N/A</v>
      </c>
      <c r="C513" s="86"/>
      <c r="D513" s="86"/>
      <c r="F513" s="16"/>
      <c r="G513" s="86"/>
      <c r="H513" s="86"/>
      <c r="J513" s="37"/>
      <c r="P513" s="16" t="e">
        <f t="shared" ca="1" si="80"/>
        <v>#N/A</v>
      </c>
      <c r="Q513" s="86" t="e">
        <f t="shared" ca="1" si="81"/>
        <v>#N/A</v>
      </c>
      <c r="R513" s="86" t="e">
        <f t="shared" ca="1" si="82"/>
        <v>#N/A</v>
      </c>
      <c r="T513" s="16" t="e">
        <f t="shared" ca="1" si="83"/>
        <v>#N/A</v>
      </c>
      <c r="U513" s="86" t="e">
        <f t="shared" ca="1" si="84"/>
        <v>#N/A</v>
      </c>
      <c r="V513" s="86" t="e">
        <f t="shared" ca="1" si="85"/>
        <v>#N/A</v>
      </c>
      <c r="AI513" s="196" t="e">
        <f ca="1">(($E$9*(RAND()*($E$208-$D$208)+$D$208))*(RAND()*('Base Calcs'!$E$214-'Base Calcs'!$D$214)+'Base Calcs'!$D$214+IF($E$50&gt;0,$E$50,0)))+$E$154+$E$155-$E$196+$E$179-($E$179*(RAND()*($E$210-$D$210)+$D$210))-(($E$200/$E$45)*(RAND()*($E$211-$D$211)+$D$211))</f>
        <v>#N/A</v>
      </c>
      <c r="AK5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4" spans="2:37" x14ac:dyDescent="0.25">
      <c r="B514" s="181" t="e">
        <f t="shared" ca="1" si="79"/>
        <v>#N/A</v>
      </c>
      <c r="C514" s="86"/>
      <c r="D514" s="86"/>
      <c r="F514" s="16"/>
      <c r="G514" s="86"/>
      <c r="H514" s="86"/>
      <c r="J514" s="37"/>
      <c r="P514" s="16" t="e">
        <f t="shared" ca="1" si="80"/>
        <v>#N/A</v>
      </c>
      <c r="Q514" s="86" t="e">
        <f t="shared" ca="1" si="81"/>
        <v>#N/A</v>
      </c>
      <c r="R514" s="86" t="e">
        <f t="shared" ca="1" si="82"/>
        <v>#N/A</v>
      </c>
      <c r="T514" s="16" t="e">
        <f t="shared" ca="1" si="83"/>
        <v>#N/A</v>
      </c>
      <c r="U514" s="86" t="e">
        <f t="shared" ca="1" si="84"/>
        <v>#N/A</v>
      </c>
      <c r="V514" s="86" t="e">
        <f t="shared" ca="1" si="85"/>
        <v>#N/A</v>
      </c>
      <c r="AI514" s="196" t="e">
        <f ca="1">(($E$9*(RAND()*($E$208-$D$208)+$D$208))*(RAND()*('Base Calcs'!$E$214-'Base Calcs'!$D$214)+'Base Calcs'!$D$214+IF($E$50&gt;0,$E$50,0)))+$E$154+$E$155-$E$196+$E$179-($E$179*(RAND()*($E$210-$D$210)+$D$210))-(($E$200/$E$45)*(RAND()*($E$211-$D$211)+$D$211))</f>
        <v>#N/A</v>
      </c>
      <c r="AK5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5" spans="2:37" x14ac:dyDescent="0.25">
      <c r="B515" s="181" t="e">
        <f t="shared" ca="1" si="79"/>
        <v>#N/A</v>
      </c>
      <c r="C515" s="86"/>
      <c r="D515" s="86"/>
      <c r="F515" s="16"/>
      <c r="G515" s="86"/>
      <c r="H515" s="86"/>
      <c r="J515" s="37"/>
      <c r="P515" s="16" t="e">
        <f t="shared" ca="1" si="80"/>
        <v>#N/A</v>
      </c>
      <c r="Q515" s="86" t="e">
        <f t="shared" ca="1" si="81"/>
        <v>#N/A</v>
      </c>
      <c r="R515" s="86" t="e">
        <f t="shared" ca="1" si="82"/>
        <v>#N/A</v>
      </c>
      <c r="T515" s="16" t="e">
        <f t="shared" ca="1" si="83"/>
        <v>#N/A</v>
      </c>
      <c r="U515" s="86" t="e">
        <f t="shared" ca="1" si="84"/>
        <v>#N/A</v>
      </c>
      <c r="V515" s="86" t="e">
        <f t="shared" ca="1" si="85"/>
        <v>#N/A</v>
      </c>
      <c r="AI515" s="196" t="e">
        <f ca="1">(($E$9*(RAND()*($E$208-$D$208)+$D$208))*(RAND()*('Base Calcs'!$E$214-'Base Calcs'!$D$214)+'Base Calcs'!$D$214+IF($E$50&gt;0,$E$50,0)))+$E$154+$E$155-$E$196+$E$179-($E$179*(RAND()*($E$210-$D$210)+$D$210))-(($E$200/$E$45)*(RAND()*($E$211-$D$211)+$D$211))</f>
        <v>#N/A</v>
      </c>
      <c r="AK5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6" spans="2:37" x14ac:dyDescent="0.25">
      <c r="B516" s="181" t="e">
        <f t="shared" ca="1" si="79"/>
        <v>#N/A</v>
      </c>
      <c r="C516" s="86"/>
      <c r="D516" s="86"/>
      <c r="F516" s="16"/>
      <c r="G516" s="86"/>
      <c r="H516" s="86"/>
      <c r="J516" s="37"/>
      <c r="P516" s="16" t="e">
        <f t="shared" ca="1" si="80"/>
        <v>#N/A</v>
      </c>
      <c r="Q516" s="86" t="e">
        <f t="shared" ca="1" si="81"/>
        <v>#N/A</v>
      </c>
      <c r="R516" s="86" t="e">
        <f t="shared" ca="1" si="82"/>
        <v>#N/A</v>
      </c>
      <c r="T516" s="16" t="e">
        <f t="shared" ca="1" si="83"/>
        <v>#N/A</v>
      </c>
      <c r="U516" s="86" t="e">
        <f t="shared" ca="1" si="84"/>
        <v>#N/A</v>
      </c>
      <c r="V516" s="86" t="e">
        <f t="shared" ca="1" si="85"/>
        <v>#N/A</v>
      </c>
      <c r="AI516" s="196" t="e">
        <f ca="1">(($E$9*(RAND()*($E$208-$D$208)+$D$208))*(RAND()*('Base Calcs'!$E$214-'Base Calcs'!$D$214)+'Base Calcs'!$D$214+IF($E$50&gt;0,$E$50,0)))+$E$154+$E$155-$E$196+$E$179-($E$179*(RAND()*($E$210-$D$210)+$D$210))-(($E$200/$E$45)*(RAND()*($E$211-$D$211)+$D$211))</f>
        <v>#N/A</v>
      </c>
      <c r="AK5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7" spans="2:37" x14ac:dyDescent="0.25">
      <c r="B517" s="181" t="e">
        <f t="shared" ca="1" si="79"/>
        <v>#N/A</v>
      </c>
      <c r="C517" s="86"/>
      <c r="D517" s="86"/>
      <c r="F517" s="16"/>
      <c r="G517" s="86"/>
      <c r="H517" s="86"/>
      <c r="J517" s="37"/>
      <c r="P517" s="16" t="e">
        <f t="shared" ca="1" si="80"/>
        <v>#N/A</v>
      </c>
      <c r="Q517" s="86" t="e">
        <f t="shared" ca="1" si="81"/>
        <v>#N/A</v>
      </c>
      <c r="R517" s="86" t="e">
        <f t="shared" ca="1" si="82"/>
        <v>#N/A</v>
      </c>
      <c r="T517" s="16" t="e">
        <f t="shared" ca="1" si="83"/>
        <v>#N/A</v>
      </c>
      <c r="U517" s="86" t="e">
        <f t="shared" ca="1" si="84"/>
        <v>#N/A</v>
      </c>
      <c r="V517" s="86" t="e">
        <f t="shared" ca="1" si="85"/>
        <v>#N/A</v>
      </c>
      <c r="AI517" s="196" t="e">
        <f ca="1">(($E$9*(RAND()*($E$208-$D$208)+$D$208))*(RAND()*('Base Calcs'!$E$214-'Base Calcs'!$D$214)+'Base Calcs'!$D$214+IF($E$50&gt;0,$E$50,0)))+$E$154+$E$155-$E$196+$E$179-($E$179*(RAND()*($E$210-$D$210)+$D$210))-(($E$200/$E$45)*(RAND()*($E$211-$D$211)+$D$211))</f>
        <v>#N/A</v>
      </c>
      <c r="AK5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8" spans="2:37" x14ac:dyDescent="0.25">
      <c r="B518" s="181" t="e">
        <f t="shared" ca="1" si="79"/>
        <v>#N/A</v>
      </c>
      <c r="C518" s="86"/>
      <c r="D518" s="86"/>
      <c r="F518" s="16"/>
      <c r="G518" s="86"/>
      <c r="H518" s="86"/>
      <c r="J518" s="37"/>
      <c r="P518" s="16" t="e">
        <f t="shared" ca="1" si="80"/>
        <v>#N/A</v>
      </c>
      <c r="Q518" s="86" t="e">
        <f t="shared" ca="1" si="81"/>
        <v>#N/A</v>
      </c>
      <c r="R518" s="86" t="e">
        <f t="shared" ca="1" si="82"/>
        <v>#N/A</v>
      </c>
      <c r="T518" s="16" t="e">
        <f t="shared" ca="1" si="83"/>
        <v>#N/A</v>
      </c>
      <c r="U518" s="86" t="e">
        <f t="shared" ca="1" si="84"/>
        <v>#N/A</v>
      </c>
      <c r="V518" s="86" t="e">
        <f t="shared" ca="1" si="85"/>
        <v>#N/A</v>
      </c>
      <c r="AI518" s="196" t="e">
        <f ca="1">(($E$9*(RAND()*($E$208-$D$208)+$D$208))*(RAND()*('Base Calcs'!$E$214-'Base Calcs'!$D$214)+'Base Calcs'!$D$214+IF($E$50&gt;0,$E$50,0)))+$E$154+$E$155-$E$196+$E$179-($E$179*(RAND()*($E$210-$D$210)+$D$210))-(($E$200/$E$45)*(RAND()*($E$211-$D$211)+$D$211))</f>
        <v>#N/A</v>
      </c>
      <c r="AK5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9" spans="2:37" x14ac:dyDescent="0.25">
      <c r="B519" s="181" t="e">
        <f t="shared" ca="1" si="79"/>
        <v>#N/A</v>
      </c>
      <c r="C519" s="86"/>
      <c r="D519" s="86"/>
      <c r="F519" s="16"/>
      <c r="G519" s="86"/>
      <c r="H519" s="86"/>
      <c r="J519" s="37"/>
      <c r="P519" s="16" t="e">
        <f t="shared" ca="1" si="80"/>
        <v>#N/A</v>
      </c>
      <c r="Q519" s="86" t="e">
        <f t="shared" ca="1" si="81"/>
        <v>#N/A</v>
      </c>
      <c r="R519" s="86" t="e">
        <f t="shared" ca="1" si="82"/>
        <v>#N/A</v>
      </c>
      <c r="T519" s="16" t="e">
        <f t="shared" ca="1" si="83"/>
        <v>#N/A</v>
      </c>
      <c r="U519" s="86" t="e">
        <f t="shared" ca="1" si="84"/>
        <v>#N/A</v>
      </c>
      <c r="V519" s="86" t="e">
        <f t="shared" ca="1" si="85"/>
        <v>#N/A</v>
      </c>
      <c r="AI519" s="196" t="e">
        <f ca="1">(($E$9*(RAND()*($E$208-$D$208)+$D$208))*(RAND()*('Base Calcs'!$E$214-'Base Calcs'!$D$214)+'Base Calcs'!$D$214+IF($E$50&gt;0,$E$50,0)))+$E$154+$E$155-$E$196+$E$179-($E$179*(RAND()*($E$210-$D$210)+$D$210))-(($E$200/$E$45)*(RAND()*($E$211-$D$211)+$D$211))</f>
        <v>#N/A</v>
      </c>
      <c r="AK5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0" spans="2:37" x14ac:dyDescent="0.25">
      <c r="B520" s="181" t="e">
        <f t="shared" ca="1" si="79"/>
        <v>#N/A</v>
      </c>
      <c r="C520" s="86"/>
      <c r="D520" s="86"/>
      <c r="F520" s="16"/>
      <c r="G520" s="86"/>
      <c r="H520" s="86"/>
      <c r="J520" s="37"/>
      <c r="P520" s="16" t="e">
        <f t="shared" ca="1" si="80"/>
        <v>#N/A</v>
      </c>
      <c r="Q520" s="86" t="e">
        <f t="shared" ca="1" si="81"/>
        <v>#N/A</v>
      </c>
      <c r="R520" s="86" t="e">
        <f t="shared" ca="1" si="82"/>
        <v>#N/A</v>
      </c>
      <c r="T520" s="16" t="e">
        <f t="shared" ca="1" si="83"/>
        <v>#N/A</v>
      </c>
      <c r="U520" s="86" t="e">
        <f t="shared" ca="1" si="84"/>
        <v>#N/A</v>
      </c>
      <c r="V520" s="86" t="e">
        <f t="shared" ca="1" si="85"/>
        <v>#N/A</v>
      </c>
      <c r="AI520" s="196" t="e">
        <f ca="1">(($E$9*(RAND()*($E$208-$D$208)+$D$208))*(RAND()*('Base Calcs'!$E$214-'Base Calcs'!$D$214)+'Base Calcs'!$D$214+IF($E$50&gt;0,$E$50,0)))+$E$154+$E$155-$E$196+$E$179-($E$179*(RAND()*($E$210-$D$210)+$D$210))-(($E$200/$E$45)*(RAND()*($E$211-$D$211)+$D$211))</f>
        <v>#N/A</v>
      </c>
      <c r="AK5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1" spans="2:37" x14ac:dyDescent="0.25">
      <c r="B521" s="181" t="e">
        <f t="shared" ca="1" si="79"/>
        <v>#N/A</v>
      </c>
      <c r="C521" s="86"/>
      <c r="D521" s="86"/>
      <c r="F521" s="16"/>
      <c r="G521" s="86"/>
      <c r="H521" s="86"/>
      <c r="J521" s="37"/>
      <c r="P521" s="16" t="e">
        <f t="shared" ca="1" si="80"/>
        <v>#N/A</v>
      </c>
      <c r="Q521" s="86" t="e">
        <f t="shared" ca="1" si="81"/>
        <v>#N/A</v>
      </c>
      <c r="R521" s="86" t="e">
        <f t="shared" ca="1" si="82"/>
        <v>#N/A</v>
      </c>
      <c r="T521" s="16" t="e">
        <f t="shared" ca="1" si="83"/>
        <v>#N/A</v>
      </c>
      <c r="U521" s="86" t="e">
        <f t="shared" ca="1" si="84"/>
        <v>#N/A</v>
      </c>
      <c r="V521" s="86" t="e">
        <f t="shared" ca="1" si="85"/>
        <v>#N/A</v>
      </c>
      <c r="AI521" s="196" t="e">
        <f ca="1">(($E$9*(RAND()*($E$208-$D$208)+$D$208))*(RAND()*('Base Calcs'!$E$214-'Base Calcs'!$D$214)+'Base Calcs'!$D$214+IF($E$50&gt;0,$E$50,0)))+$E$154+$E$155-$E$196+$E$179-($E$179*(RAND()*($E$210-$D$210)+$D$210))-(($E$200/$E$45)*(RAND()*($E$211-$D$211)+$D$211))</f>
        <v>#N/A</v>
      </c>
      <c r="AK5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2" spans="2:37" x14ac:dyDescent="0.25">
      <c r="B522" s="181" t="e">
        <f t="shared" ca="1" si="79"/>
        <v>#N/A</v>
      </c>
      <c r="C522" s="86"/>
      <c r="D522" s="86"/>
      <c r="F522" s="16"/>
      <c r="G522" s="86"/>
      <c r="H522" s="86"/>
      <c r="J522" s="37"/>
      <c r="P522" s="16" t="e">
        <f t="shared" ca="1" si="80"/>
        <v>#N/A</v>
      </c>
      <c r="Q522" s="86" t="e">
        <f t="shared" ca="1" si="81"/>
        <v>#N/A</v>
      </c>
      <c r="R522" s="86" t="e">
        <f t="shared" ca="1" si="82"/>
        <v>#N/A</v>
      </c>
      <c r="T522" s="16" t="e">
        <f t="shared" ca="1" si="83"/>
        <v>#N/A</v>
      </c>
      <c r="U522" s="86" t="e">
        <f t="shared" ca="1" si="84"/>
        <v>#N/A</v>
      </c>
      <c r="V522" s="86" t="e">
        <f t="shared" ca="1" si="85"/>
        <v>#N/A</v>
      </c>
      <c r="AI522" s="196" t="e">
        <f ca="1">(($E$9*(RAND()*($E$208-$D$208)+$D$208))*(RAND()*('Base Calcs'!$E$214-'Base Calcs'!$D$214)+'Base Calcs'!$D$214+IF($E$50&gt;0,$E$50,0)))+$E$154+$E$155-$E$196+$E$179-($E$179*(RAND()*($E$210-$D$210)+$D$210))-(($E$200/$E$45)*(RAND()*($E$211-$D$211)+$D$211))</f>
        <v>#N/A</v>
      </c>
      <c r="AK5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3" spans="2:37" x14ac:dyDescent="0.25">
      <c r="B523" s="181" t="e">
        <f t="shared" ca="1" si="79"/>
        <v>#N/A</v>
      </c>
      <c r="C523" s="86"/>
      <c r="D523" s="86"/>
      <c r="F523" s="16"/>
      <c r="G523" s="86"/>
      <c r="H523" s="86"/>
      <c r="J523" s="37"/>
      <c r="P523" s="16" t="e">
        <f t="shared" ca="1" si="80"/>
        <v>#N/A</v>
      </c>
      <c r="Q523" s="86" t="e">
        <f t="shared" ca="1" si="81"/>
        <v>#N/A</v>
      </c>
      <c r="R523" s="86" t="e">
        <f t="shared" ca="1" si="82"/>
        <v>#N/A</v>
      </c>
      <c r="T523" s="16" t="e">
        <f t="shared" ca="1" si="83"/>
        <v>#N/A</v>
      </c>
      <c r="U523" s="86" t="e">
        <f t="shared" ca="1" si="84"/>
        <v>#N/A</v>
      </c>
      <c r="V523" s="86" t="e">
        <f t="shared" ca="1" si="85"/>
        <v>#N/A</v>
      </c>
      <c r="AI523" s="196" t="e">
        <f ca="1">(($E$9*(RAND()*($E$208-$D$208)+$D$208))*(RAND()*('Base Calcs'!$E$214-'Base Calcs'!$D$214)+'Base Calcs'!$D$214+IF($E$50&gt;0,$E$50,0)))+$E$154+$E$155-$E$196+$E$179-($E$179*(RAND()*($E$210-$D$210)+$D$210))-(($E$200/$E$45)*(RAND()*($E$211-$D$211)+$D$211))</f>
        <v>#N/A</v>
      </c>
      <c r="AK5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4" spans="2:37" x14ac:dyDescent="0.25">
      <c r="B524" s="181" t="e">
        <f t="shared" ref="B524:B587" ca="1" si="8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524" s="86"/>
      <c r="D524" s="86"/>
      <c r="F524" s="16"/>
      <c r="G524" s="86"/>
      <c r="H524" s="86"/>
      <c r="J524" s="37"/>
      <c r="P524" s="16" t="e">
        <f t="shared" ref="P524:P587" ca="1" si="87">(($C$9*(RAND()*($E$208-$D$208)+$D$208))*(RAND()*($E$209-$D$209)+$D$209+IF($E$50&gt;0,$E$50,0)))+$C$154+$C$155-$C$196+$C$179-($C$179*(RAND()*($E$210-$D$210)+$D$210))-($E$44*(RAND()*($E$211-$D$211)+$D$211))</f>
        <v>#N/A</v>
      </c>
      <c r="Q524" s="86" t="e">
        <f t="shared" ref="Q524:Q587" ca="1" si="88">P524/$B$216</f>
        <v>#N/A</v>
      </c>
      <c r="R524" s="86" t="e">
        <f t="shared" ref="R524:R587" ca="1" si="89">(P524+$C$200)/$B$215</f>
        <v>#N/A</v>
      </c>
      <c r="T524" s="16" t="e">
        <f t="shared" ref="T524:T587" ca="1" si="90">(($E$9*(RAND()*($E$208-$D$208)+$D$208))*(RAND()*($E$209-$D$209)+$D$209+IF($E$50&gt;0,$E$50,0)))+$E$154+$E$155-$E$196+$E$179-($E$179*(RAND()*($E$210-$D$210)+$D$210))-(($E$200/$E$45)*(RAND()*($E$211-$D$211)+$D$211))</f>
        <v>#N/A</v>
      </c>
      <c r="U524" s="86" t="e">
        <f t="shared" ref="U524:U587" ca="1" si="91">T524/$D$216</f>
        <v>#N/A</v>
      </c>
      <c r="V524" s="86" t="e">
        <f t="shared" ref="V524:V587" ca="1" si="92">(T524+$E$200)/$D$215</f>
        <v>#N/A</v>
      </c>
      <c r="AI524" s="196" t="e">
        <f ca="1">(($E$9*(RAND()*($E$208-$D$208)+$D$208))*(RAND()*('Base Calcs'!$E$214-'Base Calcs'!$D$214)+'Base Calcs'!$D$214+IF($E$50&gt;0,$E$50,0)))+$E$154+$E$155-$E$196+$E$179-($E$179*(RAND()*($E$210-$D$210)+$D$210))-(($E$200/$E$45)*(RAND()*($E$211-$D$211)+$D$211))</f>
        <v>#N/A</v>
      </c>
      <c r="AK5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5" spans="2:37" x14ac:dyDescent="0.25">
      <c r="B525" s="181" t="e">
        <f t="shared" ca="1" si="86"/>
        <v>#N/A</v>
      </c>
      <c r="C525" s="86"/>
      <c r="D525" s="86"/>
      <c r="F525" s="16"/>
      <c r="G525" s="86"/>
      <c r="H525" s="86"/>
      <c r="J525" s="37"/>
      <c r="P525" s="16" t="e">
        <f t="shared" ca="1" si="87"/>
        <v>#N/A</v>
      </c>
      <c r="Q525" s="86" t="e">
        <f t="shared" ca="1" si="88"/>
        <v>#N/A</v>
      </c>
      <c r="R525" s="86" t="e">
        <f t="shared" ca="1" si="89"/>
        <v>#N/A</v>
      </c>
      <c r="T525" s="16" t="e">
        <f t="shared" ca="1" si="90"/>
        <v>#N/A</v>
      </c>
      <c r="U525" s="86" t="e">
        <f t="shared" ca="1" si="91"/>
        <v>#N/A</v>
      </c>
      <c r="V525" s="86" t="e">
        <f t="shared" ca="1" si="92"/>
        <v>#N/A</v>
      </c>
      <c r="AI525" s="196" t="e">
        <f ca="1">(($E$9*(RAND()*($E$208-$D$208)+$D$208))*(RAND()*('Base Calcs'!$E$214-'Base Calcs'!$D$214)+'Base Calcs'!$D$214+IF($E$50&gt;0,$E$50,0)))+$E$154+$E$155-$E$196+$E$179-($E$179*(RAND()*($E$210-$D$210)+$D$210))-(($E$200/$E$45)*(RAND()*($E$211-$D$211)+$D$211))</f>
        <v>#N/A</v>
      </c>
      <c r="AK5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6" spans="2:37" x14ac:dyDescent="0.25">
      <c r="B526" s="181" t="e">
        <f t="shared" ca="1" si="86"/>
        <v>#N/A</v>
      </c>
      <c r="C526" s="86"/>
      <c r="D526" s="86"/>
      <c r="F526" s="16"/>
      <c r="G526" s="86"/>
      <c r="H526" s="86"/>
      <c r="J526" s="37"/>
      <c r="P526" s="16" t="e">
        <f t="shared" ca="1" si="87"/>
        <v>#N/A</v>
      </c>
      <c r="Q526" s="86" t="e">
        <f t="shared" ca="1" si="88"/>
        <v>#N/A</v>
      </c>
      <c r="R526" s="86" t="e">
        <f t="shared" ca="1" si="89"/>
        <v>#N/A</v>
      </c>
      <c r="T526" s="16" t="e">
        <f t="shared" ca="1" si="90"/>
        <v>#N/A</v>
      </c>
      <c r="U526" s="86" t="e">
        <f t="shared" ca="1" si="91"/>
        <v>#N/A</v>
      </c>
      <c r="V526" s="86" t="e">
        <f t="shared" ca="1" si="92"/>
        <v>#N/A</v>
      </c>
      <c r="AI526" s="196" t="e">
        <f ca="1">(($E$9*(RAND()*($E$208-$D$208)+$D$208))*(RAND()*('Base Calcs'!$E$214-'Base Calcs'!$D$214)+'Base Calcs'!$D$214+IF($E$50&gt;0,$E$50,0)))+$E$154+$E$155-$E$196+$E$179-($E$179*(RAND()*($E$210-$D$210)+$D$210))-(($E$200/$E$45)*(RAND()*($E$211-$D$211)+$D$211))</f>
        <v>#N/A</v>
      </c>
      <c r="AK5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7" spans="2:37" x14ac:dyDescent="0.25">
      <c r="B527" s="181" t="e">
        <f t="shared" ca="1" si="86"/>
        <v>#N/A</v>
      </c>
      <c r="C527" s="86"/>
      <c r="D527" s="86"/>
      <c r="F527" s="16"/>
      <c r="G527" s="86"/>
      <c r="H527" s="86"/>
      <c r="J527" s="37"/>
      <c r="P527" s="16" t="e">
        <f t="shared" ca="1" si="87"/>
        <v>#N/A</v>
      </c>
      <c r="Q527" s="86" t="e">
        <f t="shared" ca="1" si="88"/>
        <v>#N/A</v>
      </c>
      <c r="R527" s="86" t="e">
        <f t="shared" ca="1" si="89"/>
        <v>#N/A</v>
      </c>
      <c r="T527" s="16" t="e">
        <f t="shared" ca="1" si="90"/>
        <v>#N/A</v>
      </c>
      <c r="U527" s="86" t="e">
        <f t="shared" ca="1" si="91"/>
        <v>#N/A</v>
      </c>
      <c r="V527" s="86" t="e">
        <f t="shared" ca="1" si="92"/>
        <v>#N/A</v>
      </c>
      <c r="AI527" s="196" t="e">
        <f ca="1">(($E$9*(RAND()*($E$208-$D$208)+$D$208))*(RAND()*('Base Calcs'!$E$214-'Base Calcs'!$D$214)+'Base Calcs'!$D$214+IF($E$50&gt;0,$E$50,0)))+$E$154+$E$155-$E$196+$E$179-($E$179*(RAND()*($E$210-$D$210)+$D$210))-(($E$200/$E$45)*(RAND()*($E$211-$D$211)+$D$211))</f>
        <v>#N/A</v>
      </c>
      <c r="AK5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8" spans="2:37" x14ac:dyDescent="0.25">
      <c r="B528" s="181" t="e">
        <f t="shared" ca="1" si="86"/>
        <v>#N/A</v>
      </c>
      <c r="C528" s="86"/>
      <c r="D528" s="86"/>
      <c r="F528" s="16"/>
      <c r="G528" s="86"/>
      <c r="H528" s="86"/>
      <c r="J528" s="37"/>
      <c r="P528" s="16" t="e">
        <f t="shared" ca="1" si="87"/>
        <v>#N/A</v>
      </c>
      <c r="Q528" s="86" t="e">
        <f t="shared" ca="1" si="88"/>
        <v>#N/A</v>
      </c>
      <c r="R528" s="86" t="e">
        <f t="shared" ca="1" si="89"/>
        <v>#N/A</v>
      </c>
      <c r="T528" s="16" t="e">
        <f t="shared" ca="1" si="90"/>
        <v>#N/A</v>
      </c>
      <c r="U528" s="86" t="e">
        <f t="shared" ca="1" si="91"/>
        <v>#N/A</v>
      </c>
      <c r="V528" s="86" t="e">
        <f t="shared" ca="1" si="92"/>
        <v>#N/A</v>
      </c>
      <c r="AI528" s="196" t="e">
        <f ca="1">(($E$9*(RAND()*($E$208-$D$208)+$D$208))*(RAND()*('Base Calcs'!$E$214-'Base Calcs'!$D$214)+'Base Calcs'!$D$214+IF($E$50&gt;0,$E$50,0)))+$E$154+$E$155-$E$196+$E$179-($E$179*(RAND()*($E$210-$D$210)+$D$210))-(($E$200/$E$45)*(RAND()*($E$211-$D$211)+$D$211))</f>
        <v>#N/A</v>
      </c>
      <c r="AK5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9" spans="2:37" x14ac:dyDescent="0.25">
      <c r="B529" s="181" t="e">
        <f t="shared" ca="1" si="86"/>
        <v>#N/A</v>
      </c>
      <c r="C529" s="86"/>
      <c r="D529" s="86"/>
      <c r="F529" s="16"/>
      <c r="G529" s="86"/>
      <c r="H529" s="86"/>
      <c r="J529" s="37"/>
      <c r="P529" s="16" t="e">
        <f t="shared" ca="1" si="87"/>
        <v>#N/A</v>
      </c>
      <c r="Q529" s="86" t="e">
        <f t="shared" ca="1" si="88"/>
        <v>#N/A</v>
      </c>
      <c r="R529" s="86" t="e">
        <f t="shared" ca="1" si="89"/>
        <v>#N/A</v>
      </c>
      <c r="T529" s="16" t="e">
        <f t="shared" ca="1" si="90"/>
        <v>#N/A</v>
      </c>
      <c r="U529" s="86" t="e">
        <f t="shared" ca="1" si="91"/>
        <v>#N/A</v>
      </c>
      <c r="V529" s="86" t="e">
        <f t="shared" ca="1" si="92"/>
        <v>#N/A</v>
      </c>
      <c r="AI529" s="196" t="e">
        <f ca="1">(($E$9*(RAND()*($E$208-$D$208)+$D$208))*(RAND()*('Base Calcs'!$E$214-'Base Calcs'!$D$214)+'Base Calcs'!$D$214+IF($E$50&gt;0,$E$50,0)))+$E$154+$E$155-$E$196+$E$179-($E$179*(RAND()*($E$210-$D$210)+$D$210))-(($E$200/$E$45)*(RAND()*($E$211-$D$211)+$D$211))</f>
        <v>#N/A</v>
      </c>
      <c r="AK5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0" spans="2:37" x14ac:dyDescent="0.25">
      <c r="B530" s="181" t="e">
        <f t="shared" ca="1" si="86"/>
        <v>#N/A</v>
      </c>
      <c r="C530" s="86"/>
      <c r="D530" s="86"/>
      <c r="F530" s="16"/>
      <c r="G530" s="86"/>
      <c r="H530" s="86"/>
      <c r="J530" s="37"/>
      <c r="P530" s="16" t="e">
        <f t="shared" ca="1" si="87"/>
        <v>#N/A</v>
      </c>
      <c r="Q530" s="86" t="e">
        <f t="shared" ca="1" si="88"/>
        <v>#N/A</v>
      </c>
      <c r="R530" s="86" t="e">
        <f t="shared" ca="1" si="89"/>
        <v>#N/A</v>
      </c>
      <c r="T530" s="16" t="e">
        <f t="shared" ca="1" si="90"/>
        <v>#N/A</v>
      </c>
      <c r="U530" s="86" t="e">
        <f t="shared" ca="1" si="91"/>
        <v>#N/A</v>
      </c>
      <c r="V530" s="86" t="e">
        <f t="shared" ca="1" si="92"/>
        <v>#N/A</v>
      </c>
      <c r="AI530" s="196" t="e">
        <f ca="1">(($E$9*(RAND()*($E$208-$D$208)+$D$208))*(RAND()*('Base Calcs'!$E$214-'Base Calcs'!$D$214)+'Base Calcs'!$D$214+IF($E$50&gt;0,$E$50,0)))+$E$154+$E$155-$E$196+$E$179-($E$179*(RAND()*($E$210-$D$210)+$D$210))-(($E$200/$E$45)*(RAND()*($E$211-$D$211)+$D$211))</f>
        <v>#N/A</v>
      </c>
      <c r="AK5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1" spans="2:37" x14ac:dyDescent="0.25">
      <c r="B531" s="181" t="e">
        <f t="shared" ca="1" si="86"/>
        <v>#N/A</v>
      </c>
      <c r="C531" s="86"/>
      <c r="D531" s="86"/>
      <c r="F531" s="16"/>
      <c r="G531" s="86"/>
      <c r="H531" s="86"/>
      <c r="J531" s="37"/>
      <c r="P531" s="16" t="e">
        <f t="shared" ca="1" si="87"/>
        <v>#N/A</v>
      </c>
      <c r="Q531" s="86" t="e">
        <f t="shared" ca="1" si="88"/>
        <v>#N/A</v>
      </c>
      <c r="R531" s="86" t="e">
        <f t="shared" ca="1" si="89"/>
        <v>#N/A</v>
      </c>
      <c r="T531" s="16" t="e">
        <f t="shared" ca="1" si="90"/>
        <v>#N/A</v>
      </c>
      <c r="U531" s="86" t="e">
        <f t="shared" ca="1" si="91"/>
        <v>#N/A</v>
      </c>
      <c r="V531" s="86" t="e">
        <f t="shared" ca="1" si="92"/>
        <v>#N/A</v>
      </c>
      <c r="AI531" s="196" t="e">
        <f ca="1">(($E$9*(RAND()*($E$208-$D$208)+$D$208))*(RAND()*('Base Calcs'!$E$214-'Base Calcs'!$D$214)+'Base Calcs'!$D$214+IF($E$50&gt;0,$E$50,0)))+$E$154+$E$155-$E$196+$E$179-($E$179*(RAND()*($E$210-$D$210)+$D$210))-(($E$200/$E$45)*(RAND()*($E$211-$D$211)+$D$211))</f>
        <v>#N/A</v>
      </c>
      <c r="AK5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2" spans="2:37" x14ac:dyDescent="0.25">
      <c r="B532" s="181" t="e">
        <f t="shared" ca="1" si="86"/>
        <v>#N/A</v>
      </c>
      <c r="C532" s="86"/>
      <c r="D532" s="86"/>
      <c r="F532" s="16"/>
      <c r="G532" s="86"/>
      <c r="H532" s="86"/>
      <c r="J532" s="37"/>
      <c r="P532" s="16" t="e">
        <f t="shared" ca="1" si="87"/>
        <v>#N/A</v>
      </c>
      <c r="Q532" s="86" t="e">
        <f t="shared" ca="1" si="88"/>
        <v>#N/A</v>
      </c>
      <c r="R532" s="86" t="e">
        <f t="shared" ca="1" si="89"/>
        <v>#N/A</v>
      </c>
      <c r="T532" s="16" t="e">
        <f t="shared" ca="1" si="90"/>
        <v>#N/A</v>
      </c>
      <c r="U532" s="86" t="e">
        <f t="shared" ca="1" si="91"/>
        <v>#N/A</v>
      </c>
      <c r="V532" s="86" t="e">
        <f t="shared" ca="1" si="92"/>
        <v>#N/A</v>
      </c>
      <c r="AI532" s="196" t="e">
        <f ca="1">(($E$9*(RAND()*($E$208-$D$208)+$D$208))*(RAND()*('Base Calcs'!$E$214-'Base Calcs'!$D$214)+'Base Calcs'!$D$214+IF($E$50&gt;0,$E$50,0)))+$E$154+$E$155-$E$196+$E$179-($E$179*(RAND()*($E$210-$D$210)+$D$210))-(($E$200/$E$45)*(RAND()*($E$211-$D$211)+$D$211))</f>
        <v>#N/A</v>
      </c>
      <c r="AK5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3" spans="2:37" x14ac:dyDescent="0.25">
      <c r="B533" s="181" t="e">
        <f t="shared" ca="1" si="86"/>
        <v>#N/A</v>
      </c>
      <c r="C533" s="86"/>
      <c r="D533" s="86"/>
      <c r="F533" s="16"/>
      <c r="G533" s="86"/>
      <c r="H533" s="86"/>
      <c r="J533" s="37"/>
      <c r="P533" s="16" t="e">
        <f t="shared" ca="1" si="87"/>
        <v>#N/A</v>
      </c>
      <c r="Q533" s="86" t="e">
        <f t="shared" ca="1" si="88"/>
        <v>#N/A</v>
      </c>
      <c r="R533" s="86" t="e">
        <f t="shared" ca="1" si="89"/>
        <v>#N/A</v>
      </c>
      <c r="T533" s="16" t="e">
        <f t="shared" ca="1" si="90"/>
        <v>#N/A</v>
      </c>
      <c r="U533" s="86" t="e">
        <f t="shared" ca="1" si="91"/>
        <v>#N/A</v>
      </c>
      <c r="V533" s="86" t="e">
        <f t="shared" ca="1" si="92"/>
        <v>#N/A</v>
      </c>
      <c r="AI533" s="196" t="e">
        <f ca="1">(($E$9*(RAND()*($E$208-$D$208)+$D$208))*(RAND()*('Base Calcs'!$E$214-'Base Calcs'!$D$214)+'Base Calcs'!$D$214+IF($E$50&gt;0,$E$50,0)))+$E$154+$E$155-$E$196+$E$179-($E$179*(RAND()*($E$210-$D$210)+$D$210))-(($E$200/$E$45)*(RAND()*($E$211-$D$211)+$D$211))</f>
        <v>#N/A</v>
      </c>
      <c r="AK5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4" spans="2:37" x14ac:dyDescent="0.25">
      <c r="B534" s="181" t="e">
        <f t="shared" ca="1" si="86"/>
        <v>#N/A</v>
      </c>
      <c r="C534" s="86"/>
      <c r="D534" s="86"/>
      <c r="F534" s="16"/>
      <c r="G534" s="86"/>
      <c r="H534" s="86"/>
      <c r="J534" s="37"/>
      <c r="P534" s="16" t="e">
        <f t="shared" ca="1" si="87"/>
        <v>#N/A</v>
      </c>
      <c r="Q534" s="86" t="e">
        <f t="shared" ca="1" si="88"/>
        <v>#N/A</v>
      </c>
      <c r="R534" s="86" t="e">
        <f t="shared" ca="1" si="89"/>
        <v>#N/A</v>
      </c>
      <c r="T534" s="16" t="e">
        <f t="shared" ca="1" si="90"/>
        <v>#N/A</v>
      </c>
      <c r="U534" s="86" t="e">
        <f t="shared" ca="1" si="91"/>
        <v>#N/A</v>
      </c>
      <c r="V534" s="86" t="e">
        <f t="shared" ca="1" si="92"/>
        <v>#N/A</v>
      </c>
      <c r="AI534" s="196" t="e">
        <f ca="1">(($E$9*(RAND()*($E$208-$D$208)+$D$208))*(RAND()*('Base Calcs'!$E$214-'Base Calcs'!$D$214)+'Base Calcs'!$D$214+IF($E$50&gt;0,$E$50,0)))+$E$154+$E$155-$E$196+$E$179-($E$179*(RAND()*($E$210-$D$210)+$D$210))-(($E$200/$E$45)*(RAND()*($E$211-$D$211)+$D$211))</f>
        <v>#N/A</v>
      </c>
      <c r="AK5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5" spans="2:37" x14ac:dyDescent="0.25">
      <c r="B535" s="181" t="e">
        <f t="shared" ca="1" si="86"/>
        <v>#N/A</v>
      </c>
      <c r="C535" s="86"/>
      <c r="D535" s="86"/>
      <c r="F535" s="16"/>
      <c r="G535" s="86"/>
      <c r="H535" s="86"/>
      <c r="J535" s="37"/>
      <c r="P535" s="16" t="e">
        <f t="shared" ca="1" si="87"/>
        <v>#N/A</v>
      </c>
      <c r="Q535" s="86" t="e">
        <f t="shared" ca="1" si="88"/>
        <v>#N/A</v>
      </c>
      <c r="R535" s="86" t="e">
        <f t="shared" ca="1" si="89"/>
        <v>#N/A</v>
      </c>
      <c r="T535" s="16" t="e">
        <f t="shared" ca="1" si="90"/>
        <v>#N/A</v>
      </c>
      <c r="U535" s="86" t="e">
        <f t="shared" ca="1" si="91"/>
        <v>#N/A</v>
      </c>
      <c r="V535" s="86" t="e">
        <f t="shared" ca="1" si="92"/>
        <v>#N/A</v>
      </c>
      <c r="AI535" s="196" t="e">
        <f ca="1">(($E$9*(RAND()*($E$208-$D$208)+$D$208))*(RAND()*('Base Calcs'!$E$214-'Base Calcs'!$D$214)+'Base Calcs'!$D$214+IF($E$50&gt;0,$E$50,0)))+$E$154+$E$155-$E$196+$E$179-($E$179*(RAND()*($E$210-$D$210)+$D$210))-(($E$200/$E$45)*(RAND()*($E$211-$D$211)+$D$211))</f>
        <v>#N/A</v>
      </c>
      <c r="AK5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6" spans="2:37" x14ac:dyDescent="0.25">
      <c r="B536" s="181" t="e">
        <f t="shared" ca="1" si="86"/>
        <v>#N/A</v>
      </c>
      <c r="C536" s="86"/>
      <c r="D536" s="86"/>
      <c r="F536" s="16"/>
      <c r="G536" s="86"/>
      <c r="H536" s="86"/>
      <c r="J536" s="37"/>
      <c r="P536" s="16" t="e">
        <f t="shared" ca="1" si="87"/>
        <v>#N/A</v>
      </c>
      <c r="Q536" s="86" t="e">
        <f t="shared" ca="1" si="88"/>
        <v>#N/A</v>
      </c>
      <c r="R536" s="86" t="e">
        <f t="shared" ca="1" si="89"/>
        <v>#N/A</v>
      </c>
      <c r="T536" s="16" t="e">
        <f t="shared" ca="1" si="90"/>
        <v>#N/A</v>
      </c>
      <c r="U536" s="86" t="e">
        <f t="shared" ca="1" si="91"/>
        <v>#N/A</v>
      </c>
      <c r="V536" s="86" t="e">
        <f t="shared" ca="1" si="92"/>
        <v>#N/A</v>
      </c>
      <c r="AI536" s="196" t="e">
        <f ca="1">(($E$9*(RAND()*($E$208-$D$208)+$D$208))*(RAND()*('Base Calcs'!$E$214-'Base Calcs'!$D$214)+'Base Calcs'!$D$214+IF($E$50&gt;0,$E$50,0)))+$E$154+$E$155-$E$196+$E$179-($E$179*(RAND()*($E$210-$D$210)+$D$210))-(($E$200/$E$45)*(RAND()*($E$211-$D$211)+$D$211))</f>
        <v>#N/A</v>
      </c>
      <c r="AK5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7" spans="2:37" x14ac:dyDescent="0.25">
      <c r="B537" s="181" t="e">
        <f t="shared" ca="1" si="86"/>
        <v>#N/A</v>
      </c>
      <c r="C537" s="86"/>
      <c r="D537" s="86"/>
      <c r="F537" s="16"/>
      <c r="G537" s="86"/>
      <c r="H537" s="86"/>
      <c r="J537" s="37"/>
      <c r="P537" s="16" t="e">
        <f t="shared" ca="1" si="87"/>
        <v>#N/A</v>
      </c>
      <c r="Q537" s="86" t="e">
        <f t="shared" ca="1" si="88"/>
        <v>#N/A</v>
      </c>
      <c r="R537" s="86" t="e">
        <f t="shared" ca="1" si="89"/>
        <v>#N/A</v>
      </c>
      <c r="T537" s="16" t="e">
        <f t="shared" ca="1" si="90"/>
        <v>#N/A</v>
      </c>
      <c r="U537" s="86" t="e">
        <f t="shared" ca="1" si="91"/>
        <v>#N/A</v>
      </c>
      <c r="V537" s="86" t="e">
        <f t="shared" ca="1" si="92"/>
        <v>#N/A</v>
      </c>
      <c r="AI537" s="196" t="e">
        <f ca="1">(($E$9*(RAND()*($E$208-$D$208)+$D$208))*(RAND()*('Base Calcs'!$E$214-'Base Calcs'!$D$214)+'Base Calcs'!$D$214+IF($E$50&gt;0,$E$50,0)))+$E$154+$E$155-$E$196+$E$179-($E$179*(RAND()*($E$210-$D$210)+$D$210))-(($E$200/$E$45)*(RAND()*($E$211-$D$211)+$D$211))</f>
        <v>#N/A</v>
      </c>
      <c r="AK5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8" spans="2:37" x14ac:dyDescent="0.25">
      <c r="B538" s="181" t="e">
        <f t="shared" ca="1" si="86"/>
        <v>#N/A</v>
      </c>
      <c r="C538" s="86"/>
      <c r="D538" s="86"/>
      <c r="F538" s="16"/>
      <c r="G538" s="86"/>
      <c r="H538" s="86"/>
      <c r="J538" s="37"/>
      <c r="P538" s="16" t="e">
        <f t="shared" ca="1" si="87"/>
        <v>#N/A</v>
      </c>
      <c r="Q538" s="86" t="e">
        <f t="shared" ca="1" si="88"/>
        <v>#N/A</v>
      </c>
      <c r="R538" s="86" t="e">
        <f t="shared" ca="1" si="89"/>
        <v>#N/A</v>
      </c>
      <c r="T538" s="16" t="e">
        <f t="shared" ca="1" si="90"/>
        <v>#N/A</v>
      </c>
      <c r="U538" s="86" t="e">
        <f t="shared" ca="1" si="91"/>
        <v>#N/A</v>
      </c>
      <c r="V538" s="86" t="e">
        <f t="shared" ca="1" si="92"/>
        <v>#N/A</v>
      </c>
      <c r="AI538" s="196" t="e">
        <f ca="1">(($E$9*(RAND()*($E$208-$D$208)+$D$208))*(RAND()*('Base Calcs'!$E$214-'Base Calcs'!$D$214)+'Base Calcs'!$D$214+IF($E$50&gt;0,$E$50,0)))+$E$154+$E$155-$E$196+$E$179-($E$179*(RAND()*($E$210-$D$210)+$D$210))-(($E$200/$E$45)*(RAND()*($E$211-$D$211)+$D$211))</f>
        <v>#N/A</v>
      </c>
      <c r="AK5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9" spans="2:37" x14ac:dyDescent="0.25">
      <c r="B539" s="181" t="e">
        <f t="shared" ca="1" si="86"/>
        <v>#N/A</v>
      </c>
      <c r="C539" s="86"/>
      <c r="D539" s="86"/>
      <c r="F539" s="16"/>
      <c r="G539" s="86"/>
      <c r="H539" s="86"/>
      <c r="J539" s="37"/>
      <c r="P539" s="16" t="e">
        <f t="shared" ca="1" si="87"/>
        <v>#N/A</v>
      </c>
      <c r="Q539" s="86" t="e">
        <f t="shared" ca="1" si="88"/>
        <v>#N/A</v>
      </c>
      <c r="R539" s="86" t="e">
        <f t="shared" ca="1" si="89"/>
        <v>#N/A</v>
      </c>
      <c r="T539" s="16" t="e">
        <f t="shared" ca="1" si="90"/>
        <v>#N/A</v>
      </c>
      <c r="U539" s="86" t="e">
        <f t="shared" ca="1" si="91"/>
        <v>#N/A</v>
      </c>
      <c r="V539" s="86" t="e">
        <f t="shared" ca="1" si="92"/>
        <v>#N/A</v>
      </c>
      <c r="AI539" s="196" t="e">
        <f ca="1">(($E$9*(RAND()*($E$208-$D$208)+$D$208))*(RAND()*('Base Calcs'!$E$214-'Base Calcs'!$D$214)+'Base Calcs'!$D$214+IF($E$50&gt;0,$E$50,0)))+$E$154+$E$155-$E$196+$E$179-($E$179*(RAND()*($E$210-$D$210)+$D$210))-(($E$200/$E$45)*(RAND()*($E$211-$D$211)+$D$211))</f>
        <v>#N/A</v>
      </c>
      <c r="AK5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0" spans="2:37" x14ac:dyDescent="0.25">
      <c r="B540" s="181" t="e">
        <f t="shared" ca="1" si="86"/>
        <v>#N/A</v>
      </c>
      <c r="C540" s="86"/>
      <c r="D540" s="86"/>
      <c r="F540" s="16"/>
      <c r="G540" s="86"/>
      <c r="H540" s="86"/>
      <c r="J540" s="37"/>
      <c r="P540" s="16" t="e">
        <f t="shared" ca="1" si="87"/>
        <v>#N/A</v>
      </c>
      <c r="Q540" s="86" t="e">
        <f t="shared" ca="1" si="88"/>
        <v>#N/A</v>
      </c>
      <c r="R540" s="86" t="e">
        <f t="shared" ca="1" si="89"/>
        <v>#N/A</v>
      </c>
      <c r="T540" s="16" t="e">
        <f t="shared" ca="1" si="90"/>
        <v>#N/A</v>
      </c>
      <c r="U540" s="86" t="e">
        <f t="shared" ca="1" si="91"/>
        <v>#N/A</v>
      </c>
      <c r="V540" s="86" t="e">
        <f t="shared" ca="1" si="92"/>
        <v>#N/A</v>
      </c>
      <c r="AI540" s="196" t="e">
        <f ca="1">(($E$9*(RAND()*($E$208-$D$208)+$D$208))*(RAND()*('Base Calcs'!$E$214-'Base Calcs'!$D$214)+'Base Calcs'!$D$214+IF($E$50&gt;0,$E$50,0)))+$E$154+$E$155-$E$196+$E$179-($E$179*(RAND()*($E$210-$D$210)+$D$210))-(($E$200/$E$45)*(RAND()*($E$211-$D$211)+$D$211))</f>
        <v>#N/A</v>
      </c>
      <c r="AK5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1" spans="2:37" x14ac:dyDescent="0.25">
      <c r="B541" s="181" t="e">
        <f t="shared" ca="1" si="86"/>
        <v>#N/A</v>
      </c>
      <c r="C541" s="86"/>
      <c r="D541" s="86"/>
      <c r="F541" s="16"/>
      <c r="G541" s="86"/>
      <c r="H541" s="86"/>
      <c r="J541" s="37"/>
      <c r="P541" s="16" t="e">
        <f t="shared" ca="1" si="87"/>
        <v>#N/A</v>
      </c>
      <c r="Q541" s="86" t="e">
        <f t="shared" ca="1" si="88"/>
        <v>#N/A</v>
      </c>
      <c r="R541" s="86" t="e">
        <f t="shared" ca="1" si="89"/>
        <v>#N/A</v>
      </c>
      <c r="T541" s="16" t="e">
        <f t="shared" ca="1" si="90"/>
        <v>#N/A</v>
      </c>
      <c r="U541" s="86" t="e">
        <f t="shared" ca="1" si="91"/>
        <v>#N/A</v>
      </c>
      <c r="V541" s="86" t="e">
        <f t="shared" ca="1" si="92"/>
        <v>#N/A</v>
      </c>
      <c r="AI541" s="196" t="e">
        <f ca="1">(($E$9*(RAND()*($E$208-$D$208)+$D$208))*(RAND()*('Base Calcs'!$E$214-'Base Calcs'!$D$214)+'Base Calcs'!$D$214+IF($E$50&gt;0,$E$50,0)))+$E$154+$E$155-$E$196+$E$179-($E$179*(RAND()*($E$210-$D$210)+$D$210))-(($E$200/$E$45)*(RAND()*($E$211-$D$211)+$D$211))</f>
        <v>#N/A</v>
      </c>
      <c r="AK5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2" spans="2:37" x14ac:dyDescent="0.25">
      <c r="B542" s="181" t="e">
        <f t="shared" ca="1" si="86"/>
        <v>#N/A</v>
      </c>
      <c r="C542" s="86"/>
      <c r="D542" s="86"/>
      <c r="F542" s="16"/>
      <c r="G542" s="86"/>
      <c r="H542" s="86"/>
      <c r="J542" s="37"/>
      <c r="P542" s="16" t="e">
        <f t="shared" ca="1" si="87"/>
        <v>#N/A</v>
      </c>
      <c r="Q542" s="86" t="e">
        <f t="shared" ca="1" si="88"/>
        <v>#N/A</v>
      </c>
      <c r="R542" s="86" t="e">
        <f t="shared" ca="1" si="89"/>
        <v>#N/A</v>
      </c>
      <c r="T542" s="16" t="e">
        <f t="shared" ca="1" si="90"/>
        <v>#N/A</v>
      </c>
      <c r="U542" s="86" t="e">
        <f t="shared" ca="1" si="91"/>
        <v>#N/A</v>
      </c>
      <c r="V542" s="86" t="e">
        <f t="shared" ca="1" si="92"/>
        <v>#N/A</v>
      </c>
      <c r="AI542" s="196" t="e">
        <f ca="1">(($E$9*(RAND()*($E$208-$D$208)+$D$208))*(RAND()*('Base Calcs'!$E$214-'Base Calcs'!$D$214)+'Base Calcs'!$D$214+IF($E$50&gt;0,$E$50,0)))+$E$154+$E$155-$E$196+$E$179-($E$179*(RAND()*($E$210-$D$210)+$D$210))-(($E$200/$E$45)*(RAND()*($E$211-$D$211)+$D$211))</f>
        <v>#N/A</v>
      </c>
      <c r="AK5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3" spans="2:37" x14ac:dyDescent="0.25">
      <c r="B543" s="181" t="e">
        <f t="shared" ca="1" si="86"/>
        <v>#N/A</v>
      </c>
      <c r="C543" s="86"/>
      <c r="D543" s="86"/>
      <c r="F543" s="16"/>
      <c r="G543" s="86"/>
      <c r="H543" s="86"/>
      <c r="J543" s="37"/>
      <c r="P543" s="16" t="e">
        <f t="shared" ca="1" si="87"/>
        <v>#N/A</v>
      </c>
      <c r="Q543" s="86" t="e">
        <f t="shared" ca="1" si="88"/>
        <v>#N/A</v>
      </c>
      <c r="R543" s="86" t="e">
        <f t="shared" ca="1" si="89"/>
        <v>#N/A</v>
      </c>
      <c r="T543" s="16" t="e">
        <f t="shared" ca="1" si="90"/>
        <v>#N/A</v>
      </c>
      <c r="U543" s="86" t="e">
        <f t="shared" ca="1" si="91"/>
        <v>#N/A</v>
      </c>
      <c r="V543" s="86" t="e">
        <f t="shared" ca="1" si="92"/>
        <v>#N/A</v>
      </c>
      <c r="AI543" s="196" t="e">
        <f ca="1">(($E$9*(RAND()*($E$208-$D$208)+$D$208))*(RAND()*('Base Calcs'!$E$214-'Base Calcs'!$D$214)+'Base Calcs'!$D$214+IF($E$50&gt;0,$E$50,0)))+$E$154+$E$155-$E$196+$E$179-($E$179*(RAND()*($E$210-$D$210)+$D$210))-(($E$200/$E$45)*(RAND()*($E$211-$D$211)+$D$211))</f>
        <v>#N/A</v>
      </c>
      <c r="AK5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4" spans="2:37" x14ac:dyDescent="0.25">
      <c r="B544" s="181" t="e">
        <f t="shared" ca="1" si="86"/>
        <v>#N/A</v>
      </c>
      <c r="C544" s="86"/>
      <c r="D544" s="86"/>
      <c r="F544" s="16"/>
      <c r="G544" s="86"/>
      <c r="H544" s="86"/>
      <c r="J544" s="37"/>
      <c r="P544" s="16" t="e">
        <f t="shared" ca="1" si="87"/>
        <v>#N/A</v>
      </c>
      <c r="Q544" s="86" t="e">
        <f t="shared" ca="1" si="88"/>
        <v>#N/A</v>
      </c>
      <c r="R544" s="86" t="e">
        <f t="shared" ca="1" si="89"/>
        <v>#N/A</v>
      </c>
      <c r="T544" s="16" t="e">
        <f t="shared" ca="1" si="90"/>
        <v>#N/A</v>
      </c>
      <c r="U544" s="86" t="e">
        <f t="shared" ca="1" si="91"/>
        <v>#N/A</v>
      </c>
      <c r="V544" s="86" t="e">
        <f t="shared" ca="1" si="92"/>
        <v>#N/A</v>
      </c>
      <c r="AI544" s="196" t="e">
        <f ca="1">(($E$9*(RAND()*($E$208-$D$208)+$D$208))*(RAND()*('Base Calcs'!$E$214-'Base Calcs'!$D$214)+'Base Calcs'!$D$214+IF($E$50&gt;0,$E$50,0)))+$E$154+$E$155-$E$196+$E$179-($E$179*(RAND()*($E$210-$D$210)+$D$210))-(($E$200/$E$45)*(RAND()*($E$211-$D$211)+$D$211))</f>
        <v>#N/A</v>
      </c>
      <c r="AK5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5" spans="2:37" x14ac:dyDescent="0.25">
      <c r="B545" s="181" t="e">
        <f t="shared" ca="1" si="86"/>
        <v>#N/A</v>
      </c>
      <c r="C545" s="86"/>
      <c r="D545" s="86"/>
      <c r="F545" s="16"/>
      <c r="G545" s="86"/>
      <c r="H545" s="86"/>
      <c r="J545" s="37"/>
      <c r="P545" s="16" t="e">
        <f t="shared" ca="1" si="87"/>
        <v>#N/A</v>
      </c>
      <c r="Q545" s="86" t="e">
        <f t="shared" ca="1" si="88"/>
        <v>#N/A</v>
      </c>
      <c r="R545" s="86" t="e">
        <f t="shared" ca="1" si="89"/>
        <v>#N/A</v>
      </c>
      <c r="T545" s="16" t="e">
        <f t="shared" ca="1" si="90"/>
        <v>#N/A</v>
      </c>
      <c r="U545" s="86" t="e">
        <f t="shared" ca="1" si="91"/>
        <v>#N/A</v>
      </c>
      <c r="V545" s="86" t="e">
        <f t="shared" ca="1" si="92"/>
        <v>#N/A</v>
      </c>
      <c r="AI545" s="196" t="e">
        <f ca="1">(($E$9*(RAND()*($E$208-$D$208)+$D$208))*(RAND()*('Base Calcs'!$E$214-'Base Calcs'!$D$214)+'Base Calcs'!$D$214+IF($E$50&gt;0,$E$50,0)))+$E$154+$E$155-$E$196+$E$179-($E$179*(RAND()*($E$210-$D$210)+$D$210))-(($E$200/$E$45)*(RAND()*($E$211-$D$211)+$D$211))</f>
        <v>#N/A</v>
      </c>
      <c r="AK5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6" spans="2:37" x14ac:dyDescent="0.25">
      <c r="B546" s="181" t="e">
        <f t="shared" ca="1" si="86"/>
        <v>#N/A</v>
      </c>
      <c r="C546" s="86"/>
      <c r="D546" s="86"/>
      <c r="F546" s="16"/>
      <c r="G546" s="86"/>
      <c r="H546" s="86"/>
      <c r="J546" s="37"/>
      <c r="P546" s="16" t="e">
        <f t="shared" ca="1" si="87"/>
        <v>#N/A</v>
      </c>
      <c r="Q546" s="86" t="e">
        <f t="shared" ca="1" si="88"/>
        <v>#N/A</v>
      </c>
      <c r="R546" s="86" t="e">
        <f t="shared" ca="1" si="89"/>
        <v>#N/A</v>
      </c>
      <c r="T546" s="16" t="e">
        <f t="shared" ca="1" si="90"/>
        <v>#N/A</v>
      </c>
      <c r="U546" s="86" t="e">
        <f t="shared" ca="1" si="91"/>
        <v>#N/A</v>
      </c>
      <c r="V546" s="86" t="e">
        <f t="shared" ca="1" si="92"/>
        <v>#N/A</v>
      </c>
      <c r="AI546" s="196" t="e">
        <f ca="1">(($E$9*(RAND()*($E$208-$D$208)+$D$208))*(RAND()*('Base Calcs'!$E$214-'Base Calcs'!$D$214)+'Base Calcs'!$D$214+IF($E$50&gt;0,$E$50,0)))+$E$154+$E$155-$E$196+$E$179-($E$179*(RAND()*($E$210-$D$210)+$D$210))-(($E$200/$E$45)*(RAND()*($E$211-$D$211)+$D$211))</f>
        <v>#N/A</v>
      </c>
      <c r="AK5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7" spans="2:37" x14ac:dyDescent="0.25">
      <c r="B547" s="181" t="e">
        <f t="shared" ca="1" si="86"/>
        <v>#N/A</v>
      </c>
      <c r="C547" s="86"/>
      <c r="D547" s="86"/>
      <c r="F547" s="16"/>
      <c r="G547" s="86"/>
      <c r="H547" s="86"/>
      <c r="J547" s="37"/>
      <c r="P547" s="16" t="e">
        <f t="shared" ca="1" si="87"/>
        <v>#N/A</v>
      </c>
      <c r="Q547" s="86" t="e">
        <f t="shared" ca="1" si="88"/>
        <v>#N/A</v>
      </c>
      <c r="R547" s="86" t="e">
        <f t="shared" ca="1" si="89"/>
        <v>#N/A</v>
      </c>
      <c r="T547" s="16" t="e">
        <f t="shared" ca="1" si="90"/>
        <v>#N/A</v>
      </c>
      <c r="U547" s="86" t="e">
        <f t="shared" ca="1" si="91"/>
        <v>#N/A</v>
      </c>
      <c r="V547" s="86" t="e">
        <f t="shared" ca="1" si="92"/>
        <v>#N/A</v>
      </c>
      <c r="AI547" s="196" t="e">
        <f ca="1">(($E$9*(RAND()*($E$208-$D$208)+$D$208))*(RAND()*('Base Calcs'!$E$214-'Base Calcs'!$D$214)+'Base Calcs'!$D$214+IF($E$50&gt;0,$E$50,0)))+$E$154+$E$155-$E$196+$E$179-($E$179*(RAND()*($E$210-$D$210)+$D$210))-(($E$200/$E$45)*(RAND()*($E$211-$D$211)+$D$211))</f>
        <v>#N/A</v>
      </c>
      <c r="AK5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8" spans="2:37" x14ac:dyDescent="0.25">
      <c r="B548" s="181" t="e">
        <f t="shared" ca="1" si="86"/>
        <v>#N/A</v>
      </c>
      <c r="C548" s="86"/>
      <c r="D548" s="86"/>
      <c r="F548" s="16"/>
      <c r="G548" s="86"/>
      <c r="H548" s="86"/>
      <c r="J548" s="37"/>
      <c r="P548" s="16" t="e">
        <f t="shared" ca="1" si="87"/>
        <v>#N/A</v>
      </c>
      <c r="Q548" s="86" t="e">
        <f t="shared" ca="1" si="88"/>
        <v>#N/A</v>
      </c>
      <c r="R548" s="86" t="e">
        <f t="shared" ca="1" si="89"/>
        <v>#N/A</v>
      </c>
      <c r="T548" s="16" t="e">
        <f t="shared" ca="1" si="90"/>
        <v>#N/A</v>
      </c>
      <c r="U548" s="86" t="e">
        <f t="shared" ca="1" si="91"/>
        <v>#N/A</v>
      </c>
      <c r="V548" s="86" t="e">
        <f t="shared" ca="1" si="92"/>
        <v>#N/A</v>
      </c>
      <c r="AI548" s="196" t="e">
        <f ca="1">(($E$9*(RAND()*($E$208-$D$208)+$D$208))*(RAND()*('Base Calcs'!$E$214-'Base Calcs'!$D$214)+'Base Calcs'!$D$214+IF($E$50&gt;0,$E$50,0)))+$E$154+$E$155-$E$196+$E$179-($E$179*(RAND()*($E$210-$D$210)+$D$210))-(($E$200/$E$45)*(RAND()*($E$211-$D$211)+$D$211))</f>
        <v>#N/A</v>
      </c>
      <c r="AK5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9" spans="2:37" x14ac:dyDescent="0.25">
      <c r="B549" s="181" t="e">
        <f t="shared" ca="1" si="86"/>
        <v>#N/A</v>
      </c>
      <c r="C549" s="86"/>
      <c r="D549" s="86"/>
      <c r="F549" s="16"/>
      <c r="G549" s="86"/>
      <c r="H549" s="86"/>
      <c r="J549" s="37"/>
      <c r="P549" s="16" t="e">
        <f t="shared" ca="1" si="87"/>
        <v>#N/A</v>
      </c>
      <c r="Q549" s="86" t="e">
        <f t="shared" ca="1" si="88"/>
        <v>#N/A</v>
      </c>
      <c r="R549" s="86" t="e">
        <f t="shared" ca="1" si="89"/>
        <v>#N/A</v>
      </c>
      <c r="T549" s="16" t="e">
        <f t="shared" ca="1" si="90"/>
        <v>#N/A</v>
      </c>
      <c r="U549" s="86" t="e">
        <f t="shared" ca="1" si="91"/>
        <v>#N/A</v>
      </c>
      <c r="V549" s="86" t="e">
        <f t="shared" ca="1" si="92"/>
        <v>#N/A</v>
      </c>
      <c r="AI549" s="196" t="e">
        <f ca="1">(($E$9*(RAND()*($E$208-$D$208)+$D$208))*(RAND()*('Base Calcs'!$E$214-'Base Calcs'!$D$214)+'Base Calcs'!$D$214+IF($E$50&gt;0,$E$50,0)))+$E$154+$E$155-$E$196+$E$179-($E$179*(RAND()*($E$210-$D$210)+$D$210))-(($E$200/$E$45)*(RAND()*($E$211-$D$211)+$D$211))</f>
        <v>#N/A</v>
      </c>
      <c r="AK5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0" spans="2:37" x14ac:dyDescent="0.25">
      <c r="B550" s="181" t="e">
        <f t="shared" ca="1" si="86"/>
        <v>#N/A</v>
      </c>
      <c r="C550" s="86"/>
      <c r="D550" s="86"/>
      <c r="F550" s="16"/>
      <c r="G550" s="86"/>
      <c r="H550" s="86"/>
      <c r="J550" s="37"/>
      <c r="P550" s="16" t="e">
        <f t="shared" ca="1" si="87"/>
        <v>#N/A</v>
      </c>
      <c r="Q550" s="86" t="e">
        <f t="shared" ca="1" si="88"/>
        <v>#N/A</v>
      </c>
      <c r="R550" s="86" t="e">
        <f t="shared" ca="1" si="89"/>
        <v>#N/A</v>
      </c>
      <c r="T550" s="16" t="e">
        <f t="shared" ca="1" si="90"/>
        <v>#N/A</v>
      </c>
      <c r="U550" s="86" t="e">
        <f t="shared" ca="1" si="91"/>
        <v>#N/A</v>
      </c>
      <c r="V550" s="86" t="e">
        <f t="shared" ca="1" si="92"/>
        <v>#N/A</v>
      </c>
      <c r="AI550" s="196" t="e">
        <f ca="1">(($E$9*(RAND()*($E$208-$D$208)+$D$208))*(RAND()*('Base Calcs'!$E$214-'Base Calcs'!$D$214)+'Base Calcs'!$D$214+IF($E$50&gt;0,$E$50,0)))+$E$154+$E$155-$E$196+$E$179-($E$179*(RAND()*($E$210-$D$210)+$D$210))-(($E$200/$E$45)*(RAND()*($E$211-$D$211)+$D$211))</f>
        <v>#N/A</v>
      </c>
      <c r="AK5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1" spans="2:37" x14ac:dyDescent="0.25">
      <c r="B551" s="181" t="e">
        <f t="shared" ca="1" si="86"/>
        <v>#N/A</v>
      </c>
      <c r="C551" s="86"/>
      <c r="D551" s="86"/>
      <c r="F551" s="16"/>
      <c r="G551" s="86"/>
      <c r="H551" s="86"/>
      <c r="J551" s="37"/>
      <c r="P551" s="16" t="e">
        <f t="shared" ca="1" si="87"/>
        <v>#N/A</v>
      </c>
      <c r="Q551" s="86" t="e">
        <f t="shared" ca="1" si="88"/>
        <v>#N/A</v>
      </c>
      <c r="R551" s="86" t="e">
        <f t="shared" ca="1" si="89"/>
        <v>#N/A</v>
      </c>
      <c r="T551" s="16" t="e">
        <f t="shared" ca="1" si="90"/>
        <v>#N/A</v>
      </c>
      <c r="U551" s="86" t="e">
        <f t="shared" ca="1" si="91"/>
        <v>#N/A</v>
      </c>
      <c r="V551" s="86" t="e">
        <f t="shared" ca="1" si="92"/>
        <v>#N/A</v>
      </c>
      <c r="AI551" s="196" t="e">
        <f ca="1">(($E$9*(RAND()*($E$208-$D$208)+$D$208))*(RAND()*('Base Calcs'!$E$214-'Base Calcs'!$D$214)+'Base Calcs'!$D$214+IF($E$50&gt;0,$E$50,0)))+$E$154+$E$155-$E$196+$E$179-($E$179*(RAND()*($E$210-$D$210)+$D$210))-(($E$200/$E$45)*(RAND()*($E$211-$D$211)+$D$211))</f>
        <v>#N/A</v>
      </c>
      <c r="AK5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2" spans="2:37" x14ac:dyDescent="0.25">
      <c r="B552" s="181" t="e">
        <f t="shared" ca="1" si="86"/>
        <v>#N/A</v>
      </c>
      <c r="C552" s="86"/>
      <c r="D552" s="86"/>
      <c r="F552" s="16"/>
      <c r="G552" s="86"/>
      <c r="H552" s="86"/>
      <c r="J552" s="37"/>
      <c r="P552" s="16" t="e">
        <f t="shared" ca="1" si="87"/>
        <v>#N/A</v>
      </c>
      <c r="Q552" s="86" t="e">
        <f t="shared" ca="1" si="88"/>
        <v>#N/A</v>
      </c>
      <c r="R552" s="86" t="e">
        <f t="shared" ca="1" si="89"/>
        <v>#N/A</v>
      </c>
      <c r="T552" s="16" t="e">
        <f t="shared" ca="1" si="90"/>
        <v>#N/A</v>
      </c>
      <c r="U552" s="86" t="e">
        <f t="shared" ca="1" si="91"/>
        <v>#N/A</v>
      </c>
      <c r="V552" s="86" t="e">
        <f t="shared" ca="1" si="92"/>
        <v>#N/A</v>
      </c>
      <c r="AI552" s="196" t="e">
        <f ca="1">(($E$9*(RAND()*($E$208-$D$208)+$D$208))*(RAND()*('Base Calcs'!$E$214-'Base Calcs'!$D$214)+'Base Calcs'!$D$214+IF($E$50&gt;0,$E$50,0)))+$E$154+$E$155-$E$196+$E$179-($E$179*(RAND()*($E$210-$D$210)+$D$210))-(($E$200/$E$45)*(RAND()*($E$211-$D$211)+$D$211))</f>
        <v>#N/A</v>
      </c>
      <c r="AK5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3" spans="2:37" x14ac:dyDescent="0.25">
      <c r="B553" s="181" t="e">
        <f t="shared" ca="1" si="86"/>
        <v>#N/A</v>
      </c>
      <c r="C553" s="86"/>
      <c r="D553" s="86"/>
      <c r="F553" s="16"/>
      <c r="G553" s="86"/>
      <c r="H553" s="86"/>
      <c r="J553" s="37"/>
      <c r="P553" s="16" t="e">
        <f t="shared" ca="1" si="87"/>
        <v>#N/A</v>
      </c>
      <c r="Q553" s="86" t="e">
        <f t="shared" ca="1" si="88"/>
        <v>#N/A</v>
      </c>
      <c r="R553" s="86" t="e">
        <f t="shared" ca="1" si="89"/>
        <v>#N/A</v>
      </c>
      <c r="T553" s="16" t="e">
        <f t="shared" ca="1" si="90"/>
        <v>#N/A</v>
      </c>
      <c r="U553" s="86" t="e">
        <f t="shared" ca="1" si="91"/>
        <v>#N/A</v>
      </c>
      <c r="V553" s="86" t="e">
        <f t="shared" ca="1" si="92"/>
        <v>#N/A</v>
      </c>
      <c r="AI553" s="196" t="e">
        <f ca="1">(($E$9*(RAND()*($E$208-$D$208)+$D$208))*(RAND()*('Base Calcs'!$E$214-'Base Calcs'!$D$214)+'Base Calcs'!$D$214+IF($E$50&gt;0,$E$50,0)))+$E$154+$E$155-$E$196+$E$179-($E$179*(RAND()*($E$210-$D$210)+$D$210))-(($E$200/$E$45)*(RAND()*($E$211-$D$211)+$D$211))</f>
        <v>#N/A</v>
      </c>
      <c r="AK5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4" spans="2:37" x14ac:dyDescent="0.25">
      <c r="B554" s="181" t="e">
        <f t="shared" ca="1" si="86"/>
        <v>#N/A</v>
      </c>
      <c r="C554" s="86"/>
      <c r="D554" s="86"/>
      <c r="F554" s="16"/>
      <c r="G554" s="86"/>
      <c r="H554" s="86"/>
      <c r="J554" s="37"/>
      <c r="P554" s="16" t="e">
        <f t="shared" ca="1" si="87"/>
        <v>#N/A</v>
      </c>
      <c r="Q554" s="86" t="e">
        <f t="shared" ca="1" si="88"/>
        <v>#N/A</v>
      </c>
      <c r="R554" s="86" t="e">
        <f t="shared" ca="1" si="89"/>
        <v>#N/A</v>
      </c>
      <c r="T554" s="16" t="e">
        <f t="shared" ca="1" si="90"/>
        <v>#N/A</v>
      </c>
      <c r="U554" s="86" t="e">
        <f t="shared" ca="1" si="91"/>
        <v>#N/A</v>
      </c>
      <c r="V554" s="86" t="e">
        <f t="shared" ca="1" si="92"/>
        <v>#N/A</v>
      </c>
      <c r="AI554" s="196" t="e">
        <f ca="1">(($E$9*(RAND()*($E$208-$D$208)+$D$208))*(RAND()*('Base Calcs'!$E$214-'Base Calcs'!$D$214)+'Base Calcs'!$D$214+IF($E$50&gt;0,$E$50,0)))+$E$154+$E$155-$E$196+$E$179-($E$179*(RAND()*($E$210-$D$210)+$D$210))-(($E$200/$E$45)*(RAND()*($E$211-$D$211)+$D$211))</f>
        <v>#N/A</v>
      </c>
      <c r="AK5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5" spans="2:37" x14ac:dyDescent="0.25">
      <c r="B555" s="181" t="e">
        <f t="shared" ca="1" si="86"/>
        <v>#N/A</v>
      </c>
      <c r="C555" s="86"/>
      <c r="D555" s="86"/>
      <c r="F555" s="16"/>
      <c r="G555" s="86"/>
      <c r="H555" s="86"/>
      <c r="J555" s="37"/>
      <c r="P555" s="16" t="e">
        <f t="shared" ca="1" si="87"/>
        <v>#N/A</v>
      </c>
      <c r="Q555" s="86" t="e">
        <f t="shared" ca="1" si="88"/>
        <v>#N/A</v>
      </c>
      <c r="R555" s="86" t="e">
        <f t="shared" ca="1" si="89"/>
        <v>#N/A</v>
      </c>
      <c r="T555" s="16" t="e">
        <f t="shared" ca="1" si="90"/>
        <v>#N/A</v>
      </c>
      <c r="U555" s="86" t="e">
        <f t="shared" ca="1" si="91"/>
        <v>#N/A</v>
      </c>
      <c r="V555" s="86" t="e">
        <f t="shared" ca="1" si="92"/>
        <v>#N/A</v>
      </c>
      <c r="AI555" s="196" t="e">
        <f ca="1">(($E$9*(RAND()*($E$208-$D$208)+$D$208))*(RAND()*('Base Calcs'!$E$214-'Base Calcs'!$D$214)+'Base Calcs'!$D$214+IF($E$50&gt;0,$E$50,0)))+$E$154+$E$155-$E$196+$E$179-($E$179*(RAND()*($E$210-$D$210)+$D$210))-(($E$200/$E$45)*(RAND()*($E$211-$D$211)+$D$211))</f>
        <v>#N/A</v>
      </c>
      <c r="AK5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6" spans="2:37" x14ac:dyDescent="0.25">
      <c r="B556" s="181" t="e">
        <f t="shared" ca="1" si="86"/>
        <v>#N/A</v>
      </c>
      <c r="C556" s="86"/>
      <c r="D556" s="86"/>
      <c r="F556" s="16"/>
      <c r="G556" s="86"/>
      <c r="H556" s="86"/>
      <c r="J556" s="37"/>
      <c r="P556" s="16" t="e">
        <f t="shared" ca="1" si="87"/>
        <v>#N/A</v>
      </c>
      <c r="Q556" s="86" t="e">
        <f t="shared" ca="1" si="88"/>
        <v>#N/A</v>
      </c>
      <c r="R556" s="86" t="e">
        <f t="shared" ca="1" si="89"/>
        <v>#N/A</v>
      </c>
      <c r="T556" s="16" t="e">
        <f t="shared" ca="1" si="90"/>
        <v>#N/A</v>
      </c>
      <c r="U556" s="86" t="e">
        <f t="shared" ca="1" si="91"/>
        <v>#N/A</v>
      </c>
      <c r="V556" s="86" t="e">
        <f t="shared" ca="1" si="92"/>
        <v>#N/A</v>
      </c>
      <c r="AI556" s="196" t="e">
        <f ca="1">(($E$9*(RAND()*($E$208-$D$208)+$D$208))*(RAND()*('Base Calcs'!$E$214-'Base Calcs'!$D$214)+'Base Calcs'!$D$214+IF($E$50&gt;0,$E$50,0)))+$E$154+$E$155-$E$196+$E$179-($E$179*(RAND()*($E$210-$D$210)+$D$210))-(($E$200/$E$45)*(RAND()*($E$211-$D$211)+$D$211))</f>
        <v>#N/A</v>
      </c>
      <c r="AK5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7" spans="2:37" x14ac:dyDescent="0.25">
      <c r="B557" s="181" t="e">
        <f t="shared" ca="1" si="86"/>
        <v>#N/A</v>
      </c>
      <c r="C557" s="86"/>
      <c r="D557" s="86"/>
      <c r="F557" s="16"/>
      <c r="G557" s="86"/>
      <c r="H557" s="86"/>
      <c r="J557" s="37"/>
      <c r="P557" s="16" t="e">
        <f t="shared" ca="1" si="87"/>
        <v>#N/A</v>
      </c>
      <c r="Q557" s="86" t="e">
        <f t="shared" ca="1" si="88"/>
        <v>#N/A</v>
      </c>
      <c r="R557" s="86" t="e">
        <f t="shared" ca="1" si="89"/>
        <v>#N/A</v>
      </c>
      <c r="T557" s="16" t="e">
        <f t="shared" ca="1" si="90"/>
        <v>#N/A</v>
      </c>
      <c r="U557" s="86" t="e">
        <f t="shared" ca="1" si="91"/>
        <v>#N/A</v>
      </c>
      <c r="V557" s="86" t="e">
        <f t="shared" ca="1" si="92"/>
        <v>#N/A</v>
      </c>
      <c r="AI557" s="196" t="e">
        <f ca="1">(($E$9*(RAND()*($E$208-$D$208)+$D$208))*(RAND()*('Base Calcs'!$E$214-'Base Calcs'!$D$214)+'Base Calcs'!$D$214+IF($E$50&gt;0,$E$50,0)))+$E$154+$E$155-$E$196+$E$179-($E$179*(RAND()*($E$210-$D$210)+$D$210))-(($E$200/$E$45)*(RAND()*($E$211-$D$211)+$D$211))</f>
        <v>#N/A</v>
      </c>
      <c r="AK5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8" spans="2:37" x14ac:dyDescent="0.25">
      <c r="B558" s="181" t="e">
        <f t="shared" ca="1" si="86"/>
        <v>#N/A</v>
      </c>
      <c r="C558" s="86"/>
      <c r="D558" s="86"/>
      <c r="F558" s="16"/>
      <c r="G558" s="86"/>
      <c r="H558" s="86"/>
      <c r="J558" s="37"/>
      <c r="P558" s="16" t="e">
        <f t="shared" ca="1" si="87"/>
        <v>#N/A</v>
      </c>
      <c r="Q558" s="86" t="e">
        <f t="shared" ca="1" si="88"/>
        <v>#N/A</v>
      </c>
      <c r="R558" s="86" t="e">
        <f t="shared" ca="1" si="89"/>
        <v>#N/A</v>
      </c>
      <c r="T558" s="16" t="e">
        <f t="shared" ca="1" si="90"/>
        <v>#N/A</v>
      </c>
      <c r="U558" s="86" t="e">
        <f t="shared" ca="1" si="91"/>
        <v>#N/A</v>
      </c>
      <c r="V558" s="86" t="e">
        <f t="shared" ca="1" si="92"/>
        <v>#N/A</v>
      </c>
      <c r="AI558" s="196" t="e">
        <f ca="1">(($E$9*(RAND()*($E$208-$D$208)+$D$208))*(RAND()*('Base Calcs'!$E$214-'Base Calcs'!$D$214)+'Base Calcs'!$D$214+IF($E$50&gt;0,$E$50,0)))+$E$154+$E$155-$E$196+$E$179-($E$179*(RAND()*($E$210-$D$210)+$D$210))-(($E$200/$E$45)*(RAND()*($E$211-$D$211)+$D$211))</f>
        <v>#N/A</v>
      </c>
      <c r="AK5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9" spans="2:37" x14ac:dyDescent="0.25">
      <c r="B559" s="181" t="e">
        <f t="shared" ca="1" si="86"/>
        <v>#N/A</v>
      </c>
      <c r="C559" s="86"/>
      <c r="D559" s="86"/>
      <c r="F559" s="16"/>
      <c r="G559" s="86"/>
      <c r="H559" s="86"/>
      <c r="J559" s="37"/>
      <c r="P559" s="16" t="e">
        <f t="shared" ca="1" si="87"/>
        <v>#N/A</v>
      </c>
      <c r="Q559" s="86" t="e">
        <f t="shared" ca="1" si="88"/>
        <v>#N/A</v>
      </c>
      <c r="R559" s="86" t="e">
        <f t="shared" ca="1" si="89"/>
        <v>#N/A</v>
      </c>
      <c r="T559" s="16" t="e">
        <f t="shared" ca="1" si="90"/>
        <v>#N/A</v>
      </c>
      <c r="U559" s="86" t="e">
        <f t="shared" ca="1" si="91"/>
        <v>#N/A</v>
      </c>
      <c r="V559" s="86" t="e">
        <f t="shared" ca="1" si="92"/>
        <v>#N/A</v>
      </c>
      <c r="AI559" s="196" t="e">
        <f ca="1">(($E$9*(RAND()*($E$208-$D$208)+$D$208))*(RAND()*('Base Calcs'!$E$214-'Base Calcs'!$D$214)+'Base Calcs'!$D$214+IF($E$50&gt;0,$E$50,0)))+$E$154+$E$155-$E$196+$E$179-($E$179*(RAND()*($E$210-$D$210)+$D$210))-(($E$200/$E$45)*(RAND()*($E$211-$D$211)+$D$211))</f>
        <v>#N/A</v>
      </c>
      <c r="AK5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0" spans="2:37" x14ac:dyDescent="0.25">
      <c r="B560" s="181" t="e">
        <f t="shared" ca="1" si="86"/>
        <v>#N/A</v>
      </c>
      <c r="C560" s="86"/>
      <c r="D560" s="86"/>
      <c r="F560" s="16"/>
      <c r="G560" s="86"/>
      <c r="H560" s="86"/>
      <c r="J560" s="37"/>
      <c r="P560" s="16" t="e">
        <f t="shared" ca="1" si="87"/>
        <v>#N/A</v>
      </c>
      <c r="Q560" s="86" t="e">
        <f t="shared" ca="1" si="88"/>
        <v>#N/A</v>
      </c>
      <c r="R560" s="86" t="e">
        <f t="shared" ca="1" si="89"/>
        <v>#N/A</v>
      </c>
      <c r="T560" s="16" t="e">
        <f t="shared" ca="1" si="90"/>
        <v>#N/A</v>
      </c>
      <c r="U560" s="86" t="e">
        <f t="shared" ca="1" si="91"/>
        <v>#N/A</v>
      </c>
      <c r="V560" s="86" t="e">
        <f t="shared" ca="1" si="92"/>
        <v>#N/A</v>
      </c>
      <c r="AI560" s="196" t="e">
        <f ca="1">(($E$9*(RAND()*($E$208-$D$208)+$D$208))*(RAND()*('Base Calcs'!$E$214-'Base Calcs'!$D$214)+'Base Calcs'!$D$214+IF($E$50&gt;0,$E$50,0)))+$E$154+$E$155-$E$196+$E$179-($E$179*(RAND()*($E$210-$D$210)+$D$210))-(($E$200/$E$45)*(RAND()*($E$211-$D$211)+$D$211))</f>
        <v>#N/A</v>
      </c>
      <c r="AK5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1" spans="2:37" x14ac:dyDescent="0.25">
      <c r="B561" s="181" t="e">
        <f t="shared" ca="1" si="86"/>
        <v>#N/A</v>
      </c>
      <c r="C561" s="86"/>
      <c r="D561" s="86"/>
      <c r="F561" s="16"/>
      <c r="G561" s="86"/>
      <c r="H561" s="86"/>
      <c r="J561" s="37"/>
      <c r="P561" s="16" t="e">
        <f t="shared" ca="1" si="87"/>
        <v>#N/A</v>
      </c>
      <c r="Q561" s="86" t="e">
        <f t="shared" ca="1" si="88"/>
        <v>#N/A</v>
      </c>
      <c r="R561" s="86" t="e">
        <f t="shared" ca="1" si="89"/>
        <v>#N/A</v>
      </c>
      <c r="T561" s="16" t="e">
        <f t="shared" ca="1" si="90"/>
        <v>#N/A</v>
      </c>
      <c r="U561" s="86" t="e">
        <f t="shared" ca="1" si="91"/>
        <v>#N/A</v>
      </c>
      <c r="V561" s="86" t="e">
        <f t="shared" ca="1" si="92"/>
        <v>#N/A</v>
      </c>
      <c r="AI561" s="196" t="e">
        <f ca="1">(($E$9*(RAND()*($E$208-$D$208)+$D$208))*(RAND()*('Base Calcs'!$E$214-'Base Calcs'!$D$214)+'Base Calcs'!$D$214+IF($E$50&gt;0,$E$50,0)))+$E$154+$E$155-$E$196+$E$179-($E$179*(RAND()*($E$210-$D$210)+$D$210))-(($E$200/$E$45)*(RAND()*($E$211-$D$211)+$D$211))</f>
        <v>#N/A</v>
      </c>
      <c r="AK5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2" spans="2:37" x14ac:dyDescent="0.25">
      <c r="B562" s="181" t="e">
        <f t="shared" ca="1" si="86"/>
        <v>#N/A</v>
      </c>
      <c r="C562" s="86"/>
      <c r="D562" s="86"/>
      <c r="F562" s="16"/>
      <c r="G562" s="86"/>
      <c r="H562" s="86"/>
      <c r="J562" s="37"/>
      <c r="P562" s="16" t="e">
        <f t="shared" ca="1" si="87"/>
        <v>#N/A</v>
      </c>
      <c r="Q562" s="86" t="e">
        <f t="shared" ca="1" si="88"/>
        <v>#N/A</v>
      </c>
      <c r="R562" s="86" t="e">
        <f t="shared" ca="1" si="89"/>
        <v>#N/A</v>
      </c>
      <c r="T562" s="16" t="e">
        <f t="shared" ca="1" si="90"/>
        <v>#N/A</v>
      </c>
      <c r="U562" s="86" t="e">
        <f t="shared" ca="1" si="91"/>
        <v>#N/A</v>
      </c>
      <c r="V562" s="86" t="e">
        <f t="shared" ca="1" si="92"/>
        <v>#N/A</v>
      </c>
      <c r="AI562" s="196" t="e">
        <f ca="1">(($E$9*(RAND()*($E$208-$D$208)+$D$208))*(RAND()*('Base Calcs'!$E$214-'Base Calcs'!$D$214)+'Base Calcs'!$D$214+IF($E$50&gt;0,$E$50,0)))+$E$154+$E$155-$E$196+$E$179-($E$179*(RAND()*($E$210-$D$210)+$D$210))-(($E$200/$E$45)*(RAND()*($E$211-$D$211)+$D$211))</f>
        <v>#N/A</v>
      </c>
      <c r="AK5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3" spans="2:37" x14ac:dyDescent="0.25">
      <c r="B563" s="181" t="e">
        <f t="shared" ca="1" si="86"/>
        <v>#N/A</v>
      </c>
      <c r="C563" s="86"/>
      <c r="D563" s="86"/>
      <c r="F563" s="16"/>
      <c r="G563" s="86"/>
      <c r="H563" s="86"/>
      <c r="J563" s="37"/>
      <c r="P563" s="16" t="e">
        <f t="shared" ca="1" si="87"/>
        <v>#N/A</v>
      </c>
      <c r="Q563" s="86" t="e">
        <f t="shared" ca="1" si="88"/>
        <v>#N/A</v>
      </c>
      <c r="R563" s="86" t="e">
        <f t="shared" ca="1" si="89"/>
        <v>#N/A</v>
      </c>
      <c r="T563" s="16" t="e">
        <f t="shared" ca="1" si="90"/>
        <v>#N/A</v>
      </c>
      <c r="U563" s="86" t="e">
        <f t="shared" ca="1" si="91"/>
        <v>#N/A</v>
      </c>
      <c r="V563" s="86" t="e">
        <f t="shared" ca="1" si="92"/>
        <v>#N/A</v>
      </c>
      <c r="AI563" s="196" t="e">
        <f ca="1">(($E$9*(RAND()*($E$208-$D$208)+$D$208))*(RAND()*('Base Calcs'!$E$214-'Base Calcs'!$D$214)+'Base Calcs'!$D$214+IF($E$50&gt;0,$E$50,0)))+$E$154+$E$155-$E$196+$E$179-($E$179*(RAND()*($E$210-$D$210)+$D$210))-(($E$200/$E$45)*(RAND()*($E$211-$D$211)+$D$211))</f>
        <v>#N/A</v>
      </c>
      <c r="AK5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4" spans="2:37" x14ac:dyDescent="0.25">
      <c r="B564" s="181" t="e">
        <f t="shared" ca="1" si="86"/>
        <v>#N/A</v>
      </c>
      <c r="C564" s="86"/>
      <c r="D564" s="86"/>
      <c r="F564" s="16"/>
      <c r="G564" s="86"/>
      <c r="H564" s="86"/>
      <c r="J564" s="37"/>
      <c r="P564" s="16" t="e">
        <f t="shared" ca="1" si="87"/>
        <v>#N/A</v>
      </c>
      <c r="Q564" s="86" t="e">
        <f t="shared" ca="1" si="88"/>
        <v>#N/A</v>
      </c>
      <c r="R564" s="86" t="e">
        <f t="shared" ca="1" si="89"/>
        <v>#N/A</v>
      </c>
      <c r="T564" s="16" t="e">
        <f t="shared" ca="1" si="90"/>
        <v>#N/A</v>
      </c>
      <c r="U564" s="86" t="e">
        <f t="shared" ca="1" si="91"/>
        <v>#N/A</v>
      </c>
      <c r="V564" s="86" t="e">
        <f t="shared" ca="1" si="92"/>
        <v>#N/A</v>
      </c>
      <c r="AI564" s="196" t="e">
        <f ca="1">(($E$9*(RAND()*($E$208-$D$208)+$D$208))*(RAND()*('Base Calcs'!$E$214-'Base Calcs'!$D$214)+'Base Calcs'!$D$214+IF($E$50&gt;0,$E$50,0)))+$E$154+$E$155-$E$196+$E$179-($E$179*(RAND()*($E$210-$D$210)+$D$210))-(($E$200/$E$45)*(RAND()*($E$211-$D$211)+$D$211))</f>
        <v>#N/A</v>
      </c>
      <c r="AK5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5" spans="2:37" x14ac:dyDescent="0.25">
      <c r="B565" s="181" t="e">
        <f t="shared" ca="1" si="86"/>
        <v>#N/A</v>
      </c>
      <c r="C565" s="86"/>
      <c r="D565" s="86"/>
      <c r="F565" s="16"/>
      <c r="G565" s="86"/>
      <c r="H565" s="86"/>
      <c r="J565" s="37"/>
      <c r="P565" s="16" t="e">
        <f t="shared" ca="1" si="87"/>
        <v>#N/A</v>
      </c>
      <c r="Q565" s="86" t="e">
        <f t="shared" ca="1" si="88"/>
        <v>#N/A</v>
      </c>
      <c r="R565" s="86" t="e">
        <f t="shared" ca="1" si="89"/>
        <v>#N/A</v>
      </c>
      <c r="T565" s="16" t="e">
        <f t="shared" ca="1" si="90"/>
        <v>#N/A</v>
      </c>
      <c r="U565" s="86" t="e">
        <f t="shared" ca="1" si="91"/>
        <v>#N/A</v>
      </c>
      <c r="V565" s="86" t="e">
        <f t="shared" ca="1" si="92"/>
        <v>#N/A</v>
      </c>
      <c r="AI565" s="196" t="e">
        <f ca="1">(($E$9*(RAND()*($E$208-$D$208)+$D$208))*(RAND()*('Base Calcs'!$E$214-'Base Calcs'!$D$214)+'Base Calcs'!$D$214+IF($E$50&gt;0,$E$50,0)))+$E$154+$E$155-$E$196+$E$179-($E$179*(RAND()*($E$210-$D$210)+$D$210))-(($E$200/$E$45)*(RAND()*($E$211-$D$211)+$D$211))</f>
        <v>#N/A</v>
      </c>
      <c r="AK5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6" spans="2:37" x14ac:dyDescent="0.25">
      <c r="B566" s="181" t="e">
        <f t="shared" ca="1" si="86"/>
        <v>#N/A</v>
      </c>
      <c r="C566" s="86"/>
      <c r="D566" s="86"/>
      <c r="F566" s="16"/>
      <c r="G566" s="86"/>
      <c r="H566" s="86"/>
      <c r="J566" s="37"/>
      <c r="P566" s="16" t="e">
        <f t="shared" ca="1" si="87"/>
        <v>#N/A</v>
      </c>
      <c r="Q566" s="86" t="e">
        <f t="shared" ca="1" si="88"/>
        <v>#N/A</v>
      </c>
      <c r="R566" s="86" t="e">
        <f t="shared" ca="1" si="89"/>
        <v>#N/A</v>
      </c>
      <c r="T566" s="16" t="e">
        <f t="shared" ca="1" si="90"/>
        <v>#N/A</v>
      </c>
      <c r="U566" s="86" t="e">
        <f t="shared" ca="1" si="91"/>
        <v>#N/A</v>
      </c>
      <c r="V566" s="86" t="e">
        <f t="shared" ca="1" si="92"/>
        <v>#N/A</v>
      </c>
      <c r="AI566" s="196" t="e">
        <f ca="1">(($E$9*(RAND()*($E$208-$D$208)+$D$208))*(RAND()*('Base Calcs'!$E$214-'Base Calcs'!$D$214)+'Base Calcs'!$D$214+IF($E$50&gt;0,$E$50,0)))+$E$154+$E$155-$E$196+$E$179-($E$179*(RAND()*($E$210-$D$210)+$D$210))-(($E$200/$E$45)*(RAND()*($E$211-$D$211)+$D$211))</f>
        <v>#N/A</v>
      </c>
      <c r="AK5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7" spans="2:37" x14ac:dyDescent="0.25">
      <c r="B567" s="181" t="e">
        <f t="shared" ca="1" si="86"/>
        <v>#N/A</v>
      </c>
      <c r="C567" s="86"/>
      <c r="D567" s="86"/>
      <c r="F567" s="16"/>
      <c r="G567" s="86"/>
      <c r="H567" s="86"/>
      <c r="J567" s="37"/>
      <c r="P567" s="16" t="e">
        <f t="shared" ca="1" si="87"/>
        <v>#N/A</v>
      </c>
      <c r="Q567" s="86" t="e">
        <f t="shared" ca="1" si="88"/>
        <v>#N/A</v>
      </c>
      <c r="R567" s="86" t="e">
        <f t="shared" ca="1" si="89"/>
        <v>#N/A</v>
      </c>
      <c r="T567" s="16" t="e">
        <f t="shared" ca="1" si="90"/>
        <v>#N/A</v>
      </c>
      <c r="U567" s="86" t="e">
        <f t="shared" ca="1" si="91"/>
        <v>#N/A</v>
      </c>
      <c r="V567" s="86" t="e">
        <f t="shared" ca="1" si="92"/>
        <v>#N/A</v>
      </c>
      <c r="AI567" s="196" t="e">
        <f ca="1">(($E$9*(RAND()*($E$208-$D$208)+$D$208))*(RAND()*('Base Calcs'!$E$214-'Base Calcs'!$D$214)+'Base Calcs'!$D$214+IF($E$50&gt;0,$E$50,0)))+$E$154+$E$155-$E$196+$E$179-($E$179*(RAND()*($E$210-$D$210)+$D$210))-(($E$200/$E$45)*(RAND()*($E$211-$D$211)+$D$211))</f>
        <v>#N/A</v>
      </c>
      <c r="AK5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8" spans="2:37" x14ac:dyDescent="0.25">
      <c r="B568" s="181" t="e">
        <f t="shared" ca="1" si="86"/>
        <v>#N/A</v>
      </c>
      <c r="C568" s="86"/>
      <c r="D568" s="86"/>
      <c r="F568" s="16"/>
      <c r="G568" s="86"/>
      <c r="H568" s="86"/>
      <c r="J568" s="37"/>
      <c r="P568" s="16" t="e">
        <f t="shared" ca="1" si="87"/>
        <v>#N/A</v>
      </c>
      <c r="Q568" s="86" t="e">
        <f t="shared" ca="1" si="88"/>
        <v>#N/A</v>
      </c>
      <c r="R568" s="86" t="e">
        <f t="shared" ca="1" si="89"/>
        <v>#N/A</v>
      </c>
      <c r="T568" s="16" t="e">
        <f t="shared" ca="1" si="90"/>
        <v>#N/A</v>
      </c>
      <c r="U568" s="86" t="e">
        <f t="shared" ca="1" si="91"/>
        <v>#N/A</v>
      </c>
      <c r="V568" s="86" t="e">
        <f t="shared" ca="1" si="92"/>
        <v>#N/A</v>
      </c>
      <c r="AI568" s="196" t="e">
        <f ca="1">(($E$9*(RAND()*($E$208-$D$208)+$D$208))*(RAND()*('Base Calcs'!$E$214-'Base Calcs'!$D$214)+'Base Calcs'!$D$214+IF($E$50&gt;0,$E$50,0)))+$E$154+$E$155-$E$196+$E$179-($E$179*(RAND()*($E$210-$D$210)+$D$210))-(($E$200/$E$45)*(RAND()*($E$211-$D$211)+$D$211))</f>
        <v>#N/A</v>
      </c>
      <c r="AK5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9" spans="2:37" x14ac:dyDescent="0.25">
      <c r="B569" s="181" t="e">
        <f t="shared" ca="1" si="86"/>
        <v>#N/A</v>
      </c>
      <c r="C569" s="86"/>
      <c r="D569" s="86"/>
      <c r="F569" s="16"/>
      <c r="G569" s="86"/>
      <c r="H569" s="86"/>
      <c r="J569" s="37"/>
      <c r="P569" s="16" t="e">
        <f t="shared" ca="1" si="87"/>
        <v>#N/A</v>
      </c>
      <c r="Q569" s="86" t="e">
        <f t="shared" ca="1" si="88"/>
        <v>#N/A</v>
      </c>
      <c r="R569" s="86" t="e">
        <f t="shared" ca="1" si="89"/>
        <v>#N/A</v>
      </c>
      <c r="T569" s="16" t="e">
        <f t="shared" ca="1" si="90"/>
        <v>#N/A</v>
      </c>
      <c r="U569" s="86" t="e">
        <f t="shared" ca="1" si="91"/>
        <v>#N/A</v>
      </c>
      <c r="V569" s="86" t="e">
        <f t="shared" ca="1" si="92"/>
        <v>#N/A</v>
      </c>
      <c r="AI569" s="196" t="e">
        <f ca="1">(($E$9*(RAND()*($E$208-$D$208)+$D$208))*(RAND()*('Base Calcs'!$E$214-'Base Calcs'!$D$214)+'Base Calcs'!$D$214+IF($E$50&gt;0,$E$50,0)))+$E$154+$E$155-$E$196+$E$179-($E$179*(RAND()*($E$210-$D$210)+$D$210))-(($E$200/$E$45)*(RAND()*($E$211-$D$211)+$D$211))</f>
        <v>#N/A</v>
      </c>
      <c r="AK5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0" spans="2:37" x14ac:dyDescent="0.25">
      <c r="B570" s="181" t="e">
        <f t="shared" ca="1" si="86"/>
        <v>#N/A</v>
      </c>
      <c r="C570" s="86"/>
      <c r="D570" s="86"/>
      <c r="F570" s="16"/>
      <c r="G570" s="86"/>
      <c r="H570" s="86"/>
      <c r="J570" s="37"/>
      <c r="P570" s="16" t="e">
        <f t="shared" ca="1" si="87"/>
        <v>#N/A</v>
      </c>
      <c r="Q570" s="86" t="e">
        <f t="shared" ca="1" si="88"/>
        <v>#N/A</v>
      </c>
      <c r="R570" s="86" t="e">
        <f t="shared" ca="1" si="89"/>
        <v>#N/A</v>
      </c>
      <c r="T570" s="16" t="e">
        <f t="shared" ca="1" si="90"/>
        <v>#N/A</v>
      </c>
      <c r="U570" s="86" t="e">
        <f t="shared" ca="1" si="91"/>
        <v>#N/A</v>
      </c>
      <c r="V570" s="86" t="e">
        <f t="shared" ca="1" si="92"/>
        <v>#N/A</v>
      </c>
      <c r="AI570" s="196" t="e">
        <f ca="1">(($E$9*(RAND()*($E$208-$D$208)+$D$208))*(RAND()*('Base Calcs'!$E$214-'Base Calcs'!$D$214)+'Base Calcs'!$D$214+IF($E$50&gt;0,$E$50,0)))+$E$154+$E$155-$E$196+$E$179-($E$179*(RAND()*($E$210-$D$210)+$D$210))-(($E$200/$E$45)*(RAND()*($E$211-$D$211)+$D$211))</f>
        <v>#N/A</v>
      </c>
      <c r="AK5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1" spans="2:37" x14ac:dyDescent="0.25">
      <c r="B571" s="181" t="e">
        <f t="shared" ca="1" si="86"/>
        <v>#N/A</v>
      </c>
      <c r="C571" s="86"/>
      <c r="D571" s="86"/>
      <c r="F571" s="16"/>
      <c r="G571" s="86"/>
      <c r="H571" s="86"/>
      <c r="J571" s="37"/>
      <c r="P571" s="16" t="e">
        <f t="shared" ca="1" si="87"/>
        <v>#N/A</v>
      </c>
      <c r="Q571" s="86" t="e">
        <f t="shared" ca="1" si="88"/>
        <v>#N/A</v>
      </c>
      <c r="R571" s="86" t="e">
        <f t="shared" ca="1" si="89"/>
        <v>#N/A</v>
      </c>
      <c r="T571" s="16" t="e">
        <f t="shared" ca="1" si="90"/>
        <v>#N/A</v>
      </c>
      <c r="U571" s="86" t="e">
        <f t="shared" ca="1" si="91"/>
        <v>#N/A</v>
      </c>
      <c r="V571" s="86" t="e">
        <f t="shared" ca="1" si="92"/>
        <v>#N/A</v>
      </c>
      <c r="AI571" s="196" t="e">
        <f ca="1">(($E$9*(RAND()*($E$208-$D$208)+$D$208))*(RAND()*('Base Calcs'!$E$214-'Base Calcs'!$D$214)+'Base Calcs'!$D$214+IF($E$50&gt;0,$E$50,0)))+$E$154+$E$155-$E$196+$E$179-($E$179*(RAND()*($E$210-$D$210)+$D$210))-(($E$200/$E$45)*(RAND()*($E$211-$D$211)+$D$211))</f>
        <v>#N/A</v>
      </c>
      <c r="AK5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2" spans="2:37" x14ac:dyDescent="0.25">
      <c r="B572" s="181" t="e">
        <f t="shared" ca="1" si="86"/>
        <v>#N/A</v>
      </c>
      <c r="C572" s="86"/>
      <c r="D572" s="86"/>
      <c r="F572" s="16"/>
      <c r="G572" s="86"/>
      <c r="H572" s="86"/>
      <c r="J572" s="37"/>
      <c r="P572" s="16" t="e">
        <f t="shared" ca="1" si="87"/>
        <v>#N/A</v>
      </c>
      <c r="Q572" s="86" t="e">
        <f t="shared" ca="1" si="88"/>
        <v>#N/A</v>
      </c>
      <c r="R572" s="86" t="e">
        <f t="shared" ca="1" si="89"/>
        <v>#N/A</v>
      </c>
      <c r="T572" s="16" t="e">
        <f t="shared" ca="1" si="90"/>
        <v>#N/A</v>
      </c>
      <c r="U572" s="86" t="e">
        <f t="shared" ca="1" si="91"/>
        <v>#N/A</v>
      </c>
      <c r="V572" s="86" t="e">
        <f t="shared" ca="1" si="92"/>
        <v>#N/A</v>
      </c>
      <c r="AI572" s="196" t="e">
        <f ca="1">(($E$9*(RAND()*($E$208-$D$208)+$D$208))*(RAND()*('Base Calcs'!$E$214-'Base Calcs'!$D$214)+'Base Calcs'!$D$214+IF($E$50&gt;0,$E$50,0)))+$E$154+$E$155-$E$196+$E$179-($E$179*(RAND()*($E$210-$D$210)+$D$210))-(($E$200/$E$45)*(RAND()*($E$211-$D$211)+$D$211))</f>
        <v>#N/A</v>
      </c>
      <c r="AK5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3" spans="2:37" x14ac:dyDescent="0.25">
      <c r="B573" s="181" t="e">
        <f t="shared" ca="1" si="86"/>
        <v>#N/A</v>
      </c>
      <c r="C573" s="86"/>
      <c r="D573" s="86"/>
      <c r="F573" s="16"/>
      <c r="G573" s="86"/>
      <c r="H573" s="86"/>
      <c r="J573" s="37"/>
      <c r="P573" s="16" t="e">
        <f t="shared" ca="1" si="87"/>
        <v>#N/A</v>
      </c>
      <c r="Q573" s="86" t="e">
        <f t="shared" ca="1" si="88"/>
        <v>#N/A</v>
      </c>
      <c r="R573" s="86" t="e">
        <f t="shared" ca="1" si="89"/>
        <v>#N/A</v>
      </c>
      <c r="T573" s="16" t="e">
        <f t="shared" ca="1" si="90"/>
        <v>#N/A</v>
      </c>
      <c r="U573" s="86" t="e">
        <f t="shared" ca="1" si="91"/>
        <v>#N/A</v>
      </c>
      <c r="V573" s="86" t="e">
        <f t="shared" ca="1" si="92"/>
        <v>#N/A</v>
      </c>
      <c r="AI573" s="196" t="e">
        <f ca="1">(($E$9*(RAND()*($E$208-$D$208)+$D$208))*(RAND()*('Base Calcs'!$E$214-'Base Calcs'!$D$214)+'Base Calcs'!$D$214+IF($E$50&gt;0,$E$50,0)))+$E$154+$E$155-$E$196+$E$179-($E$179*(RAND()*($E$210-$D$210)+$D$210))-(($E$200/$E$45)*(RAND()*($E$211-$D$211)+$D$211))</f>
        <v>#N/A</v>
      </c>
      <c r="AK5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4" spans="2:37" x14ac:dyDescent="0.25">
      <c r="B574" s="181" t="e">
        <f t="shared" ca="1" si="86"/>
        <v>#N/A</v>
      </c>
      <c r="C574" s="86"/>
      <c r="D574" s="86"/>
      <c r="F574" s="16"/>
      <c r="G574" s="86"/>
      <c r="H574" s="86"/>
      <c r="J574" s="37"/>
      <c r="P574" s="16" t="e">
        <f t="shared" ca="1" si="87"/>
        <v>#N/A</v>
      </c>
      <c r="Q574" s="86" t="e">
        <f t="shared" ca="1" si="88"/>
        <v>#N/A</v>
      </c>
      <c r="R574" s="86" t="e">
        <f t="shared" ca="1" si="89"/>
        <v>#N/A</v>
      </c>
      <c r="T574" s="16" t="e">
        <f t="shared" ca="1" si="90"/>
        <v>#N/A</v>
      </c>
      <c r="U574" s="86" t="e">
        <f t="shared" ca="1" si="91"/>
        <v>#N/A</v>
      </c>
      <c r="V574" s="86" t="e">
        <f t="shared" ca="1" si="92"/>
        <v>#N/A</v>
      </c>
      <c r="AI574" s="196" t="e">
        <f ca="1">(($E$9*(RAND()*($E$208-$D$208)+$D$208))*(RAND()*('Base Calcs'!$E$214-'Base Calcs'!$D$214)+'Base Calcs'!$D$214+IF($E$50&gt;0,$E$50,0)))+$E$154+$E$155-$E$196+$E$179-($E$179*(RAND()*($E$210-$D$210)+$D$210))-(($E$200/$E$45)*(RAND()*($E$211-$D$211)+$D$211))</f>
        <v>#N/A</v>
      </c>
      <c r="AK5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5" spans="2:37" x14ac:dyDescent="0.25">
      <c r="B575" s="181" t="e">
        <f t="shared" ca="1" si="86"/>
        <v>#N/A</v>
      </c>
      <c r="C575" s="86"/>
      <c r="D575" s="86"/>
      <c r="F575" s="16"/>
      <c r="G575" s="86"/>
      <c r="H575" s="86"/>
      <c r="J575" s="37"/>
      <c r="P575" s="16" t="e">
        <f t="shared" ca="1" si="87"/>
        <v>#N/A</v>
      </c>
      <c r="Q575" s="86" t="e">
        <f t="shared" ca="1" si="88"/>
        <v>#N/A</v>
      </c>
      <c r="R575" s="86" t="e">
        <f t="shared" ca="1" si="89"/>
        <v>#N/A</v>
      </c>
      <c r="T575" s="16" t="e">
        <f t="shared" ca="1" si="90"/>
        <v>#N/A</v>
      </c>
      <c r="U575" s="86" t="e">
        <f t="shared" ca="1" si="91"/>
        <v>#N/A</v>
      </c>
      <c r="V575" s="86" t="e">
        <f t="shared" ca="1" si="92"/>
        <v>#N/A</v>
      </c>
      <c r="AI575" s="196" t="e">
        <f ca="1">(($E$9*(RAND()*($E$208-$D$208)+$D$208))*(RAND()*('Base Calcs'!$E$214-'Base Calcs'!$D$214)+'Base Calcs'!$D$214+IF($E$50&gt;0,$E$50,0)))+$E$154+$E$155-$E$196+$E$179-($E$179*(RAND()*($E$210-$D$210)+$D$210))-(($E$200/$E$45)*(RAND()*($E$211-$D$211)+$D$211))</f>
        <v>#N/A</v>
      </c>
      <c r="AK5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6" spans="2:37" x14ac:dyDescent="0.25">
      <c r="B576" s="181" t="e">
        <f t="shared" ca="1" si="86"/>
        <v>#N/A</v>
      </c>
      <c r="C576" s="86"/>
      <c r="D576" s="86"/>
      <c r="F576" s="16"/>
      <c r="G576" s="86"/>
      <c r="H576" s="86"/>
      <c r="J576" s="37"/>
      <c r="P576" s="16" t="e">
        <f t="shared" ca="1" si="87"/>
        <v>#N/A</v>
      </c>
      <c r="Q576" s="86" t="e">
        <f t="shared" ca="1" si="88"/>
        <v>#N/A</v>
      </c>
      <c r="R576" s="86" t="e">
        <f t="shared" ca="1" si="89"/>
        <v>#N/A</v>
      </c>
      <c r="T576" s="16" t="e">
        <f t="shared" ca="1" si="90"/>
        <v>#N/A</v>
      </c>
      <c r="U576" s="86" t="e">
        <f t="shared" ca="1" si="91"/>
        <v>#N/A</v>
      </c>
      <c r="V576" s="86" t="e">
        <f t="shared" ca="1" si="92"/>
        <v>#N/A</v>
      </c>
      <c r="AI576" s="196" t="e">
        <f ca="1">(($E$9*(RAND()*($E$208-$D$208)+$D$208))*(RAND()*('Base Calcs'!$E$214-'Base Calcs'!$D$214)+'Base Calcs'!$D$214+IF($E$50&gt;0,$E$50,0)))+$E$154+$E$155-$E$196+$E$179-($E$179*(RAND()*($E$210-$D$210)+$D$210))-(($E$200/$E$45)*(RAND()*($E$211-$D$211)+$D$211))</f>
        <v>#N/A</v>
      </c>
      <c r="AK5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7" spans="2:37" x14ac:dyDescent="0.25">
      <c r="B577" s="181" t="e">
        <f t="shared" ca="1" si="86"/>
        <v>#N/A</v>
      </c>
      <c r="C577" s="86"/>
      <c r="D577" s="86"/>
      <c r="F577" s="16"/>
      <c r="G577" s="86"/>
      <c r="H577" s="86"/>
      <c r="J577" s="37"/>
      <c r="P577" s="16" t="e">
        <f t="shared" ca="1" si="87"/>
        <v>#N/A</v>
      </c>
      <c r="Q577" s="86" t="e">
        <f t="shared" ca="1" si="88"/>
        <v>#N/A</v>
      </c>
      <c r="R577" s="86" t="e">
        <f t="shared" ca="1" si="89"/>
        <v>#N/A</v>
      </c>
      <c r="T577" s="16" t="e">
        <f t="shared" ca="1" si="90"/>
        <v>#N/A</v>
      </c>
      <c r="U577" s="86" t="e">
        <f t="shared" ca="1" si="91"/>
        <v>#N/A</v>
      </c>
      <c r="V577" s="86" t="e">
        <f t="shared" ca="1" si="92"/>
        <v>#N/A</v>
      </c>
      <c r="AI577" s="196" t="e">
        <f ca="1">(($E$9*(RAND()*($E$208-$D$208)+$D$208))*(RAND()*('Base Calcs'!$E$214-'Base Calcs'!$D$214)+'Base Calcs'!$D$214+IF($E$50&gt;0,$E$50,0)))+$E$154+$E$155-$E$196+$E$179-($E$179*(RAND()*($E$210-$D$210)+$D$210))-(($E$200/$E$45)*(RAND()*($E$211-$D$211)+$D$211))</f>
        <v>#N/A</v>
      </c>
      <c r="AK5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8" spans="2:37" x14ac:dyDescent="0.25">
      <c r="B578" s="181" t="e">
        <f t="shared" ca="1" si="86"/>
        <v>#N/A</v>
      </c>
      <c r="C578" s="86"/>
      <c r="D578" s="86"/>
      <c r="F578" s="16"/>
      <c r="G578" s="86"/>
      <c r="H578" s="86"/>
      <c r="J578" s="37"/>
      <c r="P578" s="16" t="e">
        <f t="shared" ca="1" si="87"/>
        <v>#N/A</v>
      </c>
      <c r="Q578" s="86" t="e">
        <f t="shared" ca="1" si="88"/>
        <v>#N/A</v>
      </c>
      <c r="R578" s="86" t="e">
        <f t="shared" ca="1" si="89"/>
        <v>#N/A</v>
      </c>
      <c r="T578" s="16" t="e">
        <f t="shared" ca="1" si="90"/>
        <v>#N/A</v>
      </c>
      <c r="U578" s="86" t="e">
        <f t="shared" ca="1" si="91"/>
        <v>#N/A</v>
      </c>
      <c r="V578" s="86" t="e">
        <f t="shared" ca="1" si="92"/>
        <v>#N/A</v>
      </c>
      <c r="AI578" s="196" t="e">
        <f ca="1">(($E$9*(RAND()*($E$208-$D$208)+$D$208))*(RAND()*('Base Calcs'!$E$214-'Base Calcs'!$D$214)+'Base Calcs'!$D$214+IF($E$50&gt;0,$E$50,0)))+$E$154+$E$155-$E$196+$E$179-($E$179*(RAND()*($E$210-$D$210)+$D$210))-(($E$200/$E$45)*(RAND()*($E$211-$D$211)+$D$211))</f>
        <v>#N/A</v>
      </c>
      <c r="AK5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9" spans="2:37" x14ac:dyDescent="0.25">
      <c r="B579" s="181" t="e">
        <f t="shared" ca="1" si="86"/>
        <v>#N/A</v>
      </c>
      <c r="C579" s="86"/>
      <c r="D579" s="86"/>
      <c r="F579" s="16"/>
      <c r="G579" s="86"/>
      <c r="H579" s="86"/>
      <c r="J579" s="37"/>
      <c r="P579" s="16" t="e">
        <f t="shared" ca="1" si="87"/>
        <v>#N/A</v>
      </c>
      <c r="Q579" s="86" t="e">
        <f t="shared" ca="1" si="88"/>
        <v>#N/A</v>
      </c>
      <c r="R579" s="86" t="e">
        <f t="shared" ca="1" si="89"/>
        <v>#N/A</v>
      </c>
      <c r="T579" s="16" t="e">
        <f t="shared" ca="1" si="90"/>
        <v>#N/A</v>
      </c>
      <c r="U579" s="86" t="e">
        <f t="shared" ca="1" si="91"/>
        <v>#N/A</v>
      </c>
      <c r="V579" s="86" t="e">
        <f t="shared" ca="1" si="92"/>
        <v>#N/A</v>
      </c>
      <c r="AI579" s="196" t="e">
        <f ca="1">(($E$9*(RAND()*($E$208-$D$208)+$D$208))*(RAND()*('Base Calcs'!$E$214-'Base Calcs'!$D$214)+'Base Calcs'!$D$214+IF($E$50&gt;0,$E$50,0)))+$E$154+$E$155-$E$196+$E$179-($E$179*(RAND()*($E$210-$D$210)+$D$210))-(($E$200/$E$45)*(RAND()*($E$211-$D$211)+$D$211))</f>
        <v>#N/A</v>
      </c>
      <c r="AK5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0" spans="2:37" x14ac:dyDescent="0.25">
      <c r="B580" s="181" t="e">
        <f t="shared" ca="1" si="86"/>
        <v>#N/A</v>
      </c>
      <c r="C580" s="86"/>
      <c r="D580" s="86"/>
      <c r="F580" s="16"/>
      <c r="G580" s="86"/>
      <c r="H580" s="86"/>
      <c r="J580" s="37"/>
      <c r="P580" s="16" t="e">
        <f t="shared" ca="1" si="87"/>
        <v>#N/A</v>
      </c>
      <c r="Q580" s="86" t="e">
        <f t="shared" ca="1" si="88"/>
        <v>#N/A</v>
      </c>
      <c r="R580" s="86" t="e">
        <f t="shared" ca="1" si="89"/>
        <v>#N/A</v>
      </c>
      <c r="T580" s="16" t="e">
        <f t="shared" ca="1" si="90"/>
        <v>#N/A</v>
      </c>
      <c r="U580" s="86" t="e">
        <f t="shared" ca="1" si="91"/>
        <v>#N/A</v>
      </c>
      <c r="V580" s="86" t="e">
        <f t="shared" ca="1" si="92"/>
        <v>#N/A</v>
      </c>
      <c r="AI580" s="196" t="e">
        <f ca="1">(($E$9*(RAND()*($E$208-$D$208)+$D$208))*(RAND()*('Base Calcs'!$E$214-'Base Calcs'!$D$214)+'Base Calcs'!$D$214+IF($E$50&gt;0,$E$50,0)))+$E$154+$E$155-$E$196+$E$179-($E$179*(RAND()*($E$210-$D$210)+$D$210))-(($E$200/$E$45)*(RAND()*($E$211-$D$211)+$D$211))</f>
        <v>#N/A</v>
      </c>
      <c r="AK5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1" spans="2:37" x14ac:dyDescent="0.25">
      <c r="B581" s="181" t="e">
        <f t="shared" ca="1" si="86"/>
        <v>#N/A</v>
      </c>
      <c r="C581" s="86"/>
      <c r="D581" s="86"/>
      <c r="F581" s="16"/>
      <c r="G581" s="86"/>
      <c r="H581" s="86"/>
      <c r="J581" s="37"/>
      <c r="P581" s="16" t="e">
        <f t="shared" ca="1" si="87"/>
        <v>#N/A</v>
      </c>
      <c r="Q581" s="86" t="e">
        <f t="shared" ca="1" si="88"/>
        <v>#N/A</v>
      </c>
      <c r="R581" s="86" t="e">
        <f t="shared" ca="1" si="89"/>
        <v>#N/A</v>
      </c>
      <c r="T581" s="16" t="e">
        <f t="shared" ca="1" si="90"/>
        <v>#N/A</v>
      </c>
      <c r="U581" s="86" t="e">
        <f t="shared" ca="1" si="91"/>
        <v>#N/A</v>
      </c>
      <c r="V581" s="86" t="e">
        <f t="shared" ca="1" si="92"/>
        <v>#N/A</v>
      </c>
      <c r="AI581" s="196" t="e">
        <f ca="1">(($E$9*(RAND()*($E$208-$D$208)+$D$208))*(RAND()*('Base Calcs'!$E$214-'Base Calcs'!$D$214)+'Base Calcs'!$D$214+IF($E$50&gt;0,$E$50,0)))+$E$154+$E$155-$E$196+$E$179-($E$179*(RAND()*($E$210-$D$210)+$D$210))-(($E$200/$E$45)*(RAND()*($E$211-$D$211)+$D$211))</f>
        <v>#N/A</v>
      </c>
      <c r="AK5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2" spans="2:37" x14ac:dyDescent="0.25">
      <c r="B582" s="181" t="e">
        <f t="shared" ca="1" si="86"/>
        <v>#N/A</v>
      </c>
      <c r="C582" s="86"/>
      <c r="D582" s="86"/>
      <c r="F582" s="16"/>
      <c r="G582" s="86"/>
      <c r="H582" s="86"/>
      <c r="J582" s="37"/>
      <c r="P582" s="16" t="e">
        <f t="shared" ca="1" si="87"/>
        <v>#N/A</v>
      </c>
      <c r="Q582" s="86" t="e">
        <f t="shared" ca="1" si="88"/>
        <v>#N/A</v>
      </c>
      <c r="R582" s="86" t="e">
        <f t="shared" ca="1" si="89"/>
        <v>#N/A</v>
      </c>
      <c r="T582" s="16" t="e">
        <f t="shared" ca="1" si="90"/>
        <v>#N/A</v>
      </c>
      <c r="U582" s="86" t="e">
        <f t="shared" ca="1" si="91"/>
        <v>#N/A</v>
      </c>
      <c r="V582" s="86" t="e">
        <f t="shared" ca="1" si="92"/>
        <v>#N/A</v>
      </c>
      <c r="X582" s="86"/>
      <c r="AI582" s="196" t="e">
        <f ca="1">(($E$9*(RAND()*($E$208-$D$208)+$D$208))*(RAND()*('Base Calcs'!$E$214-'Base Calcs'!$D$214)+'Base Calcs'!$D$214+IF($E$50&gt;0,$E$50,0)))+$E$154+$E$155-$E$196+$E$179-($E$179*(RAND()*($E$210-$D$210)+$D$210))-(($E$200/$E$45)*(RAND()*($E$211-$D$211)+$D$211))</f>
        <v>#N/A</v>
      </c>
      <c r="AK5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3" spans="2:37" x14ac:dyDescent="0.25">
      <c r="B583" s="181" t="e">
        <f t="shared" ca="1" si="86"/>
        <v>#N/A</v>
      </c>
      <c r="C583" s="86"/>
      <c r="D583" s="86"/>
      <c r="F583" s="16"/>
      <c r="G583" s="86"/>
      <c r="H583" s="86"/>
      <c r="J583" s="37"/>
      <c r="P583" s="16" t="e">
        <f t="shared" ca="1" si="87"/>
        <v>#N/A</v>
      </c>
      <c r="Q583" s="86" t="e">
        <f t="shared" ca="1" si="88"/>
        <v>#N/A</v>
      </c>
      <c r="R583" s="86" t="e">
        <f t="shared" ca="1" si="89"/>
        <v>#N/A</v>
      </c>
      <c r="T583" s="16" t="e">
        <f t="shared" ca="1" si="90"/>
        <v>#N/A</v>
      </c>
      <c r="U583" s="86" t="e">
        <f t="shared" ca="1" si="91"/>
        <v>#N/A</v>
      </c>
      <c r="V583" s="86" t="e">
        <f t="shared" ca="1" si="92"/>
        <v>#N/A</v>
      </c>
      <c r="X583" s="86"/>
      <c r="AI583" s="196" t="e">
        <f ca="1">(($E$9*(RAND()*($E$208-$D$208)+$D$208))*(RAND()*('Base Calcs'!$E$214-'Base Calcs'!$D$214)+'Base Calcs'!$D$214+IF($E$50&gt;0,$E$50,0)))+$E$154+$E$155-$E$196+$E$179-($E$179*(RAND()*($E$210-$D$210)+$D$210))-(($E$200/$E$45)*(RAND()*($E$211-$D$211)+$D$211))</f>
        <v>#N/A</v>
      </c>
      <c r="AK5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4" spans="2:37" x14ac:dyDescent="0.25">
      <c r="B584" s="181" t="e">
        <f t="shared" ca="1" si="86"/>
        <v>#N/A</v>
      </c>
      <c r="C584" s="86"/>
      <c r="D584" s="86"/>
      <c r="F584" s="16"/>
      <c r="G584" s="86"/>
      <c r="H584" s="86"/>
      <c r="J584" s="37"/>
      <c r="P584" s="16" t="e">
        <f t="shared" ca="1" si="87"/>
        <v>#N/A</v>
      </c>
      <c r="Q584" s="86" t="e">
        <f t="shared" ca="1" si="88"/>
        <v>#N/A</v>
      </c>
      <c r="R584" s="86" t="e">
        <f t="shared" ca="1" si="89"/>
        <v>#N/A</v>
      </c>
      <c r="T584" s="16" t="e">
        <f t="shared" ca="1" si="90"/>
        <v>#N/A</v>
      </c>
      <c r="U584" s="86" t="e">
        <f t="shared" ca="1" si="91"/>
        <v>#N/A</v>
      </c>
      <c r="V584" s="86" t="e">
        <f t="shared" ca="1" si="92"/>
        <v>#N/A</v>
      </c>
      <c r="X584" s="86"/>
      <c r="AI584" s="196" t="e">
        <f ca="1">(($E$9*(RAND()*($E$208-$D$208)+$D$208))*(RAND()*('Base Calcs'!$E$214-'Base Calcs'!$D$214)+'Base Calcs'!$D$214+IF($E$50&gt;0,$E$50,0)))+$E$154+$E$155-$E$196+$E$179-($E$179*(RAND()*($E$210-$D$210)+$D$210))-(($E$200/$E$45)*(RAND()*($E$211-$D$211)+$D$211))</f>
        <v>#N/A</v>
      </c>
      <c r="AK5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5" spans="2:37" x14ac:dyDescent="0.25">
      <c r="B585" s="181" t="e">
        <f t="shared" ca="1" si="86"/>
        <v>#N/A</v>
      </c>
      <c r="C585" s="86"/>
      <c r="D585" s="86"/>
      <c r="F585" s="16"/>
      <c r="G585" s="86"/>
      <c r="H585" s="86"/>
      <c r="J585" s="37"/>
      <c r="P585" s="16" t="e">
        <f t="shared" ca="1" si="87"/>
        <v>#N/A</v>
      </c>
      <c r="Q585" s="86" t="e">
        <f t="shared" ca="1" si="88"/>
        <v>#N/A</v>
      </c>
      <c r="R585" s="86" t="e">
        <f t="shared" ca="1" si="89"/>
        <v>#N/A</v>
      </c>
      <c r="T585" s="16" t="e">
        <f t="shared" ca="1" si="90"/>
        <v>#N/A</v>
      </c>
      <c r="U585" s="86" t="e">
        <f t="shared" ca="1" si="91"/>
        <v>#N/A</v>
      </c>
      <c r="V585" s="86" t="e">
        <f t="shared" ca="1" si="92"/>
        <v>#N/A</v>
      </c>
      <c r="X585" s="86"/>
      <c r="AI585" s="196" t="e">
        <f ca="1">(($E$9*(RAND()*($E$208-$D$208)+$D$208))*(RAND()*('Base Calcs'!$E$214-'Base Calcs'!$D$214)+'Base Calcs'!$D$214+IF($E$50&gt;0,$E$50,0)))+$E$154+$E$155-$E$196+$E$179-($E$179*(RAND()*($E$210-$D$210)+$D$210))-(($E$200/$E$45)*(RAND()*($E$211-$D$211)+$D$211))</f>
        <v>#N/A</v>
      </c>
      <c r="AK5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6" spans="2:37" x14ac:dyDescent="0.25">
      <c r="B586" s="181" t="e">
        <f t="shared" ca="1" si="86"/>
        <v>#N/A</v>
      </c>
      <c r="C586" s="86"/>
      <c r="D586" s="86"/>
      <c r="F586" s="16"/>
      <c r="G586" s="86"/>
      <c r="H586" s="86"/>
      <c r="J586" s="37"/>
      <c r="P586" s="16" t="e">
        <f t="shared" ca="1" si="87"/>
        <v>#N/A</v>
      </c>
      <c r="Q586" s="86" t="e">
        <f t="shared" ca="1" si="88"/>
        <v>#N/A</v>
      </c>
      <c r="R586" s="86" t="e">
        <f t="shared" ca="1" si="89"/>
        <v>#N/A</v>
      </c>
      <c r="T586" s="16" t="e">
        <f t="shared" ca="1" si="90"/>
        <v>#N/A</v>
      </c>
      <c r="U586" s="86" t="e">
        <f t="shared" ca="1" si="91"/>
        <v>#N/A</v>
      </c>
      <c r="V586" s="86" t="e">
        <f t="shared" ca="1" si="92"/>
        <v>#N/A</v>
      </c>
      <c r="X586" s="86"/>
      <c r="AI586" s="196" t="e">
        <f ca="1">(($E$9*(RAND()*($E$208-$D$208)+$D$208))*(RAND()*('Base Calcs'!$E$214-'Base Calcs'!$D$214)+'Base Calcs'!$D$214+IF($E$50&gt;0,$E$50,0)))+$E$154+$E$155-$E$196+$E$179-($E$179*(RAND()*($E$210-$D$210)+$D$210))-(($E$200/$E$45)*(RAND()*($E$211-$D$211)+$D$211))</f>
        <v>#N/A</v>
      </c>
      <c r="AK5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7" spans="2:37" x14ac:dyDescent="0.25">
      <c r="B587" s="181" t="e">
        <f t="shared" ca="1" si="86"/>
        <v>#N/A</v>
      </c>
      <c r="C587" s="86"/>
      <c r="D587" s="86"/>
      <c r="F587" s="16"/>
      <c r="G587" s="86"/>
      <c r="H587" s="86"/>
      <c r="J587" s="37"/>
      <c r="P587" s="16" t="e">
        <f t="shared" ca="1" si="87"/>
        <v>#N/A</v>
      </c>
      <c r="Q587" s="86" t="e">
        <f t="shared" ca="1" si="88"/>
        <v>#N/A</v>
      </c>
      <c r="R587" s="86" t="e">
        <f t="shared" ca="1" si="89"/>
        <v>#N/A</v>
      </c>
      <c r="T587" s="16" t="e">
        <f t="shared" ca="1" si="90"/>
        <v>#N/A</v>
      </c>
      <c r="U587" s="86" t="e">
        <f t="shared" ca="1" si="91"/>
        <v>#N/A</v>
      </c>
      <c r="V587" s="86" t="e">
        <f t="shared" ca="1" si="92"/>
        <v>#N/A</v>
      </c>
      <c r="X587" s="86"/>
      <c r="AI587" s="196" t="e">
        <f ca="1">(($E$9*(RAND()*($E$208-$D$208)+$D$208))*(RAND()*('Base Calcs'!$E$214-'Base Calcs'!$D$214)+'Base Calcs'!$D$214+IF($E$50&gt;0,$E$50,0)))+$E$154+$E$155-$E$196+$E$179-($E$179*(RAND()*($E$210-$D$210)+$D$210))-(($E$200/$E$45)*(RAND()*($E$211-$D$211)+$D$211))</f>
        <v>#N/A</v>
      </c>
      <c r="AK5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8" spans="2:37" x14ac:dyDescent="0.25">
      <c r="B588" s="181" t="e">
        <f t="shared" ref="B588:B651" ca="1" si="9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588" s="86"/>
      <c r="D588" s="86"/>
      <c r="F588" s="16"/>
      <c r="G588" s="86"/>
      <c r="H588" s="86"/>
      <c r="J588" s="37"/>
      <c r="P588" s="16" t="e">
        <f t="shared" ref="P588:P651" ca="1" si="94">(($C$9*(RAND()*($E$208-$D$208)+$D$208))*(RAND()*($E$209-$D$209)+$D$209+IF($E$50&gt;0,$E$50,0)))+$C$154+$C$155-$C$196+$C$179-($C$179*(RAND()*($E$210-$D$210)+$D$210))-($E$44*(RAND()*($E$211-$D$211)+$D$211))</f>
        <v>#N/A</v>
      </c>
      <c r="Q588" s="86" t="e">
        <f t="shared" ref="Q588:Q651" ca="1" si="95">P588/$B$216</f>
        <v>#N/A</v>
      </c>
      <c r="R588" s="86" t="e">
        <f t="shared" ref="R588:R651" ca="1" si="96">(P588+$C$200)/$B$215</f>
        <v>#N/A</v>
      </c>
      <c r="T588" s="16" t="e">
        <f t="shared" ref="T588:T651" ca="1" si="97">(($E$9*(RAND()*($E$208-$D$208)+$D$208))*(RAND()*($E$209-$D$209)+$D$209+IF($E$50&gt;0,$E$50,0)))+$E$154+$E$155-$E$196+$E$179-($E$179*(RAND()*($E$210-$D$210)+$D$210))-(($E$200/$E$45)*(RAND()*($E$211-$D$211)+$D$211))</f>
        <v>#N/A</v>
      </c>
      <c r="U588" s="86" t="e">
        <f t="shared" ref="U588:U651" ca="1" si="98">T588/$D$216</f>
        <v>#N/A</v>
      </c>
      <c r="V588" s="86" t="e">
        <f t="shared" ref="V588:V651" ca="1" si="99">(T588+$E$200)/$D$215</f>
        <v>#N/A</v>
      </c>
      <c r="X588" s="86"/>
      <c r="AI588" s="196" t="e">
        <f ca="1">(($E$9*(RAND()*($E$208-$D$208)+$D$208))*(RAND()*('Base Calcs'!$E$214-'Base Calcs'!$D$214)+'Base Calcs'!$D$214+IF($E$50&gt;0,$E$50,0)))+$E$154+$E$155-$E$196+$E$179-($E$179*(RAND()*($E$210-$D$210)+$D$210))-(($E$200/$E$45)*(RAND()*($E$211-$D$211)+$D$211))</f>
        <v>#N/A</v>
      </c>
      <c r="AK5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9" spans="2:37" x14ac:dyDescent="0.25">
      <c r="B589" s="181" t="e">
        <f t="shared" ca="1" si="93"/>
        <v>#N/A</v>
      </c>
      <c r="C589" s="86"/>
      <c r="D589" s="86"/>
      <c r="F589" s="16"/>
      <c r="G589" s="86"/>
      <c r="H589" s="86"/>
      <c r="J589" s="37"/>
      <c r="P589" s="16" t="e">
        <f t="shared" ca="1" si="94"/>
        <v>#N/A</v>
      </c>
      <c r="Q589" s="86" t="e">
        <f t="shared" ca="1" si="95"/>
        <v>#N/A</v>
      </c>
      <c r="R589" s="86" t="e">
        <f t="shared" ca="1" si="96"/>
        <v>#N/A</v>
      </c>
      <c r="T589" s="16" t="e">
        <f t="shared" ca="1" si="97"/>
        <v>#N/A</v>
      </c>
      <c r="U589" s="86" t="e">
        <f t="shared" ca="1" si="98"/>
        <v>#N/A</v>
      </c>
      <c r="V589" s="86" t="e">
        <f t="shared" ca="1" si="99"/>
        <v>#N/A</v>
      </c>
      <c r="X589" s="86"/>
      <c r="AI589" s="196" t="e">
        <f ca="1">(($E$9*(RAND()*($E$208-$D$208)+$D$208))*(RAND()*('Base Calcs'!$E$214-'Base Calcs'!$D$214)+'Base Calcs'!$D$214+IF($E$50&gt;0,$E$50,0)))+$E$154+$E$155-$E$196+$E$179-($E$179*(RAND()*($E$210-$D$210)+$D$210))-(($E$200/$E$45)*(RAND()*($E$211-$D$211)+$D$211))</f>
        <v>#N/A</v>
      </c>
      <c r="AK5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0" spans="2:37" x14ac:dyDescent="0.25">
      <c r="B590" s="181" t="e">
        <f t="shared" ca="1" si="93"/>
        <v>#N/A</v>
      </c>
      <c r="C590" s="86"/>
      <c r="D590" s="86"/>
      <c r="F590" s="16"/>
      <c r="G590" s="86"/>
      <c r="H590" s="86"/>
      <c r="J590" s="37"/>
      <c r="P590" s="16" t="e">
        <f t="shared" ca="1" si="94"/>
        <v>#N/A</v>
      </c>
      <c r="Q590" s="86" t="e">
        <f t="shared" ca="1" si="95"/>
        <v>#N/A</v>
      </c>
      <c r="R590" s="86" t="e">
        <f t="shared" ca="1" si="96"/>
        <v>#N/A</v>
      </c>
      <c r="T590" s="16" t="e">
        <f t="shared" ca="1" si="97"/>
        <v>#N/A</v>
      </c>
      <c r="U590" s="86" t="e">
        <f t="shared" ca="1" si="98"/>
        <v>#N/A</v>
      </c>
      <c r="V590" s="86" t="e">
        <f t="shared" ca="1" si="99"/>
        <v>#N/A</v>
      </c>
      <c r="X590" s="86"/>
      <c r="AI590" s="196" t="e">
        <f ca="1">(($E$9*(RAND()*($E$208-$D$208)+$D$208))*(RAND()*('Base Calcs'!$E$214-'Base Calcs'!$D$214)+'Base Calcs'!$D$214+IF($E$50&gt;0,$E$50,0)))+$E$154+$E$155-$E$196+$E$179-($E$179*(RAND()*($E$210-$D$210)+$D$210))-(($E$200/$E$45)*(RAND()*($E$211-$D$211)+$D$211))</f>
        <v>#N/A</v>
      </c>
      <c r="AK5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1" spans="2:37" x14ac:dyDescent="0.25">
      <c r="B591" s="181" t="e">
        <f t="shared" ca="1" si="93"/>
        <v>#N/A</v>
      </c>
      <c r="C591" s="86"/>
      <c r="D591" s="86"/>
      <c r="F591" s="16"/>
      <c r="G591" s="86"/>
      <c r="H591" s="86"/>
      <c r="J591" s="37"/>
      <c r="P591" s="16" t="e">
        <f t="shared" ca="1" si="94"/>
        <v>#N/A</v>
      </c>
      <c r="Q591" s="86" t="e">
        <f t="shared" ca="1" si="95"/>
        <v>#N/A</v>
      </c>
      <c r="R591" s="86" t="e">
        <f t="shared" ca="1" si="96"/>
        <v>#N/A</v>
      </c>
      <c r="T591" s="16" t="e">
        <f t="shared" ca="1" si="97"/>
        <v>#N/A</v>
      </c>
      <c r="U591" s="86" t="e">
        <f t="shared" ca="1" si="98"/>
        <v>#N/A</v>
      </c>
      <c r="V591" s="86" t="e">
        <f t="shared" ca="1" si="99"/>
        <v>#N/A</v>
      </c>
      <c r="X591" s="86"/>
      <c r="AI591" s="196" t="e">
        <f ca="1">(($E$9*(RAND()*($E$208-$D$208)+$D$208))*(RAND()*('Base Calcs'!$E$214-'Base Calcs'!$D$214)+'Base Calcs'!$D$214+IF($E$50&gt;0,$E$50,0)))+$E$154+$E$155-$E$196+$E$179-($E$179*(RAND()*($E$210-$D$210)+$D$210))-(($E$200/$E$45)*(RAND()*($E$211-$D$211)+$D$211))</f>
        <v>#N/A</v>
      </c>
      <c r="AK5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2" spans="2:37" x14ac:dyDescent="0.25">
      <c r="B592" s="181" t="e">
        <f t="shared" ca="1" si="93"/>
        <v>#N/A</v>
      </c>
      <c r="C592" s="86"/>
      <c r="D592" s="86"/>
      <c r="F592" s="16"/>
      <c r="G592" s="86"/>
      <c r="H592" s="86"/>
      <c r="J592" s="37"/>
      <c r="P592" s="16" t="e">
        <f t="shared" ca="1" si="94"/>
        <v>#N/A</v>
      </c>
      <c r="Q592" s="86" t="e">
        <f t="shared" ca="1" si="95"/>
        <v>#N/A</v>
      </c>
      <c r="R592" s="86" t="e">
        <f t="shared" ca="1" si="96"/>
        <v>#N/A</v>
      </c>
      <c r="T592" s="16" t="e">
        <f t="shared" ca="1" si="97"/>
        <v>#N/A</v>
      </c>
      <c r="U592" s="86" t="e">
        <f t="shared" ca="1" si="98"/>
        <v>#N/A</v>
      </c>
      <c r="V592" s="86" t="e">
        <f t="shared" ca="1" si="99"/>
        <v>#N/A</v>
      </c>
      <c r="X592" s="86"/>
      <c r="AI592" s="196" t="e">
        <f ca="1">(($E$9*(RAND()*($E$208-$D$208)+$D$208))*(RAND()*('Base Calcs'!$E$214-'Base Calcs'!$D$214)+'Base Calcs'!$D$214+IF($E$50&gt;0,$E$50,0)))+$E$154+$E$155-$E$196+$E$179-($E$179*(RAND()*($E$210-$D$210)+$D$210))-(($E$200/$E$45)*(RAND()*($E$211-$D$211)+$D$211))</f>
        <v>#N/A</v>
      </c>
      <c r="AK5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3" spans="2:37" x14ac:dyDescent="0.25">
      <c r="B593" s="181" t="e">
        <f t="shared" ca="1" si="93"/>
        <v>#N/A</v>
      </c>
      <c r="C593" s="86"/>
      <c r="D593" s="86"/>
      <c r="F593" s="16"/>
      <c r="G593" s="86"/>
      <c r="H593" s="86"/>
      <c r="J593" s="37"/>
      <c r="P593" s="16" t="e">
        <f t="shared" ca="1" si="94"/>
        <v>#N/A</v>
      </c>
      <c r="Q593" s="86" t="e">
        <f t="shared" ca="1" si="95"/>
        <v>#N/A</v>
      </c>
      <c r="R593" s="86" t="e">
        <f t="shared" ca="1" si="96"/>
        <v>#N/A</v>
      </c>
      <c r="T593" s="16" t="e">
        <f t="shared" ca="1" si="97"/>
        <v>#N/A</v>
      </c>
      <c r="U593" s="86" t="e">
        <f t="shared" ca="1" si="98"/>
        <v>#N/A</v>
      </c>
      <c r="V593" s="86" t="e">
        <f t="shared" ca="1" si="99"/>
        <v>#N/A</v>
      </c>
      <c r="X593" s="86"/>
      <c r="AI593" s="196" t="e">
        <f ca="1">(($E$9*(RAND()*($E$208-$D$208)+$D$208))*(RAND()*('Base Calcs'!$E$214-'Base Calcs'!$D$214)+'Base Calcs'!$D$214+IF($E$50&gt;0,$E$50,0)))+$E$154+$E$155-$E$196+$E$179-($E$179*(RAND()*($E$210-$D$210)+$D$210))-(($E$200/$E$45)*(RAND()*($E$211-$D$211)+$D$211))</f>
        <v>#N/A</v>
      </c>
      <c r="AK5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4" spans="2:37" x14ac:dyDescent="0.25">
      <c r="B594" s="181" t="e">
        <f t="shared" ca="1" si="93"/>
        <v>#N/A</v>
      </c>
      <c r="C594" s="86"/>
      <c r="D594" s="86"/>
      <c r="F594" s="16"/>
      <c r="G594" s="86"/>
      <c r="H594" s="86"/>
      <c r="J594" s="37"/>
      <c r="P594" s="16" t="e">
        <f t="shared" ca="1" si="94"/>
        <v>#N/A</v>
      </c>
      <c r="Q594" s="86" t="e">
        <f t="shared" ca="1" si="95"/>
        <v>#N/A</v>
      </c>
      <c r="R594" s="86" t="e">
        <f t="shared" ca="1" si="96"/>
        <v>#N/A</v>
      </c>
      <c r="T594" s="16" t="e">
        <f t="shared" ca="1" si="97"/>
        <v>#N/A</v>
      </c>
      <c r="U594" s="86" t="e">
        <f t="shared" ca="1" si="98"/>
        <v>#N/A</v>
      </c>
      <c r="V594" s="86" t="e">
        <f t="shared" ca="1" si="99"/>
        <v>#N/A</v>
      </c>
      <c r="X594" s="86"/>
      <c r="AI594" s="196" t="e">
        <f ca="1">(($E$9*(RAND()*($E$208-$D$208)+$D$208))*(RAND()*('Base Calcs'!$E$214-'Base Calcs'!$D$214)+'Base Calcs'!$D$214+IF($E$50&gt;0,$E$50,0)))+$E$154+$E$155-$E$196+$E$179-($E$179*(RAND()*($E$210-$D$210)+$D$210))-(($E$200/$E$45)*(RAND()*($E$211-$D$211)+$D$211))</f>
        <v>#N/A</v>
      </c>
      <c r="AK5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5" spans="2:37" x14ac:dyDescent="0.25">
      <c r="B595" s="181" t="e">
        <f t="shared" ca="1" si="93"/>
        <v>#N/A</v>
      </c>
      <c r="C595" s="86"/>
      <c r="D595" s="86"/>
      <c r="F595" s="16"/>
      <c r="G595" s="86"/>
      <c r="H595" s="86"/>
      <c r="J595" s="37"/>
      <c r="P595" s="16" t="e">
        <f t="shared" ca="1" si="94"/>
        <v>#N/A</v>
      </c>
      <c r="Q595" s="86" t="e">
        <f t="shared" ca="1" si="95"/>
        <v>#N/A</v>
      </c>
      <c r="R595" s="86" t="e">
        <f t="shared" ca="1" si="96"/>
        <v>#N/A</v>
      </c>
      <c r="T595" s="16" t="e">
        <f t="shared" ca="1" si="97"/>
        <v>#N/A</v>
      </c>
      <c r="U595" s="86" t="e">
        <f t="shared" ca="1" si="98"/>
        <v>#N/A</v>
      </c>
      <c r="V595" s="86" t="e">
        <f t="shared" ca="1" si="99"/>
        <v>#N/A</v>
      </c>
      <c r="X595" s="86"/>
      <c r="AI595" s="196" t="e">
        <f ca="1">(($E$9*(RAND()*($E$208-$D$208)+$D$208))*(RAND()*('Base Calcs'!$E$214-'Base Calcs'!$D$214)+'Base Calcs'!$D$214+IF($E$50&gt;0,$E$50,0)))+$E$154+$E$155-$E$196+$E$179-($E$179*(RAND()*($E$210-$D$210)+$D$210))-(($E$200/$E$45)*(RAND()*($E$211-$D$211)+$D$211))</f>
        <v>#N/A</v>
      </c>
      <c r="AK5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6" spans="2:37" x14ac:dyDescent="0.25">
      <c r="B596" s="181" t="e">
        <f t="shared" ca="1" si="93"/>
        <v>#N/A</v>
      </c>
      <c r="C596" s="86"/>
      <c r="D596" s="86"/>
      <c r="F596" s="16"/>
      <c r="G596" s="86"/>
      <c r="H596" s="86"/>
      <c r="J596" s="37"/>
      <c r="P596" s="16" t="e">
        <f t="shared" ca="1" si="94"/>
        <v>#N/A</v>
      </c>
      <c r="Q596" s="86" t="e">
        <f t="shared" ca="1" si="95"/>
        <v>#N/A</v>
      </c>
      <c r="R596" s="86" t="e">
        <f t="shared" ca="1" si="96"/>
        <v>#N/A</v>
      </c>
      <c r="T596" s="16" t="e">
        <f t="shared" ca="1" si="97"/>
        <v>#N/A</v>
      </c>
      <c r="U596" s="86" t="e">
        <f t="shared" ca="1" si="98"/>
        <v>#N/A</v>
      </c>
      <c r="V596" s="86" t="e">
        <f t="shared" ca="1" si="99"/>
        <v>#N/A</v>
      </c>
      <c r="X596" s="86"/>
      <c r="AI596" s="196" t="e">
        <f ca="1">(($E$9*(RAND()*($E$208-$D$208)+$D$208))*(RAND()*('Base Calcs'!$E$214-'Base Calcs'!$D$214)+'Base Calcs'!$D$214+IF($E$50&gt;0,$E$50,0)))+$E$154+$E$155-$E$196+$E$179-($E$179*(RAND()*($E$210-$D$210)+$D$210))-(($E$200/$E$45)*(RAND()*($E$211-$D$211)+$D$211))</f>
        <v>#N/A</v>
      </c>
      <c r="AK5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7" spans="2:37" x14ac:dyDescent="0.25">
      <c r="B597" s="181" t="e">
        <f t="shared" ca="1" si="93"/>
        <v>#N/A</v>
      </c>
      <c r="C597" s="86"/>
      <c r="D597" s="86"/>
      <c r="F597" s="16"/>
      <c r="G597" s="86"/>
      <c r="H597" s="86"/>
      <c r="J597" s="37"/>
      <c r="P597" s="16" t="e">
        <f t="shared" ca="1" si="94"/>
        <v>#N/A</v>
      </c>
      <c r="Q597" s="86" t="e">
        <f t="shared" ca="1" si="95"/>
        <v>#N/A</v>
      </c>
      <c r="R597" s="86" t="e">
        <f t="shared" ca="1" si="96"/>
        <v>#N/A</v>
      </c>
      <c r="T597" s="16" t="e">
        <f t="shared" ca="1" si="97"/>
        <v>#N/A</v>
      </c>
      <c r="U597" s="86" t="e">
        <f t="shared" ca="1" si="98"/>
        <v>#N/A</v>
      </c>
      <c r="V597" s="86" t="e">
        <f t="shared" ca="1" si="99"/>
        <v>#N/A</v>
      </c>
      <c r="X597" s="86"/>
      <c r="AI597" s="196" t="e">
        <f ca="1">(($E$9*(RAND()*($E$208-$D$208)+$D$208))*(RAND()*('Base Calcs'!$E$214-'Base Calcs'!$D$214)+'Base Calcs'!$D$214+IF($E$50&gt;0,$E$50,0)))+$E$154+$E$155-$E$196+$E$179-($E$179*(RAND()*($E$210-$D$210)+$D$210))-(($E$200/$E$45)*(RAND()*($E$211-$D$211)+$D$211))</f>
        <v>#N/A</v>
      </c>
      <c r="AK5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8" spans="2:37" x14ac:dyDescent="0.25">
      <c r="B598" s="181" t="e">
        <f t="shared" ca="1" si="93"/>
        <v>#N/A</v>
      </c>
      <c r="C598" s="86"/>
      <c r="D598" s="86"/>
      <c r="F598" s="16"/>
      <c r="G598" s="86"/>
      <c r="H598" s="86"/>
      <c r="J598" s="37"/>
      <c r="P598" s="16" t="e">
        <f t="shared" ca="1" si="94"/>
        <v>#N/A</v>
      </c>
      <c r="Q598" s="86" t="e">
        <f t="shared" ca="1" si="95"/>
        <v>#N/A</v>
      </c>
      <c r="R598" s="86" t="e">
        <f t="shared" ca="1" si="96"/>
        <v>#N/A</v>
      </c>
      <c r="T598" s="16" t="e">
        <f t="shared" ca="1" si="97"/>
        <v>#N/A</v>
      </c>
      <c r="U598" s="86" t="e">
        <f t="shared" ca="1" si="98"/>
        <v>#N/A</v>
      </c>
      <c r="V598" s="86" t="e">
        <f t="shared" ca="1" si="99"/>
        <v>#N/A</v>
      </c>
      <c r="X598" s="86"/>
      <c r="AI598" s="196" t="e">
        <f ca="1">(($E$9*(RAND()*($E$208-$D$208)+$D$208))*(RAND()*('Base Calcs'!$E$214-'Base Calcs'!$D$214)+'Base Calcs'!$D$214+IF($E$50&gt;0,$E$50,0)))+$E$154+$E$155-$E$196+$E$179-($E$179*(RAND()*($E$210-$D$210)+$D$210))-(($E$200/$E$45)*(RAND()*($E$211-$D$211)+$D$211))</f>
        <v>#N/A</v>
      </c>
      <c r="AK5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9" spans="2:37" x14ac:dyDescent="0.25">
      <c r="B599" s="181" t="e">
        <f t="shared" ca="1" si="93"/>
        <v>#N/A</v>
      </c>
      <c r="C599" s="86"/>
      <c r="D599" s="86"/>
      <c r="F599" s="16"/>
      <c r="G599" s="86"/>
      <c r="H599" s="86"/>
      <c r="J599" s="37"/>
      <c r="P599" s="16" t="e">
        <f t="shared" ca="1" si="94"/>
        <v>#N/A</v>
      </c>
      <c r="Q599" s="86" t="e">
        <f t="shared" ca="1" si="95"/>
        <v>#N/A</v>
      </c>
      <c r="R599" s="86" t="e">
        <f t="shared" ca="1" si="96"/>
        <v>#N/A</v>
      </c>
      <c r="T599" s="16" t="e">
        <f t="shared" ca="1" si="97"/>
        <v>#N/A</v>
      </c>
      <c r="U599" s="86" t="e">
        <f t="shared" ca="1" si="98"/>
        <v>#N/A</v>
      </c>
      <c r="V599" s="86" t="e">
        <f t="shared" ca="1" si="99"/>
        <v>#N/A</v>
      </c>
      <c r="X599" s="86"/>
      <c r="AI599" s="196" t="e">
        <f ca="1">(($E$9*(RAND()*($E$208-$D$208)+$D$208))*(RAND()*('Base Calcs'!$E$214-'Base Calcs'!$D$214)+'Base Calcs'!$D$214+IF($E$50&gt;0,$E$50,0)))+$E$154+$E$155-$E$196+$E$179-($E$179*(RAND()*($E$210-$D$210)+$D$210))-(($E$200/$E$45)*(RAND()*($E$211-$D$211)+$D$211))</f>
        <v>#N/A</v>
      </c>
      <c r="AK5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0" spans="2:37" x14ac:dyDescent="0.25">
      <c r="B600" s="181" t="e">
        <f t="shared" ca="1" si="93"/>
        <v>#N/A</v>
      </c>
      <c r="C600" s="86"/>
      <c r="D600" s="86"/>
      <c r="F600" s="16"/>
      <c r="G600" s="86"/>
      <c r="H600" s="86"/>
      <c r="J600" s="86"/>
      <c r="P600" s="16" t="e">
        <f t="shared" ca="1" si="94"/>
        <v>#N/A</v>
      </c>
      <c r="Q600" s="86" t="e">
        <f t="shared" ca="1" si="95"/>
        <v>#N/A</v>
      </c>
      <c r="R600" s="86" t="e">
        <f t="shared" ca="1" si="96"/>
        <v>#N/A</v>
      </c>
      <c r="T600" s="16" t="e">
        <f t="shared" ca="1" si="97"/>
        <v>#N/A</v>
      </c>
      <c r="U600" s="86" t="e">
        <f t="shared" ca="1" si="98"/>
        <v>#N/A</v>
      </c>
      <c r="V600" s="86" t="e">
        <f t="shared" ca="1" si="99"/>
        <v>#N/A</v>
      </c>
      <c r="X600" s="86"/>
      <c r="AI600" s="196" t="e">
        <f ca="1">(($E$9*(RAND()*($E$208-$D$208)+$D$208))*(RAND()*('Base Calcs'!$E$214-'Base Calcs'!$D$214)+'Base Calcs'!$D$214+IF($E$50&gt;0,$E$50,0)))+$E$154+$E$155-$E$196+$E$179-($E$179*(RAND()*($E$210-$D$210)+$D$210))-(($E$200/$E$45)*(RAND()*($E$211-$D$211)+$D$211))</f>
        <v>#N/A</v>
      </c>
      <c r="AK6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1" spans="2:37" x14ac:dyDescent="0.25">
      <c r="B601" s="181" t="e">
        <f t="shared" ca="1" si="93"/>
        <v>#N/A</v>
      </c>
      <c r="C601" s="86"/>
      <c r="D601" s="86"/>
      <c r="F601" s="16"/>
      <c r="G601" s="86"/>
      <c r="H601" s="86"/>
      <c r="J601" s="86"/>
      <c r="P601" s="16" t="e">
        <f t="shared" ca="1" si="94"/>
        <v>#N/A</v>
      </c>
      <c r="Q601" s="86" t="e">
        <f t="shared" ca="1" si="95"/>
        <v>#N/A</v>
      </c>
      <c r="R601" s="86" t="e">
        <f t="shared" ca="1" si="96"/>
        <v>#N/A</v>
      </c>
      <c r="T601" s="16" t="e">
        <f t="shared" ca="1" si="97"/>
        <v>#N/A</v>
      </c>
      <c r="U601" s="86" t="e">
        <f t="shared" ca="1" si="98"/>
        <v>#N/A</v>
      </c>
      <c r="V601" s="86" t="e">
        <f t="shared" ca="1" si="99"/>
        <v>#N/A</v>
      </c>
      <c r="X601" s="86"/>
      <c r="AI601" s="196" t="e">
        <f ca="1">(($E$9*(RAND()*($E$208-$D$208)+$D$208))*(RAND()*('Base Calcs'!$E$214-'Base Calcs'!$D$214)+'Base Calcs'!$D$214+IF($E$50&gt;0,$E$50,0)))+$E$154+$E$155-$E$196+$E$179-($E$179*(RAND()*($E$210-$D$210)+$D$210))-(($E$200/$E$45)*(RAND()*($E$211-$D$211)+$D$211))</f>
        <v>#N/A</v>
      </c>
      <c r="AK6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2" spans="2:37" x14ac:dyDescent="0.25">
      <c r="B602" s="181" t="e">
        <f t="shared" ca="1" si="93"/>
        <v>#N/A</v>
      </c>
      <c r="C602" s="86"/>
      <c r="D602" s="86"/>
      <c r="F602" s="16"/>
      <c r="G602" s="86"/>
      <c r="H602" s="86"/>
      <c r="J602" s="86"/>
      <c r="P602" s="16" t="e">
        <f t="shared" ca="1" si="94"/>
        <v>#N/A</v>
      </c>
      <c r="Q602" s="86" t="e">
        <f t="shared" ca="1" si="95"/>
        <v>#N/A</v>
      </c>
      <c r="R602" s="86" t="e">
        <f t="shared" ca="1" si="96"/>
        <v>#N/A</v>
      </c>
      <c r="T602" s="16" t="e">
        <f t="shared" ca="1" si="97"/>
        <v>#N/A</v>
      </c>
      <c r="U602" s="86" t="e">
        <f t="shared" ca="1" si="98"/>
        <v>#N/A</v>
      </c>
      <c r="V602" s="86" t="e">
        <f t="shared" ca="1" si="99"/>
        <v>#N/A</v>
      </c>
      <c r="X602" s="86"/>
      <c r="AI602" s="196" t="e">
        <f ca="1">(($E$9*(RAND()*($E$208-$D$208)+$D$208))*(RAND()*('Base Calcs'!$E$214-'Base Calcs'!$D$214)+'Base Calcs'!$D$214+IF($E$50&gt;0,$E$50,0)))+$E$154+$E$155-$E$196+$E$179-($E$179*(RAND()*($E$210-$D$210)+$D$210))-(($E$200/$E$45)*(RAND()*($E$211-$D$211)+$D$211))</f>
        <v>#N/A</v>
      </c>
      <c r="AK6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3" spans="2:37" x14ac:dyDescent="0.25">
      <c r="B603" s="181" t="e">
        <f t="shared" ca="1" si="93"/>
        <v>#N/A</v>
      </c>
      <c r="C603" s="86"/>
      <c r="D603" s="86"/>
      <c r="F603" s="16"/>
      <c r="G603" s="86"/>
      <c r="H603" s="86"/>
      <c r="J603" s="86"/>
      <c r="P603" s="16" t="e">
        <f t="shared" ca="1" si="94"/>
        <v>#N/A</v>
      </c>
      <c r="Q603" s="86" t="e">
        <f t="shared" ca="1" si="95"/>
        <v>#N/A</v>
      </c>
      <c r="R603" s="86" t="e">
        <f t="shared" ca="1" si="96"/>
        <v>#N/A</v>
      </c>
      <c r="T603" s="16" t="e">
        <f t="shared" ca="1" si="97"/>
        <v>#N/A</v>
      </c>
      <c r="U603" s="86" t="e">
        <f t="shared" ca="1" si="98"/>
        <v>#N/A</v>
      </c>
      <c r="V603" s="86" t="e">
        <f t="shared" ca="1" si="99"/>
        <v>#N/A</v>
      </c>
      <c r="X603" s="86"/>
      <c r="AI603" s="196" t="e">
        <f ca="1">(($E$9*(RAND()*($E$208-$D$208)+$D$208))*(RAND()*('Base Calcs'!$E$214-'Base Calcs'!$D$214)+'Base Calcs'!$D$214+IF($E$50&gt;0,$E$50,0)))+$E$154+$E$155-$E$196+$E$179-($E$179*(RAND()*($E$210-$D$210)+$D$210))-(($E$200/$E$45)*(RAND()*($E$211-$D$211)+$D$211))</f>
        <v>#N/A</v>
      </c>
      <c r="AK6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4" spans="2:37" x14ac:dyDescent="0.25">
      <c r="B604" s="181" t="e">
        <f t="shared" ca="1" si="93"/>
        <v>#N/A</v>
      </c>
      <c r="C604" s="86"/>
      <c r="D604" s="86"/>
      <c r="F604" s="16"/>
      <c r="G604" s="86"/>
      <c r="H604" s="86"/>
      <c r="J604" s="86"/>
      <c r="P604" s="16" t="e">
        <f t="shared" ca="1" si="94"/>
        <v>#N/A</v>
      </c>
      <c r="Q604" s="86" t="e">
        <f t="shared" ca="1" si="95"/>
        <v>#N/A</v>
      </c>
      <c r="R604" s="86" t="e">
        <f t="shared" ca="1" si="96"/>
        <v>#N/A</v>
      </c>
      <c r="T604" s="16" t="e">
        <f t="shared" ca="1" si="97"/>
        <v>#N/A</v>
      </c>
      <c r="U604" s="86" t="e">
        <f t="shared" ca="1" si="98"/>
        <v>#N/A</v>
      </c>
      <c r="V604" s="86" t="e">
        <f t="shared" ca="1" si="99"/>
        <v>#N/A</v>
      </c>
      <c r="X604" s="86"/>
      <c r="AI604" s="196" t="e">
        <f ca="1">(($E$9*(RAND()*($E$208-$D$208)+$D$208))*(RAND()*('Base Calcs'!$E$214-'Base Calcs'!$D$214)+'Base Calcs'!$D$214+IF($E$50&gt;0,$E$50,0)))+$E$154+$E$155-$E$196+$E$179-($E$179*(RAND()*($E$210-$D$210)+$D$210))-(($E$200/$E$45)*(RAND()*($E$211-$D$211)+$D$211))</f>
        <v>#N/A</v>
      </c>
      <c r="AK6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5" spans="2:37" x14ac:dyDescent="0.25">
      <c r="B605" s="181" t="e">
        <f t="shared" ca="1" si="93"/>
        <v>#N/A</v>
      </c>
      <c r="C605" s="86"/>
      <c r="D605" s="86"/>
      <c r="F605" s="16"/>
      <c r="G605" s="86"/>
      <c r="H605" s="86"/>
      <c r="J605" s="86"/>
      <c r="P605" s="16" t="e">
        <f t="shared" ca="1" si="94"/>
        <v>#N/A</v>
      </c>
      <c r="Q605" s="86" t="e">
        <f t="shared" ca="1" si="95"/>
        <v>#N/A</v>
      </c>
      <c r="R605" s="86" t="e">
        <f t="shared" ca="1" si="96"/>
        <v>#N/A</v>
      </c>
      <c r="T605" s="16" t="e">
        <f t="shared" ca="1" si="97"/>
        <v>#N/A</v>
      </c>
      <c r="U605" s="86" t="e">
        <f t="shared" ca="1" si="98"/>
        <v>#N/A</v>
      </c>
      <c r="V605" s="86" t="e">
        <f t="shared" ca="1" si="99"/>
        <v>#N/A</v>
      </c>
      <c r="X605" s="86"/>
      <c r="AI605" s="196" t="e">
        <f ca="1">(($E$9*(RAND()*($E$208-$D$208)+$D$208))*(RAND()*('Base Calcs'!$E$214-'Base Calcs'!$D$214)+'Base Calcs'!$D$214+IF($E$50&gt;0,$E$50,0)))+$E$154+$E$155-$E$196+$E$179-($E$179*(RAND()*($E$210-$D$210)+$D$210))-(($E$200/$E$45)*(RAND()*($E$211-$D$211)+$D$211))</f>
        <v>#N/A</v>
      </c>
      <c r="AK6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6" spans="2:37" x14ac:dyDescent="0.25">
      <c r="B606" s="181" t="e">
        <f t="shared" ca="1" si="93"/>
        <v>#N/A</v>
      </c>
      <c r="C606" s="86"/>
      <c r="D606" s="86"/>
      <c r="F606" s="16"/>
      <c r="G606" s="86"/>
      <c r="H606" s="86"/>
      <c r="J606" s="86"/>
      <c r="P606" s="16" t="e">
        <f t="shared" ca="1" si="94"/>
        <v>#N/A</v>
      </c>
      <c r="Q606" s="86" t="e">
        <f t="shared" ca="1" si="95"/>
        <v>#N/A</v>
      </c>
      <c r="R606" s="86" t="e">
        <f t="shared" ca="1" si="96"/>
        <v>#N/A</v>
      </c>
      <c r="T606" s="16" t="e">
        <f t="shared" ca="1" si="97"/>
        <v>#N/A</v>
      </c>
      <c r="U606" s="86" t="e">
        <f t="shared" ca="1" si="98"/>
        <v>#N/A</v>
      </c>
      <c r="V606" s="86" t="e">
        <f t="shared" ca="1" si="99"/>
        <v>#N/A</v>
      </c>
      <c r="X606" s="86"/>
      <c r="AI606" s="196" t="e">
        <f ca="1">(($E$9*(RAND()*($E$208-$D$208)+$D$208))*(RAND()*('Base Calcs'!$E$214-'Base Calcs'!$D$214)+'Base Calcs'!$D$214+IF($E$50&gt;0,$E$50,0)))+$E$154+$E$155-$E$196+$E$179-($E$179*(RAND()*($E$210-$D$210)+$D$210))-(($E$200/$E$45)*(RAND()*($E$211-$D$211)+$D$211))</f>
        <v>#N/A</v>
      </c>
      <c r="AK6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7" spans="2:37" x14ac:dyDescent="0.25">
      <c r="B607" s="181" t="e">
        <f t="shared" ca="1" si="93"/>
        <v>#N/A</v>
      </c>
      <c r="C607" s="86"/>
      <c r="D607" s="86"/>
      <c r="F607" s="16"/>
      <c r="G607" s="86"/>
      <c r="H607" s="86"/>
      <c r="J607" s="86"/>
      <c r="P607" s="16" t="e">
        <f t="shared" ca="1" si="94"/>
        <v>#N/A</v>
      </c>
      <c r="Q607" s="86" t="e">
        <f t="shared" ca="1" si="95"/>
        <v>#N/A</v>
      </c>
      <c r="R607" s="86" t="e">
        <f t="shared" ca="1" si="96"/>
        <v>#N/A</v>
      </c>
      <c r="T607" s="16" t="e">
        <f t="shared" ca="1" si="97"/>
        <v>#N/A</v>
      </c>
      <c r="U607" s="86" t="e">
        <f t="shared" ca="1" si="98"/>
        <v>#N/A</v>
      </c>
      <c r="V607" s="86" t="e">
        <f t="shared" ca="1" si="99"/>
        <v>#N/A</v>
      </c>
      <c r="X607" s="86"/>
      <c r="AI607" s="196" t="e">
        <f ca="1">(($E$9*(RAND()*($E$208-$D$208)+$D$208))*(RAND()*('Base Calcs'!$E$214-'Base Calcs'!$D$214)+'Base Calcs'!$D$214+IF($E$50&gt;0,$E$50,0)))+$E$154+$E$155-$E$196+$E$179-($E$179*(RAND()*($E$210-$D$210)+$D$210))-(($E$200/$E$45)*(RAND()*($E$211-$D$211)+$D$211))</f>
        <v>#N/A</v>
      </c>
      <c r="AK6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8" spans="2:37" x14ac:dyDescent="0.25">
      <c r="B608" s="181" t="e">
        <f t="shared" ca="1" si="93"/>
        <v>#N/A</v>
      </c>
      <c r="C608" s="86"/>
      <c r="D608" s="86"/>
      <c r="F608" s="16"/>
      <c r="G608" s="86"/>
      <c r="H608" s="86"/>
      <c r="J608" s="86"/>
      <c r="P608" s="16" t="e">
        <f t="shared" ca="1" si="94"/>
        <v>#N/A</v>
      </c>
      <c r="Q608" s="86" t="e">
        <f t="shared" ca="1" si="95"/>
        <v>#N/A</v>
      </c>
      <c r="R608" s="86" t="e">
        <f t="shared" ca="1" si="96"/>
        <v>#N/A</v>
      </c>
      <c r="T608" s="16" t="e">
        <f t="shared" ca="1" si="97"/>
        <v>#N/A</v>
      </c>
      <c r="U608" s="86" t="e">
        <f t="shared" ca="1" si="98"/>
        <v>#N/A</v>
      </c>
      <c r="V608" s="86" t="e">
        <f t="shared" ca="1" si="99"/>
        <v>#N/A</v>
      </c>
      <c r="X608" s="86"/>
      <c r="AI608" s="196" t="e">
        <f ca="1">(($E$9*(RAND()*($E$208-$D$208)+$D$208))*(RAND()*('Base Calcs'!$E$214-'Base Calcs'!$D$214)+'Base Calcs'!$D$214+IF($E$50&gt;0,$E$50,0)))+$E$154+$E$155-$E$196+$E$179-($E$179*(RAND()*($E$210-$D$210)+$D$210))-(($E$200/$E$45)*(RAND()*($E$211-$D$211)+$D$211))</f>
        <v>#N/A</v>
      </c>
      <c r="AK6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9" spans="2:37" x14ac:dyDescent="0.25">
      <c r="B609" s="181" t="e">
        <f t="shared" ca="1" si="93"/>
        <v>#N/A</v>
      </c>
      <c r="C609" s="86"/>
      <c r="D609" s="86"/>
      <c r="F609" s="16"/>
      <c r="G609" s="86"/>
      <c r="H609" s="86"/>
      <c r="J609" s="86"/>
      <c r="P609" s="16" t="e">
        <f t="shared" ca="1" si="94"/>
        <v>#N/A</v>
      </c>
      <c r="Q609" s="86" t="e">
        <f t="shared" ca="1" si="95"/>
        <v>#N/A</v>
      </c>
      <c r="R609" s="86" t="e">
        <f t="shared" ca="1" si="96"/>
        <v>#N/A</v>
      </c>
      <c r="T609" s="16" t="e">
        <f t="shared" ca="1" si="97"/>
        <v>#N/A</v>
      </c>
      <c r="U609" s="86" t="e">
        <f t="shared" ca="1" si="98"/>
        <v>#N/A</v>
      </c>
      <c r="V609" s="86" t="e">
        <f t="shared" ca="1" si="99"/>
        <v>#N/A</v>
      </c>
      <c r="X609" s="86"/>
      <c r="AI609" s="196" t="e">
        <f ca="1">(($E$9*(RAND()*($E$208-$D$208)+$D$208))*(RAND()*('Base Calcs'!$E$214-'Base Calcs'!$D$214)+'Base Calcs'!$D$214+IF($E$50&gt;0,$E$50,0)))+$E$154+$E$155-$E$196+$E$179-($E$179*(RAND()*($E$210-$D$210)+$D$210))-(($E$200/$E$45)*(RAND()*($E$211-$D$211)+$D$211))</f>
        <v>#N/A</v>
      </c>
      <c r="AK6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0" spans="2:37" x14ac:dyDescent="0.25">
      <c r="B610" s="181" t="e">
        <f t="shared" ca="1" si="93"/>
        <v>#N/A</v>
      </c>
      <c r="C610" s="86"/>
      <c r="D610" s="86"/>
      <c r="F610" s="16"/>
      <c r="G610" s="86"/>
      <c r="H610" s="86"/>
      <c r="J610" s="86"/>
      <c r="P610" s="16" t="e">
        <f t="shared" ca="1" si="94"/>
        <v>#N/A</v>
      </c>
      <c r="Q610" s="86" t="e">
        <f t="shared" ca="1" si="95"/>
        <v>#N/A</v>
      </c>
      <c r="R610" s="86" t="e">
        <f t="shared" ca="1" si="96"/>
        <v>#N/A</v>
      </c>
      <c r="T610" s="16" t="e">
        <f t="shared" ca="1" si="97"/>
        <v>#N/A</v>
      </c>
      <c r="U610" s="86" t="e">
        <f t="shared" ca="1" si="98"/>
        <v>#N/A</v>
      </c>
      <c r="V610" s="86" t="e">
        <f t="shared" ca="1" si="99"/>
        <v>#N/A</v>
      </c>
      <c r="X610" s="86"/>
      <c r="AI610" s="196" t="e">
        <f ca="1">(($E$9*(RAND()*($E$208-$D$208)+$D$208))*(RAND()*('Base Calcs'!$E$214-'Base Calcs'!$D$214)+'Base Calcs'!$D$214+IF($E$50&gt;0,$E$50,0)))+$E$154+$E$155-$E$196+$E$179-($E$179*(RAND()*($E$210-$D$210)+$D$210))-(($E$200/$E$45)*(RAND()*($E$211-$D$211)+$D$211))</f>
        <v>#N/A</v>
      </c>
      <c r="AK6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1" spans="2:37" x14ac:dyDescent="0.25">
      <c r="B611" s="181" t="e">
        <f t="shared" ca="1" si="93"/>
        <v>#N/A</v>
      </c>
      <c r="C611" s="86"/>
      <c r="D611" s="86"/>
      <c r="F611" s="16"/>
      <c r="G611" s="86"/>
      <c r="H611" s="86"/>
      <c r="J611" s="86"/>
      <c r="P611" s="16" t="e">
        <f t="shared" ca="1" si="94"/>
        <v>#N/A</v>
      </c>
      <c r="Q611" s="86" t="e">
        <f t="shared" ca="1" si="95"/>
        <v>#N/A</v>
      </c>
      <c r="R611" s="86" t="e">
        <f t="shared" ca="1" si="96"/>
        <v>#N/A</v>
      </c>
      <c r="T611" s="16" t="e">
        <f t="shared" ca="1" si="97"/>
        <v>#N/A</v>
      </c>
      <c r="U611" s="86" t="e">
        <f t="shared" ca="1" si="98"/>
        <v>#N/A</v>
      </c>
      <c r="V611" s="86" t="e">
        <f t="shared" ca="1" si="99"/>
        <v>#N/A</v>
      </c>
      <c r="X611" s="86"/>
      <c r="AI611" s="196" t="e">
        <f ca="1">(($E$9*(RAND()*($E$208-$D$208)+$D$208))*(RAND()*('Base Calcs'!$E$214-'Base Calcs'!$D$214)+'Base Calcs'!$D$214+IF($E$50&gt;0,$E$50,0)))+$E$154+$E$155-$E$196+$E$179-($E$179*(RAND()*($E$210-$D$210)+$D$210))-(($E$200/$E$45)*(RAND()*($E$211-$D$211)+$D$211))</f>
        <v>#N/A</v>
      </c>
      <c r="AK6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2" spans="2:37" x14ac:dyDescent="0.25">
      <c r="B612" s="181" t="e">
        <f t="shared" ca="1" si="93"/>
        <v>#N/A</v>
      </c>
      <c r="C612" s="86"/>
      <c r="D612" s="86"/>
      <c r="F612" s="16"/>
      <c r="G612" s="86"/>
      <c r="H612" s="86"/>
      <c r="J612" s="86"/>
      <c r="P612" s="16" t="e">
        <f t="shared" ca="1" si="94"/>
        <v>#N/A</v>
      </c>
      <c r="Q612" s="86" t="e">
        <f t="shared" ca="1" si="95"/>
        <v>#N/A</v>
      </c>
      <c r="R612" s="86" t="e">
        <f t="shared" ca="1" si="96"/>
        <v>#N/A</v>
      </c>
      <c r="T612" s="16" t="e">
        <f t="shared" ca="1" si="97"/>
        <v>#N/A</v>
      </c>
      <c r="U612" s="86" t="e">
        <f t="shared" ca="1" si="98"/>
        <v>#N/A</v>
      </c>
      <c r="V612" s="86" t="e">
        <f t="shared" ca="1" si="99"/>
        <v>#N/A</v>
      </c>
      <c r="X612" s="86"/>
      <c r="AI612" s="196" t="e">
        <f ca="1">(($E$9*(RAND()*($E$208-$D$208)+$D$208))*(RAND()*('Base Calcs'!$E$214-'Base Calcs'!$D$214)+'Base Calcs'!$D$214+IF($E$50&gt;0,$E$50,0)))+$E$154+$E$155-$E$196+$E$179-($E$179*(RAND()*($E$210-$D$210)+$D$210))-(($E$200/$E$45)*(RAND()*($E$211-$D$211)+$D$211))</f>
        <v>#N/A</v>
      </c>
      <c r="AK6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3" spans="2:37" x14ac:dyDescent="0.25">
      <c r="B613" s="181" t="e">
        <f t="shared" ca="1" si="93"/>
        <v>#N/A</v>
      </c>
      <c r="C613" s="86"/>
      <c r="D613" s="86"/>
      <c r="F613" s="16"/>
      <c r="G613" s="86"/>
      <c r="H613" s="86"/>
      <c r="J613" s="86"/>
      <c r="P613" s="16" t="e">
        <f t="shared" ca="1" si="94"/>
        <v>#N/A</v>
      </c>
      <c r="Q613" s="86" t="e">
        <f t="shared" ca="1" si="95"/>
        <v>#N/A</v>
      </c>
      <c r="R613" s="86" t="e">
        <f t="shared" ca="1" si="96"/>
        <v>#N/A</v>
      </c>
      <c r="T613" s="16" t="e">
        <f t="shared" ca="1" si="97"/>
        <v>#N/A</v>
      </c>
      <c r="U613" s="86" t="e">
        <f t="shared" ca="1" si="98"/>
        <v>#N/A</v>
      </c>
      <c r="V613" s="86" t="e">
        <f t="shared" ca="1" si="99"/>
        <v>#N/A</v>
      </c>
      <c r="X613" s="86"/>
      <c r="AI613" s="196" t="e">
        <f ca="1">(($E$9*(RAND()*($E$208-$D$208)+$D$208))*(RAND()*('Base Calcs'!$E$214-'Base Calcs'!$D$214)+'Base Calcs'!$D$214+IF($E$50&gt;0,$E$50,0)))+$E$154+$E$155-$E$196+$E$179-($E$179*(RAND()*($E$210-$D$210)+$D$210))-(($E$200/$E$45)*(RAND()*($E$211-$D$211)+$D$211))</f>
        <v>#N/A</v>
      </c>
      <c r="AK6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4" spans="2:37" x14ac:dyDescent="0.25">
      <c r="B614" s="181" t="e">
        <f t="shared" ca="1" si="93"/>
        <v>#N/A</v>
      </c>
      <c r="C614" s="86"/>
      <c r="D614" s="86"/>
      <c r="F614" s="16"/>
      <c r="G614" s="86"/>
      <c r="H614" s="86"/>
      <c r="J614" s="86"/>
      <c r="P614" s="16" t="e">
        <f t="shared" ca="1" si="94"/>
        <v>#N/A</v>
      </c>
      <c r="Q614" s="86" t="e">
        <f t="shared" ca="1" si="95"/>
        <v>#N/A</v>
      </c>
      <c r="R614" s="86" t="e">
        <f t="shared" ca="1" si="96"/>
        <v>#N/A</v>
      </c>
      <c r="T614" s="16" t="e">
        <f t="shared" ca="1" si="97"/>
        <v>#N/A</v>
      </c>
      <c r="U614" s="86" t="e">
        <f t="shared" ca="1" si="98"/>
        <v>#N/A</v>
      </c>
      <c r="V614" s="86" t="e">
        <f t="shared" ca="1" si="99"/>
        <v>#N/A</v>
      </c>
      <c r="X614" s="86"/>
      <c r="AI614" s="196" t="e">
        <f ca="1">(($E$9*(RAND()*($E$208-$D$208)+$D$208))*(RAND()*('Base Calcs'!$E$214-'Base Calcs'!$D$214)+'Base Calcs'!$D$214+IF($E$50&gt;0,$E$50,0)))+$E$154+$E$155-$E$196+$E$179-($E$179*(RAND()*($E$210-$D$210)+$D$210))-(($E$200/$E$45)*(RAND()*($E$211-$D$211)+$D$211))</f>
        <v>#N/A</v>
      </c>
      <c r="AK6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5" spans="2:37" x14ac:dyDescent="0.25">
      <c r="B615" s="181" t="e">
        <f t="shared" ca="1" si="93"/>
        <v>#N/A</v>
      </c>
      <c r="C615" s="86"/>
      <c r="D615" s="86"/>
      <c r="F615" s="16"/>
      <c r="G615" s="86"/>
      <c r="H615" s="86"/>
      <c r="J615" s="86"/>
      <c r="P615" s="16" t="e">
        <f t="shared" ca="1" si="94"/>
        <v>#N/A</v>
      </c>
      <c r="Q615" s="86" t="e">
        <f t="shared" ca="1" si="95"/>
        <v>#N/A</v>
      </c>
      <c r="R615" s="86" t="e">
        <f t="shared" ca="1" si="96"/>
        <v>#N/A</v>
      </c>
      <c r="T615" s="16" t="e">
        <f t="shared" ca="1" si="97"/>
        <v>#N/A</v>
      </c>
      <c r="U615" s="86" t="e">
        <f t="shared" ca="1" si="98"/>
        <v>#N/A</v>
      </c>
      <c r="V615" s="86" t="e">
        <f t="shared" ca="1" si="99"/>
        <v>#N/A</v>
      </c>
      <c r="X615" s="86"/>
      <c r="AI615" s="196" t="e">
        <f ca="1">(($E$9*(RAND()*($E$208-$D$208)+$D$208))*(RAND()*('Base Calcs'!$E$214-'Base Calcs'!$D$214)+'Base Calcs'!$D$214+IF($E$50&gt;0,$E$50,0)))+$E$154+$E$155-$E$196+$E$179-($E$179*(RAND()*($E$210-$D$210)+$D$210))-(($E$200/$E$45)*(RAND()*($E$211-$D$211)+$D$211))</f>
        <v>#N/A</v>
      </c>
      <c r="AK6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6" spans="2:37" x14ac:dyDescent="0.25">
      <c r="B616" s="181" t="e">
        <f t="shared" ca="1" si="93"/>
        <v>#N/A</v>
      </c>
      <c r="C616" s="86"/>
      <c r="D616" s="86"/>
      <c r="F616" s="16"/>
      <c r="G616" s="86"/>
      <c r="H616" s="86"/>
      <c r="J616" s="86"/>
      <c r="P616" s="16" t="e">
        <f t="shared" ca="1" si="94"/>
        <v>#N/A</v>
      </c>
      <c r="Q616" s="86" t="e">
        <f t="shared" ca="1" si="95"/>
        <v>#N/A</v>
      </c>
      <c r="R616" s="86" t="e">
        <f t="shared" ca="1" si="96"/>
        <v>#N/A</v>
      </c>
      <c r="T616" s="16" t="e">
        <f t="shared" ca="1" si="97"/>
        <v>#N/A</v>
      </c>
      <c r="U616" s="86" t="e">
        <f t="shared" ca="1" si="98"/>
        <v>#N/A</v>
      </c>
      <c r="V616" s="86" t="e">
        <f t="shared" ca="1" si="99"/>
        <v>#N/A</v>
      </c>
      <c r="X616" s="86"/>
      <c r="AI616" s="196" t="e">
        <f ca="1">(($E$9*(RAND()*($E$208-$D$208)+$D$208))*(RAND()*('Base Calcs'!$E$214-'Base Calcs'!$D$214)+'Base Calcs'!$D$214+IF($E$50&gt;0,$E$50,0)))+$E$154+$E$155-$E$196+$E$179-($E$179*(RAND()*($E$210-$D$210)+$D$210))-(($E$200/$E$45)*(RAND()*($E$211-$D$211)+$D$211))</f>
        <v>#N/A</v>
      </c>
      <c r="AK6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7" spans="2:37" x14ac:dyDescent="0.25">
      <c r="B617" s="181" t="e">
        <f t="shared" ca="1" si="93"/>
        <v>#N/A</v>
      </c>
      <c r="C617" s="86"/>
      <c r="D617" s="86"/>
      <c r="F617" s="16"/>
      <c r="G617" s="86"/>
      <c r="H617" s="86"/>
      <c r="J617" s="86"/>
      <c r="P617" s="16" t="e">
        <f t="shared" ca="1" si="94"/>
        <v>#N/A</v>
      </c>
      <c r="Q617" s="86" t="e">
        <f t="shared" ca="1" si="95"/>
        <v>#N/A</v>
      </c>
      <c r="R617" s="86" t="e">
        <f t="shared" ca="1" si="96"/>
        <v>#N/A</v>
      </c>
      <c r="T617" s="16" t="e">
        <f t="shared" ca="1" si="97"/>
        <v>#N/A</v>
      </c>
      <c r="U617" s="86" t="e">
        <f t="shared" ca="1" si="98"/>
        <v>#N/A</v>
      </c>
      <c r="V617" s="86" t="e">
        <f t="shared" ca="1" si="99"/>
        <v>#N/A</v>
      </c>
      <c r="X617" s="86"/>
      <c r="AI617" s="196" t="e">
        <f ca="1">(($E$9*(RAND()*($E$208-$D$208)+$D$208))*(RAND()*('Base Calcs'!$E$214-'Base Calcs'!$D$214)+'Base Calcs'!$D$214+IF($E$50&gt;0,$E$50,0)))+$E$154+$E$155-$E$196+$E$179-($E$179*(RAND()*($E$210-$D$210)+$D$210))-(($E$200/$E$45)*(RAND()*($E$211-$D$211)+$D$211))</f>
        <v>#N/A</v>
      </c>
      <c r="AK6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8" spans="2:37" x14ac:dyDescent="0.25">
      <c r="B618" s="181" t="e">
        <f t="shared" ca="1" si="93"/>
        <v>#N/A</v>
      </c>
      <c r="C618" s="86"/>
      <c r="D618" s="86"/>
      <c r="F618" s="16"/>
      <c r="G618" s="86"/>
      <c r="H618" s="86"/>
      <c r="J618" s="86"/>
      <c r="P618" s="16" t="e">
        <f t="shared" ca="1" si="94"/>
        <v>#N/A</v>
      </c>
      <c r="Q618" s="86" t="e">
        <f t="shared" ca="1" si="95"/>
        <v>#N/A</v>
      </c>
      <c r="R618" s="86" t="e">
        <f t="shared" ca="1" si="96"/>
        <v>#N/A</v>
      </c>
      <c r="T618" s="16" t="e">
        <f t="shared" ca="1" si="97"/>
        <v>#N/A</v>
      </c>
      <c r="U618" s="86" t="e">
        <f t="shared" ca="1" si="98"/>
        <v>#N/A</v>
      </c>
      <c r="V618" s="86" t="e">
        <f t="shared" ca="1" si="99"/>
        <v>#N/A</v>
      </c>
      <c r="X618" s="86"/>
      <c r="AI618" s="196" t="e">
        <f ca="1">(($E$9*(RAND()*($E$208-$D$208)+$D$208))*(RAND()*('Base Calcs'!$E$214-'Base Calcs'!$D$214)+'Base Calcs'!$D$214+IF($E$50&gt;0,$E$50,0)))+$E$154+$E$155-$E$196+$E$179-($E$179*(RAND()*($E$210-$D$210)+$D$210))-(($E$200/$E$45)*(RAND()*($E$211-$D$211)+$D$211))</f>
        <v>#N/A</v>
      </c>
      <c r="AK6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9" spans="2:37" x14ac:dyDescent="0.25">
      <c r="B619" s="181" t="e">
        <f t="shared" ca="1" si="93"/>
        <v>#N/A</v>
      </c>
      <c r="C619" s="86"/>
      <c r="D619" s="86"/>
      <c r="F619" s="16"/>
      <c r="G619" s="86"/>
      <c r="H619" s="86"/>
      <c r="J619" s="86"/>
      <c r="P619" s="16" t="e">
        <f t="shared" ca="1" si="94"/>
        <v>#N/A</v>
      </c>
      <c r="Q619" s="86" t="e">
        <f t="shared" ca="1" si="95"/>
        <v>#N/A</v>
      </c>
      <c r="R619" s="86" t="e">
        <f t="shared" ca="1" si="96"/>
        <v>#N/A</v>
      </c>
      <c r="T619" s="16" t="e">
        <f t="shared" ca="1" si="97"/>
        <v>#N/A</v>
      </c>
      <c r="U619" s="86" t="e">
        <f t="shared" ca="1" si="98"/>
        <v>#N/A</v>
      </c>
      <c r="V619" s="86" t="e">
        <f t="shared" ca="1" si="99"/>
        <v>#N/A</v>
      </c>
      <c r="X619" s="86"/>
      <c r="AI619" s="196" t="e">
        <f ca="1">(($E$9*(RAND()*($E$208-$D$208)+$D$208))*(RAND()*('Base Calcs'!$E$214-'Base Calcs'!$D$214)+'Base Calcs'!$D$214+IF($E$50&gt;0,$E$50,0)))+$E$154+$E$155-$E$196+$E$179-($E$179*(RAND()*($E$210-$D$210)+$D$210))-(($E$200/$E$45)*(RAND()*($E$211-$D$211)+$D$211))</f>
        <v>#N/A</v>
      </c>
      <c r="AK6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0" spans="2:37" x14ac:dyDescent="0.25">
      <c r="B620" s="181" t="e">
        <f t="shared" ca="1" si="93"/>
        <v>#N/A</v>
      </c>
      <c r="C620" s="86"/>
      <c r="D620" s="86"/>
      <c r="F620" s="16"/>
      <c r="G620" s="86"/>
      <c r="H620" s="86"/>
      <c r="J620" s="86"/>
      <c r="P620" s="16" t="e">
        <f t="shared" ca="1" si="94"/>
        <v>#N/A</v>
      </c>
      <c r="Q620" s="86" t="e">
        <f t="shared" ca="1" si="95"/>
        <v>#N/A</v>
      </c>
      <c r="R620" s="86" t="e">
        <f t="shared" ca="1" si="96"/>
        <v>#N/A</v>
      </c>
      <c r="T620" s="16" t="e">
        <f t="shared" ca="1" si="97"/>
        <v>#N/A</v>
      </c>
      <c r="U620" s="86" t="e">
        <f t="shared" ca="1" si="98"/>
        <v>#N/A</v>
      </c>
      <c r="V620" s="86" t="e">
        <f t="shared" ca="1" si="99"/>
        <v>#N/A</v>
      </c>
      <c r="X620" s="86"/>
      <c r="AI620" s="196" t="e">
        <f ca="1">(($E$9*(RAND()*($E$208-$D$208)+$D$208))*(RAND()*('Base Calcs'!$E$214-'Base Calcs'!$D$214)+'Base Calcs'!$D$214+IF($E$50&gt;0,$E$50,0)))+$E$154+$E$155-$E$196+$E$179-($E$179*(RAND()*($E$210-$D$210)+$D$210))-(($E$200/$E$45)*(RAND()*($E$211-$D$211)+$D$211))</f>
        <v>#N/A</v>
      </c>
      <c r="AK6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1" spans="2:37" x14ac:dyDescent="0.25">
      <c r="B621" s="181" t="e">
        <f t="shared" ca="1" si="93"/>
        <v>#N/A</v>
      </c>
      <c r="C621" s="86"/>
      <c r="D621" s="86"/>
      <c r="F621" s="16"/>
      <c r="G621" s="86"/>
      <c r="H621" s="86"/>
      <c r="J621" s="86"/>
      <c r="P621" s="16" t="e">
        <f t="shared" ca="1" si="94"/>
        <v>#N/A</v>
      </c>
      <c r="Q621" s="86" t="e">
        <f t="shared" ca="1" si="95"/>
        <v>#N/A</v>
      </c>
      <c r="R621" s="86" t="e">
        <f t="shared" ca="1" si="96"/>
        <v>#N/A</v>
      </c>
      <c r="T621" s="16" t="e">
        <f t="shared" ca="1" si="97"/>
        <v>#N/A</v>
      </c>
      <c r="U621" s="86" t="e">
        <f t="shared" ca="1" si="98"/>
        <v>#N/A</v>
      </c>
      <c r="V621" s="86" t="e">
        <f t="shared" ca="1" si="99"/>
        <v>#N/A</v>
      </c>
      <c r="X621" s="86"/>
      <c r="AI621" s="196" t="e">
        <f ca="1">(($E$9*(RAND()*($E$208-$D$208)+$D$208))*(RAND()*('Base Calcs'!$E$214-'Base Calcs'!$D$214)+'Base Calcs'!$D$214+IF($E$50&gt;0,$E$50,0)))+$E$154+$E$155-$E$196+$E$179-($E$179*(RAND()*($E$210-$D$210)+$D$210))-(($E$200/$E$45)*(RAND()*($E$211-$D$211)+$D$211))</f>
        <v>#N/A</v>
      </c>
      <c r="AK6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2" spans="2:37" x14ac:dyDescent="0.25">
      <c r="B622" s="181" t="e">
        <f t="shared" ca="1" si="93"/>
        <v>#N/A</v>
      </c>
      <c r="C622" s="86"/>
      <c r="D622" s="86"/>
      <c r="F622" s="16"/>
      <c r="G622" s="86"/>
      <c r="H622" s="86"/>
      <c r="J622" s="86"/>
      <c r="P622" s="16" t="e">
        <f t="shared" ca="1" si="94"/>
        <v>#N/A</v>
      </c>
      <c r="Q622" s="86" t="e">
        <f t="shared" ca="1" si="95"/>
        <v>#N/A</v>
      </c>
      <c r="R622" s="86" t="e">
        <f t="shared" ca="1" si="96"/>
        <v>#N/A</v>
      </c>
      <c r="T622" s="16" t="e">
        <f t="shared" ca="1" si="97"/>
        <v>#N/A</v>
      </c>
      <c r="U622" s="86" t="e">
        <f t="shared" ca="1" si="98"/>
        <v>#N/A</v>
      </c>
      <c r="V622" s="86" t="e">
        <f t="shared" ca="1" si="99"/>
        <v>#N/A</v>
      </c>
      <c r="X622" s="86"/>
      <c r="AI622" s="196" t="e">
        <f ca="1">(($E$9*(RAND()*($E$208-$D$208)+$D$208))*(RAND()*('Base Calcs'!$E$214-'Base Calcs'!$D$214)+'Base Calcs'!$D$214+IF($E$50&gt;0,$E$50,0)))+$E$154+$E$155-$E$196+$E$179-($E$179*(RAND()*($E$210-$D$210)+$D$210))-(($E$200/$E$45)*(RAND()*($E$211-$D$211)+$D$211))</f>
        <v>#N/A</v>
      </c>
      <c r="AK6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3" spans="2:37" x14ac:dyDescent="0.25">
      <c r="B623" s="181" t="e">
        <f t="shared" ca="1" si="93"/>
        <v>#N/A</v>
      </c>
      <c r="C623" s="86"/>
      <c r="D623" s="86"/>
      <c r="F623" s="16"/>
      <c r="G623" s="86"/>
      <c r="H623" s="86"/>
      <c r="J623" s="86"/>
      <c r="P623" s="16" t="e">
        <f t="shared" ca="1" si="94"/>
        <v>#N/A</v>
      </c>
      <c r="Q623" s="86" t="e">
        <f t="shared" ca="1" si="95"/>
        <v>#N/A</v>
      </c>
      <c r="R623" s="86" t="e">
        <f t="shared" ca="1" si="96"/>
        <v>#N/A</v>
      </c>
      <c r="T623" s="16" t="e">
        <f t="shared" ca="1" si="97"/>
        <v>#N/A</v>
      </c>
      <c r="U623" s="86" t="e">
        <f t="shared" ca="1" si="98"/>
        <v>#N/A</v>
      </c>
      <c r="V623" s="86" t="e">
        <f t="shared" ca="1" si="99"/>
        <v>#N/A</v>
      </c>
      <c r="X623" s="86"/>
      <c r="AI623" s="196" t="e">
        <f ca="1">(($E$9*(RAND()*($E$208-$D$208)+$D$208))*(RAND()*('Base Calcs'!$E$214-'Base Calcs'!$D$214)+'Base Calcs'!$D$214+IF($E$50&gt;0,$E$50,0)))+$E$154+$E$155-$E$196+$E$179-($E$179*(RAND()*($E$210-$D$210)+$D$210))-(($E$200/$E$45)*(RAND()*($E$211-$D$211)+$D$211))</f>
        <v>#N/A</v>
      </c>
      <c r="AK6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4" spans="2:37" x14ac:dyDescent="0.25">
      <c r="B624" s="181" t="e">
        <f t="shared" ca="1" si="93"/>
        <v>#N/A</v>
      </c>
      <c r="C624" s="86"/>
      <c r="D624" s="86"/>
      <c r="F624" s="16"/>
      <c r="G624" s="86"/>
      <c r="H624" s="86"/>
      <c r="J624" s="86"/>
      <c r="P624" s="16" t="e">
        <f t="shared" ca="1" si="94"/>
        <v>#N/A</v>
      </c>
      <c r="Q624" s="86" t="e">
        <f t="shared" ca="1" si="95"/>
        <v>#N/A</v>
      </c>
      <c r="R624" s="86" t="e">
        <f t="shared" ca="1" si="96"/>
        <v>#N/A</v>
      </c>
      <c r="T624" s="16" t="e">
        <f t="shared" ca="1" si="97"/>
        <v>#N/A</v>
      </c>
      <c r="U624" s="86" t="e">
        <f t="shared" ca="1" si="98"/>
        <v>#N/A</v>
      </c>
      <c r="V624" s="86" t="e">
        <f t="shared" ca="1" si="99"/>
        <v>#N/A</v>
      </c>
      <c r="X624" s="86"/>
      <c r="AI624" s="196" t="e">
        <f ca="1">(($E$9*(RAND()*($E$208-$D$208)+$D$208))*(RAND()*('Base Calcs'!$E$214-'Base Calcs'!$D$214)+'Base Calcs'!$D$214+IF($E$50&gt;0,$E$50,0)))+$E$154+$E$155-$E$196+$E$179-($E$179*(RAND()*($E$210-$D$210)+$D$210))-(($E$200/$E$45)*(RAND()*($E$211-$D$211)+$D$211))</f>
        <v>#N/A</v>
      </c>
      <c r="AK6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5" spans="2:37" x14ac:dyDescent="0.25">
      <c r="B625" s="181" t="e">
        <f t="shared" ca="1" si="93"/>
        <v>#N/A</v>
      </c>
      <c r="C625" s="86"/>
      <c r="D625" s="86"/>
      <c r="F625" s="16"/>
      <c r="G625" s="86"/>
      <c r="H625" s="86"/>
      <c r="J625" s="86"/>
      <c r="P625" s="16" t="e">
        <f t="shared" ca="1" si="94"/>
        <v>#N/A</v>
      </c>
      <c r="Q625" s="86" t="e">
        <f t="shared" ca="1" si="95"/>
        <v>#N/A</v>
      </c>
      <c r="R625" s="86" t="e">
        <f t="shared" ca="1" si="96"/>
        <v>#N/A</v>
      </c>
      <c r="T625" s="16" t="e">
        <f t="shared" ca="1" si="97"/>
        <v>#N/A</v>
      </c>
      <c r="U625" s="86" t="e">
        <f t="shared" ca="1" si="98"/>
        <v>#N/A</v>
      </c>
      <c r="V625" s="86" t="e">
        <f t="shared" ca="1" si="99"/>
        <v>#N/A</v>
      </c>
      <c r="X625" s="86"/>
      <c r="AI625" s="196" t="e">
        <f ca="1">(($E$9*(RAND()*($E$208-$D$208)+$D$208))*(RAND()*('Base Calcs'!$E$214-'Base Calcs'!$D$214)+'Base Calcs'!$D$214+IF($E$50&gt;0,$E$50,0)))+$E$154+$E$155-$E$196+$E$179-($E$179*(RAND()*($E$210-$D$210)+$D$210))-(($E$200/$E$45)*(RAND()*($E$211-$D$211)+$D$211))</f>
        <v>#N/A</v>
      </c>
      <c r="AK6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6" spans="2:37" x14ac:dyDescent="0.25">
      <c r="B626" s="181" t="e">
        <f t="shared" ca="1" si="93"/>
        <v>#N/A</v>
      </c>
      <c r="C626" s="86"/>
      <c r="D626" s="86"/>
      <c r="F626" s="16"/>
      <c r="G626" s="86"/>
      <c r="H626" s="86"/>
      <c r="J626" s="86"/>
      <c r="P626" s="16" t="e">
        <f t="shared" ca="1" si="94"/>
        <v>#N/A</v>
      </c>
      <c r="Q626" s="86" t="e">
        <f t="shared" ca="1" si="95"/>
        <v>#N/A</v>
      </c>
      <c r="R626" s="86" t="e">
        <f t="shared" ca="1" si="96"/>
        <v>#N/A</v>
      </c>
      <c r="T626" s="16" t="e">
        <f t="shared" ca="1" si="97"/>
        <v>#N/A</v>
      </c>
      <c r="U626" s="86" t="e">
        <f t="shared" ca="1" si="98"/>
        <v>#N/A</v>
      </c>
      <c r="V626" s="86" t="e">
        <f t="shared" ca="1" si="99"/>
        <v>#N/A</v>
      </c>
      <c r="X626" s="86"/>
      <c r="AI626" s="196" t="e">
        <f ca="1">(($E$9*(RAND()*($E$208-$D$208)+$D$208))*(RAND()*('Base Calcs'!$E$214-'Base Calcs'!$D$214)+'Base Calcs'!$D$214+IF($E$50&gt;0,$E$50,0)))+$E$154+$E$155-$E$196+$E$179-($E$179*(RAND()*($E$210-$D$210)+$D$210))-(($E$200/$E$45)*(RAND()*($E$211-$D$211)+$D$211))</f>
        <v>#N/A</v>
      </c>
      <c r="AK6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7" spans="2:37" x14ac:dyDescent="0.25">
      <c r="B627" s="181" t="e">
        <f t="shared" ca="1" si="93"/>
        <v>#N/A</v>
      </c>
      <c r="C627" s="86"/>
      <c r="D627" s="86"/>
      <c r="F627" s="16"/>
      <c r="G627" s="86"/>
      <c r="H627" s="86"/>
      <c r="J627" s="86"/>
      <c r="P627" s="16" t="e">
        <f t="shared" ca="1" si="94"/>
        <v>#N/A</v>
      </c>
      <c r="Q627" s="86" t="e">
        <f t="shared" ca="1" si="95"/>
        <v>#N/A</v>
      </c>
      <c r="R627" s="86" t="e">
        <f t="shared" ca="1" si="96"/>
        <v>#N/A</v>
      </c>
      <c r="T627" s="16" t="e">
        <f t="shared" ca="1" si="97"/>
        <v>#N/A</v>
      </c>
      <c r="U627" s="86" t="e">
        <f t="shared" ca="1" si="98"/>
        <v>#N/A</v>
      </c>
      <c r="V627" s="86" t="e">
        <f t="shared" ca="1" si="99"/>
        <v>#N/A</v>
      </c>
      <c r="X627" s="86"/>
      <c r="AI627" s="196" t="e">
        <f ca="1">(($E$9*(RAND()*($E$208-$D$208)+$D$208))*(RAND()*('Base Calcs'!$E$214-'Base Calcs'!$D$214)+'Base Calcs'!$D$214+IF($E$50&gt;0,$E$50,0)))+$E$154+$E$155-$E$196+$E$179-($E$179*(RAND()*($E$210-$D$210)+$D$210))-(($E$200/$E$45)*(RAND()*($E$211-$D$211)+$D$211))</f>
        <v>#N/A</v>
      </c>
      <c r="AK6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8" spans="2:37" x14ac:dyDescent="0.25">
      <c r="B628" s="181" t="e">
        <f t="shared" ca="1" si="93"/>
        <v>#N/A</v>
      </c>
      <c r="C628" s="86"/>
      <c r="D628" s="86"/>
      <c r="F628" s="16"/>
      <c r="G628" s="86"/>
      <c r="H628" s="86"/>
      <c r="J628" s="86"/>
      <c r="P628" s="16" t="e">
        <f t="shared" ca="1" si="94"/>
        <v>#N/A</v>
      </c>
      <c r="Q628" s="86" t="e">
        <f t="shared" ca="1" si="95"/>
        <v>#N/A</v>
      </c>
      <c r="R628" s="86" t="e">
        <f t="shared" ca="1" si="96"/>
        <v>#N/A</v>
      </c>
      <c r="T628" s="16" t="e">
        <f t="shared" ca="1" si="97"/>
        <v>#N/A</v>
      </c>
      <c r="U628" s="86" t="e">
        <f t="shared" ca="1" si="98"/>
        <v>#N/A</v>
      </c>
      <c r="V628" s="86" t="e">
        <f t="shared" ca="1" si="99"/>
        <v>#N/A</v>
      </c>
      <c r="X628" s="86"/>
      <c r="AI628" s="196" t="e">
        <f ca="1">(($E$9*(RAND()*($E$208-$D$208)+$D$208))*(RAND()*('Base Calcs'!$E$214-'Base Calcs'!$D$214)+'Base Calcs'!$D$214+IF($E$50&gt;0,$E$50,0)))+$E$154+$E$155-$E$196+$E$179-($E$179*(RAND()*($E$210-$D$210)+$D$210))-(($E$200/$E$45)*(RAND()*($E$211-$D$211)+$D$211))</f>
        <v>#N/A</v>
      </c>
      <c r="AK6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9" spans="2:37" x14ac:dyDescent="0.25">
      <c r="B629" s="181" t="e">
        <f t="shared" ca="1" si="93"/>
        <v>#N/A</v>
      </c>
      <c r="C629" s="86"/>
      <c r="D629" s="86"/>
      <c r="F629" s="16"/>
      <c r="G629" s="86"/>
      <c r="H629" s="86"/>
      <c r="J629" s="86"/>
      <c r="P629" s="16" t="e">
        <f t="shared" ca="1" si="94"/>
        <v>#N/A</v>
      </c>
      <c r="Q629" s="86" t="e">
        <f t="shared" ca="1" si="95"/>
        <v>#N/A</v>
      </c>
      <c r="R629" s="86" t="e">
        <f t="shared" ca="1" si="96"/>
        <v>#N/A</v>
      </c>
      <c r="T629" s="16" t="e">
        <f t="shared" ca="1" si="97"/>
        <v>#N/A</v>
      </c>
      <c r="U629" s="86" t="e">
        <f t="shared" ca="1" si="98"/>
        <v>#N/A</v>
      </c>
      <c r="V629" s="86" t="e">
        <f t="shared" ca="1" si="99"/>
        <v>#N/A</v>
      </c>
      <c r="X629" s="86"/>
      <c r="AI629" s="196" t="e">
        <f ca="1">(($E$9*(RAND()*($E$208-$D$208)+$D$208))*(RAND()*('Base Calcs'!$E$214-'Base Calcs'!$D$214)+'Base Calcs'!$D$214+IF($E$50&gt;0,$E$50,0)))+$E$154+$E$155-$E$196+$E$179-($E$179*(RAND()*($E$210-$D$210)+$D$210))-(($E$200/$E$45)*(RAND()*($E$211-$D$211)+$D$211))</f>
        <v>#N/A</v>
      </c>
      <c r="AK6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0" spans="2:37" x14ac:dyDescent="0.25">
      <c r="B630" s="181" t="e">
        <f t="shared" ca="1" si="93"/>
        <v>#N/A</v>
      </c>
      <c r="C630" s="86"/>
      <c r="D630" s="86"/>
      <c r="F630" s="16"/>
      <c r="G630" s="86"/>
      <c r="H630" s="86"/>
      <c r="J630" s="86"/>
      <c r="P630" s="16" t="e">
        <f t="shared" ca="1" si="94"/>
        <v>#N/A</v>
      </c>
      <c r="Q630" s="86" t="e">
        <f t="shared" ca="1" si="95"/>
        <v>#N/A</v>
      </c>
      <c r="R630" s="86" t="e">
        <f t="shared" ca="1" si="96"/>
        <v>#N/A</v>
      </c>
      <c r="T630" s="16" t="e">
        <f t="shared" ca="1" si="97"/>
        <v>#N/A</v>
      </c>
      <c r="U630" s="86" t="e">
        <f t="shared" ca="1" si="98"/>
        <v>#N/A</v>
      </c>
      <c r="V630" s="86" t="e">
        <f t="shared" ca="1" si="99"/>
        <v>#N/A</v>
      </c>
      <c r="X630" s="86"/>
      <c r="AI630" s="196" t="e">
        <f ca="1">(($E$9*(RAND()*($E$208-$D$208)+$D$208))*(RAND()*('Base Calcs'!$E$214-'Base Calcs'!$D$214)+'Base Calcs'!$D$214+IF($E$50&gt;0,$E$50,0)))+$E$154+$E$155-$E$196+$E$179-($E$179*(RAND()*($E$210-$D$210)+$D$210))-(($E$200/$E$45)*(RAND()*($E$211-$D$211)+$D$211))</f>
        <v>#N/A</v>
      </c>
      <c r="AK6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1" spans="2:37" x14ac:dyDescent="0.25">
      <c r="B631" s="181" t="e">
        <f t="shared" ca="1" si="93"/>
        <v>#N/A</v>
      </c>
      <c r="C631" s="86"/>
      <c r="D631" s="86"/>
      <c r="F631" s="16"/>
      <c r="G631" s="86"/>
      <c r="H631" s="86"/>
      <c r="J631" s="86"/>
      <c r="P631" s="16" t="e">
        <f t="shared" ca="1" si="94"/>
        <v>#N/A</v>
      </c>
      <c r="Q631" s="86" t="e">
        <f t="shared" ca="1" si="95"/>
        <v>#N/A</v>
      </c>
      <c r="R631" s="86" t="e">
        <f t="shared" ca="1" si="96"/>
        <v>#N/A</v>
      </c>
      <c r="T631" s="16" t="e">
        <f t="shared" ca="1" si="97"/>
        <v>#N/A</v>
      </c>
      <c r="U631" s="86" t="e">
        <f t="shared" ca="1" si="98"/>
        <v>#N/A</v>
      </c>
      <c r="V631" s="86" t="e">
        <f t="shared" ca="1" si="99"/>
        <v>#N/A</v>
      </c>
      <c r="X631" s="86"/>
      <c r="AI631" s="196" t="e">
        <f ca="1">(($E$9*(RAND()*($E$208-$D$208)+$D$208))*(RAND()*('Base Calcs'!$E$214-'Base Calcs'!$D$214)+'Base Calcs'!$D$214+IF($E$50&gt;0,$E$50,0)))+$E$154+$E$155-$E$196+$E$179-($E$179*(RAND()*($E$210-$D$210)+$D$210))-(($E$200/$E$45)*(RAND()*($E$211-$D$211)+$D$211))</f>
        <v>#N/A</v>
      </c>
      <c r="AK6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2" spans="2:37" x14ac:dyDescent="0.25">
      <c r="B632" s="181" t="e">
        <f t="shared" ca="1" si="93"/>
        <v>#N/A</v>
      </c>
      <c r="C632" s="86"/>
      <c r="D632" s="86"/>
      <c r="F632" s="16"/>
      <c r="G632" s="86"/>
      <c r="H632" s="86"/>
      <c r="J632" s="86"/>
      <c r="P632" s="16" t="e">
        <f t="shared" ca="1" si="94"/>
        <v>#N/A</v>
      </c>
      <c r="Q632" s="86" t="e">
        <f t="shared" ca="1" si="95"/>
        <v>#N/A</v>
      </c>
      <c r="R632" s="86" t="e">
        <f t="shared" ca="1" si="96"/>
        <v>#N/A</v>
      </c>
      <c r="T632" s="16" t="e">
        <f t="shared" ca="1" si="97"/>
        <v>#N/A</v>
      </c>
      <c r="U632" s="86" t="e">
        <f t="shared" ca="1" si="98"/>
        <v>#N/A</v>
      </c>
      <c r="V632" s="86" t="e">
        <f t="shared" ca="1" si="99"/>
        <v>#N/A</v>
      </c>
      <c r="X632" s="86"/>
      <c r="AI632" s="196" t="e">
        <f ca="1">(($E$9*(RAND()*($E$208-$D$208)+$D$208))*(RAND()*('Base Calcs'!$E$214-'Base Calcs'!$D$214)+'Base Calcs'!$D$214+IF($E$50&gt;0,$E$50,0)))+$E$154+$E$155-$E$196+$E$179-($E$179*(RAND()*($E$210-$D$210)+$D$210))-(($E$200/$E$45)*(RAND()*($E$211-$D$211)+$D$211))</f>
        <v>#N/A</v>
      </c>
      <c r="AK6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3" spans="2:37" x14ac:dyDescent="0.25">
      <c r="B633" s="181" t="e">
        <f t="shared" ca="1" si="93"/>
        <v>#N/A</v>
      </c>
      <c r="C633" s="86"/>
      <c r="D633" s="86"/>
      <c r="F633" s="16"/>
      <c r="G633" s="86"/>
      <c r="H633" s="86"/>
      <c r="J633" s="86"/>
      <c r="P633" s="16" t="e">
        <f t="shared" ca="1" si="94"/>
        <v>#N/A</v>
      </c>
      <c r="Q633" s="86" t="e">
        <f t="shared" ca="1" si="95"/>
        <v>#N/A</v>
      </c>
      <c r="R633" s="86" t="e">
        <f t="shared" ca="1" si="96"/>
        <v>#N/A</v>
      </c>
      <c r="T633" s="16" t="e">
        <f t="shared" ca="1" si="97"/>
        <v>#N/A</v>
      </c>
      <c r="U633" s="86" t="e">
        <f t="shared" ca="1" si="98"/>
        <v>#N/A</v>
      </c>
      <c r="V633" s="86" t="e">
        <f t="shared" ca="1" si="99"/>
        <v>#N/A</v>
      </c>
      <c r="X633" s="86"/>
      <c r="AI633" s="196" t="e">
        <f ca="1">(($E$9*(RAND()*($E$208-$D$208)+$D$208))*(RAND()*('Base Calcs'!$E$214-'Base Calcs'!$D$214)+'Base Calcs'!$D$214+IF($E$50&gt;0,$E$50,0)))+$E$154+$E$155-$E$196+$E$179-($E$179*(RAND()*($E$210-$D$210)+$D$210))-(($E$200/$E$45)*(RAND()*($E$211-$D$211)+$D$211))</f>
        <v>#N/A</v>
      </c>
      <c r="AK6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4" spans="2:37" x14ac:dyDescent="0.25">
      <c r="B634" s="181" t="e">
        <f t="shared" ca="1" si="93"/>
        <v>#N/A</v>
      </c>
      <c r="C634" s="86"/>
      <c r="D634" s="86"/>
      <c r="F634" s="16"/>
      <c r="G634" s="86"/>
      <c r="H634" s="86"/>
      <c r="J634" s="86"/>
      <c r="P634" s="16" t="e">
        <f t="shared" ca="1" si="94"/>
        <v>#N/A</v>
      </c>
      <c r="Q634" s="86" t="e">
        <f t="shared" ca="1" si="95"/>
        <v>#N/A</v>
      </c>
      <c r="R634" s="86" t="e">
        <f t="shared" ca="1" si="96"/>
        <v>#N/A</v>
      </c>
      <c r="T634" s="16" t="e">
        <f t="shared" ca="1" si="97"/>
        <v>#N/A</v>
      </c>
      <c r="U634" s="86" t="e">
        <f t="shared" ca="1" si="98"/>
        <v>#N/A</v>
      </c>
      <c r="V634" s="86" t="e">
        <f t="shared" ca="1" si="99"/>
        <v>#N/A</v>
      </c>
      <c r="X634" s="86"/>
      <c r="AI634" s="196" t="e">
        <f ca="1">(($E$9*(RAND()*($E$208-$D$208)+$D$208))*(RAND()*('Base Calcs'!$E$214-'Base Calcs'!$D$214)+'Base Calcs'!$D$214+IF($E$50&gt;0,$E$50,0)))+$E$154+$E$155-$E$196+$E$179-($E$179*(RAND()*($E$210-$D$210)+$D$210))-(($E$200/$E$45)*(RAND()*($E$211-$D$211)+$D$211))</f>
        <v>#N/A</v>
      </c>
      <c r="AK6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5" spans="2:37" x14ac:dyDescent="0.25">
      <c r="B635" s="181" t="e">
        <f t="shared" ca="1" si="93"/>
        <v>#N/A</v>
      </c>
      <c r="C635" s="86"/>
      <c r="D635" s="86"/>
      <c r="F635" s="16"/>
      <c r="G635" s="86"/>
      <c r="H635" s="86"/>
      <c r="J635" s="86"/>
      <c r="P635" s="16" t="e">
        <f t="shared" ca="1" si="94"/>
        <v>#N/A</v>
      </c>
      <c r="Q635" s="86" t="e">
        <f t="shared" ca="1" si="95"/>
        <v>#N/A</v>
      </c>
      <c r="R635" s="86" t="e">
        <f t="shared" ca="1" si="96"/>
        <v>#N/A</v>
      </c>
      <c r="T635" s="16" t="e">
        <f t="shared" ca="1" si="97"/>
        <v>#N/A</v>
      </c>
      <c r="U635" s="86" t="e">
        <f t="shared" ca="1" si="98"/>
        <v>#N/A</v>
      </c>
      <c r="V635" s="86" t="e">
        <f t="shared" ca="1" si="99"/>
        <v>#N/A</v>
      </c>
      <c r="X635" s="86"/>
      <c r="AI635" s="196" t="e">
        <f ca="1">(($E$9*(RAND()*($E$208-$D$208)+$D$208))*(RAND()*('Base Calcs'!$E$214-'Base Calcs'!$D$214)+'Base Calcs'!$D$214+IF($E$50&gt;0,$E$50,0)))+$E$154+$E$155-$E$196+$E$179-($E$179*(RAND()*($E$210-$D$210)+$D$210))-(($E$200/$E$45)*(RAND()*($E$211-$D$211)+$D$211))</f>
        <v>#N/A</v>
      </c>
      <c r="AK6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6" spans="2:37" x14ac:dyDescent="0.25">
      <c r="B636" s="181" t="e">
        <f t="shared" ca="1" si="93"/>
        <v>#N/A</v>
      </c>
      <c r="C636" s="86"/>
      <c r="D636" s="86"/>
      <c r="F636" s="16"/>
      <c r="G636" s="86"/>
      <c r="H636" s="86"/>
      <c r="J636" s="86"/>
      <c r="P636" s="16" t="e">
        <f t="shared" ca="1" si="94"/>
        <v>#N/A</v>
      </c>
      <c r="Q636" s="86" t="e">
        <f t="shared" ca="1" si="95"/>
        <v>#N/A</v>
      </c>
      <c r="R636" s="86" t="e">
        <f t="shared" ca="1" si="96"/>
        <v>#N/A</v>
      </c>
      <c r="T636" s="16" t="e">
        <f t="shared" ca="1" si="97"/>
        <v>#N/A</v>
      </c>
      <c r="U636" s="86" t="e">
        <f t="shared" ca="1" si="98"/>
        <v>#N/A</v>
      </c>
      <c r="V636" s="86" t="e">
        <f t="shared" ca="1" si="99"/>
        <v>#N/A</v>
      </c>
      <c r="X636" s="86"/>
      <c r="AI636" s="196" t="e">
        <f ca="1">(($E$9*(RAND()*($E$208-$D$208)+$D$208))*(RAND()*('Base Calcs'!$E$214-'Base Calcs'!$D$214)+'Base Calcs'!$D$214+IF($E$50&gt;0,$E$50,0)))+$E$154+$E$155-$E$196+$E$179-($E$179*(RAND()*($E$210-$D$210)+$D$210))-(($E$200/$E$45)*(RAND()*($E$211-$D$211)+$D$211))</f>
        <v>#N/A</v>
      </c>
      <c r="AK6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7" spans="2:37" x14ac:dyDescent="0.25">
      <c r="B637" s="181" t="e">
        <f t="shared" ca="1" si="93"/>
        <v>#N/A</v>
      </c>
      <c r="C637" s="86"/>
      <c r="D637" s="86"/>
      <c r="F637" s="16"/>
      <c r="G637" s="86"/>
      <c r="H637" s="86"/>
      <c r="J637" s="86"/>
      <c r="P637" s="16" t="e">
        <f t="shared" ca="1" si="94"/>
        <v>#N/A</v>
      </c>
      <c r="Q637" s="86" t="e">
        <f t="shared" ca="1" si="95"/>
        <v>#N/A</v>
      </c>
      <c r="R637" s="86" t="e">
        <f t="shared" ca="1" si="96"/>
        <v>#N/A</v>
      </c>
      <c r="T637" s="16" t="e">
        <f t="shared" ca="1" si="97"/>
        <v>#N/A</v>
      </c>
      <c r="U637" s="86" t="e">
        <f t="shared" ca="1" si="98"/>
        <v>#N/A</v>
      </c>
      <c r="V637" s="86" t="e">
        <f t="shared" ca="1" si="99"/>
        <v>#N/A</v>
      </c>
      <c r="X637" s="86"/>
      <c r="AI637" s="196" t="e">
        <f ca="1">(($E$9*(RAND()*($E$208-$D$208)+$D$208))*(RAND()*('Base Calcs'!$E$214-'Base Calcs'!$D$214)+'Base Calcs'!$D$214+IF($E$50&gt;0,$E$50,0)))+$E$154+$E$155-$E$196+$E$179-($E$179*(RAND()*($E$210-$D$210)+$D$210))-(($E$200/$E$45)*(RAND()*($E$211-$D$211)+$D$211))</f>
        <v>#N/A</v>
      </c>
      <c r="AK6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8" spans="2:37" x14ac:dyDescent="0.25">
      <c r="B638" s="181" t="e">
        <f t="shared" ca="1" si="93"/>
        <v>#N/A</v>
      </c>
      <c r="C638" s="86"/>
      <c r="D638" s="86"/>
      <c r="F638" s="16"/>
      <c r="G638" s="86"/>
      <c r="H638" s="86"/>
      <c r="J638" s="86"/>
      <c r="P638" s="16" t="e">
        <f t="shared" ca="1" si="94"/>
        <v>#N/A</v>
      </c>
      <c r="Q638" s="86" t="e">
        <f t="shared" ca="1" si="95"/>
        <v>#N/A</v>
      </c>
      <c r="R638" s="86" t="e">
        <f t="shared" ca="1" si="96"/>
        <v>#N/A</v>
      </c>
      <c r="T638" s="16" t="e">
        <f t="shared" ca="1" si="97"/>
        <v>#N/A</v>
      </c>
      <c r="U638" s="86" t="e">
        <f t="shared" ca="1" si="98"/>
        <v>#N/A</v>
      </c>
      <c r="V638" s="86" t="e">
        <f t="shared" ca="1" si="99"/>
        <v>#N/A</v>
      </c>
      <c r="X638" s="86"/>
      <c r="AI638" s="196" t="e">
        <f ca="1">(($E$9*(RAND()*($E$208-$D$208)+$D$208))*(RAND()*('Base Calcs'!$E$214-'Base Calcs'!$D$214)+'Base Calcs'!$D$214+IF($E$50&gt;0,$E$50,0)))+$E$154+$E$155-$E$196+$E$179-($E$179*(RAND()*($E$210-$D$210)+$D$210))-(($E$200/$E$45)*(RAND()*($E$211-$D$211)+$D$211))</f>
        <v>#N/A</v>
      </c>
      <c r="AK6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9" spans="2:37" x14ac:dyDescent="0.25">
      <c r="B639" s="181" t="e">
        <f t="shared" ca="1" si="93"/>
        <v>#N/A</v>
      </c>
      <c r="C639" s="86"/>
      <c r="D639" s="86"/>
      <c r="F639" s="16"/>
      <c r="G639" s="86"/>
      <c r="H639" s="86"/>
      <c r="J639" s="86"/>
      <c r="P639" s="16" t="e">
        <f t="shared" ca="1" si="94"/>
        <v>#N/A</v>
      </c>
      <c r="Q639" s="86" t="e">
        <f t="shared" ca="1" si="95"/>
        <v>#N/A</v>
      </c>
      <c r="R639" s="86" t="e">
        <f t="shared" ca="1" si="96"/>
        <v>#N/A</v>
      </c>
      <c r="T639" s="16" t="e">
        <f t="shared" ca="1" si="97"/>
        <v>#N/A</v>
      </c>
      <c r="U639" s="86" t="e">
        <f t="shared" ca="1" si="98"/>
        <v>#N/A</v>
      </c>
      <c r="V639" s="86" t="e">
        <f t="shared" ca="1" si="99"/>
        <v>#N/A</v>
      </c>
      <c r="X639" s="86"/>
      <c r="AI639" s="196" t="e">
        <f ca="1">(($E$9*(RAND()*($E$208-$D$208)+$D$208))*(RAND()*('Base Calcs'!$E$214-'Base Calcs'!$D$214)+'Base Calcs'!$D$214+IF($E$50&gt;0,$E$50,0)))+$E$154+$E$155-$E$196+$E$179-($E$179*(RAND()*($E$210-$D$210)+$D$210))-(($E$200/$E$45)*(RAND()*($E$211-$D$211)+$D$211))</f>
        <v>#N/A</v>
      </c>
      <c r="AK6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0" spans="2:37" x14ac:dyDescent="0.25">
      <c r="B640" s="181" t="e">
        <f t="shared" ca="1" si="93"/>
        <v>#N/A</v>
      </c>
      <c r="C640" s="86"/>
      <c r="D640" s="86"/>
      <c r="F640" s="16"/>
      <c r="G640" s="86"/>
      <c r="H640" s="86"/>
      <c r="J640" s="86"/>
      <c r="P640" s="16" t="e">
        <f t="shared" ca="1" si="94"/>
        <v>#N/A</v>
      </c>
      <c r="Q640" s="86" t="e">
        <f t="shared" ca="1" si="95"/>
        <v>#N/A</v>
      </c>
      <c r="R640" s="86" t="e">
        <f t="shared" ca="1" si="96"/>
        <v>#N/A</v>
      </c>
      <c r="T640" s="16" t="e">
        <f t="shared" ca="1" si="97"/>
        <v>#N/A</v>
      </c>
      <c r="U640" s="86" t="e">
        <f t="shared" ca="1" si="98"/>
        <v>#N/A</v>
      </c>
      <c r="V640" s="86" t="e">
        <f t="shared" ca="1" si="99"/>
        <v>#N/A</v>
      </c>
      <c r="X640" s="86"/>
      <c r="AI640" s="196" t="e">
        <f ca="1">(($E$9*(RAND()*($E$208-$D$208)+$D$208))*(RAND()*('Base Calcs'!$E$214-'Base Calcs'!$D$214)+'Base Calcs'!$D$214+IF($E$50&gt;0,$E$50,0)))+$E$154+$E$155-$E$196+$E$179-($E$179*(RAND()*($E$210-$D$210)+$D$210))-(($E$200/$E$45)*(RAND()*($E$211-$D$211)+$D$211))</f>
        <v>#N/A</v>
      </c>
      <c r="AK6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1" spans="2:37" x14ac:dyDescent="0.25">
      <c r="B641" s="181" t="e">
        <f t="shared" ca="1" si="93"/>
        <v>#N/A</v>
      </c>
      <c r="C641" s="86"/>
      <c r="D641" s="86"/>
      <c r="F641" s="16"/>
      <c r="G641" s="86"/>
      <c r="H641" s="86"/>
      <c r="J641" s="86"/>
      <c r="P641" s="16" t="e">
        <f t="shared" ca="1" si="94"/>
        <v>#N/A</v>
      </c>
      <c r="Q641" s="86" t="e">
        <f t="shared" ca="1" si="95"/>
        <v>#N/A</v>
      </c>
      <c r="R641" s="86" t="e">
        <f t="shared" ca="1" si="96"/>
        <v>#N/A</v>
      </c>
      <c r="T641" s="16" t="e">
        <f t="shared" ca="1" si="97"/>
        <v>#N/A</v>
      </c>
      <c r="U641" s="86" t="e">
        <f t="shared" ca="1" si="98"/>
        <v>#N/A</v>
      </c>
      <c r="V641" s="86" t="e">
        <f t="shared" ca="1" si="99"/>
        <v>#N/A</v>
      </c>
      <c r="X641" s="86"/>
      <c r="AI641" s="196" t="e">
        <f ca="1">(($E$9*(RAND()*($E$208-$D$208)+$D$208))*(RAND()*('Base Calcs'!$E$214-'Base Calcs'!$D$214)+'Base Calcs'!$D$214+IF($E$50&gt;0,$E$50,0)))+$E$154+$E$155-$E$196+$E$179-($E$179*(RAND()*($E$210-$D$210)+$D$210))-(($E$200/$E$45)*(RAND()*($E$211-$D$211)+$D$211))</f>
        <v>#N/A</v>
      </c>
      <c r="AK6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2" spans="2:37" x14ac:dyDescent="0.25">
      <c r="B642" s="181" t="e">
        <f t="shared" ca="1" si="93"/>
        <v>#N/A</v>
      </c>
      <c r="C642" s="86"/>
      <c r="D642" s="86"/>
      <c r="F642" s="16"/>
      <c r="G642" s="86"/>
      <c r="H642" s="86"/>
      <c r="J642" s="86"/>
      <c r="P642" s="16" t="e">
        <f t="shared" ca="1" si="94"/>
        <v>#N/A</v>
      </c>
      <c r="Q642" s="86" t="e">
        <f t="shared" ca="1" si="95"/>
        <v>#N/A</v>
      </c>
      <c r="R642" s="86" t="e">
        <f t="shared" ca="1" si="96"/>
        <v>#N/A</v>
      </c>
      <c r="T642" s="16" t="e">
        <f t="shared" ca="1" si="97"/>
        <v>#N/A</v>
      </c>
      <c r="U642" s="86" t="e">
        <f t="shared" ca="1" si="98"/>
        <v>#N/A</v>
      </c>
      <c r="V642" s="86" t="e">
        <f t="shared" ca="1" si="99"/>
        <v>#N/A</v>
      </c>
      <c r="X642" s="86"/>
      <c r="AI642" s="196" t="e">
        <f ca="1">(($E$9*(RAND()*($E$208-$D$208)+$D$208))*(RAND()*('Base Calcs'!$E$214-'Base Calcs'!$D$214)+'Base Calcs'!$D$214+IF($E$50&gt;0,$E$50,0)))+$E$154+$E$155-$E$196+$E$179-($E$179*(RAND()*($E$210-$D$210)+$D$210))-(($E$200/$E$45)*(RAND()*($E$211-$D$211)+$D$211))</f>
        <v>#N/A</v>
      </c>
      <c r="AK6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3" spans="2:37" x14ac:dyDescent="0.25">
      <c r="B643" s="181" t="e">
        <f t="shared" ca="1" si="93"/>
        <v>#N/A</v>
      </c>
      <c r="C643" s="86"/>
      <c r="D643" s="86"/>
      <c r="F643" s="16"/>
      <c r="G643" s="86"/>
      <c r="H643" s="86"/>
      <c r="J643" s="86"/>
      <c r="P643" s="16" t="e">
        <f t="shared" ca="1" si="94"/>
        <v>#N/A</v>
      </c>
      <c r="Q643" s="86" t="e">
        <f t="shared" ca="1" si="95"/>
        <v>#N/A</v>
      </c>
      <c r="R643" s="86" t="e">
        <f t="shared" ca="1" si="96"/>
        <v>#N/A</v>
      </c>
      <c r="T643" s="16" t="e">
        <f t="shared" ca="1" si="97"/>
        <v>#N/A</v>
      </c>
      <c r="U643" s="86" t="e">
        <f t="shared" ca="1" si="98"/>
        <v>#N/A</v>
      </c>
      <c r="V643" s="86" t="e">
        <f t="shared" ca="1" si="99"/>
        <v>#N/A</v>
      </c>
      <c r="X643" s="86"/>
      <c r="AI643" s="196" t="e">
        <f ca="1">(($E$9*(RAND()*($E$208-$D$208)+$D$208))*(RAND()*('Base Calcs'!$E$214-'Base Calcs'!$D$214)+'Base Calcs'!$D$214+IF($E$50&gt;0,$E$50,0)))+$E$154+$E$155-$E$196+$E$179-($E$179*(RAND()*($E$210-$D$210)+$D$210))-(($E$200/$E$45)*(RAND()*($E$211-$D$211)+$D$211))</f>
        <v>#N/A</v>
      </c>
      <c r="AK6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4" spans="2:37" x14ac:dyDescent="0.25">
      <c r="B644" s="181" t="e">
        <f t="shared" ca="1" si="93"/>
        <v>#N/A</v>
      </c>
      <c r="C644" s="86"/>
      <c r="D644" s="86"/>
      <c r="F644" s="16"/>
      <c r="G644" s="86"/>
      <c r="H644" s="86"/>
      <c r="J644" s="86"/>
      <c r="P644" s="16" t="e">
        <f t="shared" ca="1" si="94"/>
        <v>#N/A</v>
      </c>
      <c r="Q644" s="86" t="e">
        <f t="shared" ca="1" si="95"/>
        <v>#N/A</v>
      </c>
      <c r="R644" s="86" t="e">
        <f t="shared" ca="1" si="96"/>
        <v>#N/A</v>
      </c>
      <c r="T644" s="16" t="e">
        <f t="shared" ca="1" si="97"/>
        <v>#N/A</v>
      </c>
      <c r="U644" s="86" t="e">
        <f t="shared" ca="1" si="98"/>
        <v>#N/A</v>
      </c>
      <c r="V644" s="86" t="e">
        <f t="shared" ca="1" si="99"/>
        <v>#N/A</v>
      </c>
      <c r="X644" s="86"/>
      <c r="AI644" s="196" t="e">
        <f ca="1">(($E$9*(RAND()*($E$208-$D$208)+$D$208))*(RAND()*('Base Calcs'!$E$214-'Base Calcs'!$D$214)+'Base Calcs'!$D$214+IF($E$50&gt;0,$E$50,0)))+$E$154+$E$155-$E$196+$E$179-($E$179*(RAND()*($E$210-$D$210)+$D$210))-(($E$200/$E$45)*(RAND()*($E$211-$D$211)+$D$211))</f>
        <v>#N/A</v>
      </c>
      <c r="AK6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5" spans="2:37" x14ac:dyDescent="0.25">
      <c r="B645" s="181" t="e">
        <f t="shared" ca="1" si="93"/>
        <v>#N/A</v>
      </c>
      <c r="C645" s="86"/>
      <c r="D645" s="86"/>
      <c r="F645" s="16"/>
      <c r="G645" s="86"/>
      <c r="H645" s="86"/>
      <c r="J645" s="86"/>
      <c r="P645" s="16" t="e">
        <f t="shared" ca="1" si="94"/>
        <v>#N/A</v>
      </c>
      <c r="Q645" s="86" t="e">
        <f t="shared" ca="1" si="95"/>
        <v>#N/A</v>
      </c>
      <c r="R645" s="86" t="e">
        <f t="shared" ca="1" si="96"/>
        <v>#N/A</v>
      </c>
      <c r="T645" s="16" t="e">
        <f t="shared" ca="1" si="97"/>
        <v>#N/A</v>
      </c>
      <c r="U645" s="86" t="e">
        <f t="shared" ca="1" si="98"/>
        <v>#N/A</v>
      </c>
      <c r="V645" s="86" t="e">
        <f t="shared" ca="1" si="99"/>
        <v>#N/A</v>
      </c>
      <c r="X645" s="86"/>
      <c r="AI645" s="196" t="e">
        <f ca="1">(($E$9*(RAND()*($E$208-$D$208)+$D$208))*(RAND()*('Base Calcs'!$E$214-'Base Calcs'!$D$214)+'Base Calcs'!$D$214+IF($E$50&gt;0,$E$50,0)))+$E$154+$E$155-$E$196+$E$179-($E$179*(RAND()*($E$210-$D$210)+$D$210))-(($E$200/$E$45)*(RAND()*($E$211-$D$211)+$D$211))</f>
        <v>#N/A</v>
      </c>
      <c r="AK6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6" spans="2:37" x14ac:dyDescent="0.25">
      <c r="B646" s="181" t="e">
        <f t="shared" ca="1" si="93"/>
        <v>#N/A</v>
      </c>
      <c r="C646" s="86"/>
      <c r="D646" s="86"/>
      <c r="F646" s="16"/>
      <c r="G646" s="86"/>
      <c r="H646" s="86"/>
      <c r="J646" s="86"/>
      <c r="P646" s="16" t="e">
        <f t="shared" ca="1" si="94"/>
        <v>#N/A</v>
      </c>
      <c r="Q646" s="86" t="e">
        <f t="shared" ca="1" si="95"/>
        <v>#N/A</v>
      </c>
      <c r="R646" s="86" t="e">
        <f t="shared" ca="1" si="96"/>
        <v>#N/A</v>
      </c>
      <c r="T646" s="16" t="e">
        <f t="shared" ca="1" si="97"/>
        <v>#N/A</v>
      </c>
      <c r="U646" s="86" t="e">
        <f t="shared" ca="1" si="98"/>
        <v>#N/A</v>
      </c>
      <c r="V646" s="86" t="e">
        <f t="shared" ca="1" si="99"/>
        <v>#N/A</v>
      </c>
      <c r="X646" s="86"/>
      <c r="AI646" s="196" t="e">
        <f ca="1">(($E$9*(RAND()*($E$208-$D$208)+$D$208))*(RAND()*('Base Calcs'!$E$214-'Base Calcs'!$D$214)+'Base Calcs'!$D$214+IF($E$50&gt;0,$E$50,0)))+$E$154+$E$155-$E$196+$E$179-($E$179*(RAND()*($E$210-$D$210)+$D$210))-(($E$200/$E$45)*(RAND()*($E$211-$D$211)+$D$211))</f>
        <v>#N/A</v>
      </c>
      <c r="AK6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7" spans="2:37" x14ac:dyDescent="0.25">
      <c r="B647" s="181" t="e">
        <f t="shared" ca="1" si="93"/>
        <v>#N/A</v>
      </c>
      <c r="C647" s="86"/>
      <c r="D647" s="86"/>
      <c r="F647" s="16"/>
      <c r="G647" s="86"/>
      <c r="H647" s="86"/>
      <c r="J647" s="86"/>
      <c r="P647" s="16" t="e">
        <f t="shared" ca="1" si="94"/>
        <v>#N/A</v>
      </c>
      <c r="Q647" s="86" t="e">
        <f t="shared" ca="1" si="95"/>
        <v>#N/A</v>
      </c>
      <c r="R647" s="86" t="e">
        <f t="shared" ca="1" si="96"/>
        <v>#N/A</v>
      </c>
      <c r="T647" s="16" t="e">
        <f t="shared" ca="1" si="97"/>
        <v>#N/A</v>
      </c>
      <c r="U647" s="86" t="e">
        <f t="shared" ca="1" si="98"/>
        <v>#N/A</v>
      </c>
      <c r="V647" s="86" t="e">
        <f t="shared" ca="1" si="99"/>
        <v>#N/A</v>
      </c>
      <c r="X647" s="86"/>
      <c r="AI647" s="196" t="e">
        <f ca="1">(($E$9*(RAND()*($E$208-$D$208)+$D$208))*(RAND()*('Base Calcs'!$E$214-'Base Calcs'!$D$214)+'Base Calcs'!$D$214+IF($E$50&gt;0,$E$50,0)))+$E$154+$E$155-$E$196+$E$179-($E$179*(RAND()*($E$210-$D$210)+$D$210))-(($E$200/$E$45)*(RAND()*($E$211-$D$211)+$D$211))</f>
        <v>#N/A</v>
      </c>
      <c r="AK6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8" spans="2:37" x14ac:dyDescent="0.25">
      <c r="B648" s="181" t="e">
        <f t="shared" ca="1" si="93"/>
        <v>#N/A</v>
      </c>
      <c r="C648" s="86"/>
      <c r="D648" s="86"/>
      <c r="F648" s="16"/>
      <c r="G648" s="86"/>
      <c r="H648" s="86"/>
      <c r="J648" s="86"/>
      <c r="P648" s="16" t="e">
        <f t="shared" ca="1" si="94"/>
        <v>#N/A</v>
      </c>
      <c r="Q648" s="86" t="e">
        <f t="shared" ca="1" si="95"/>
        <v>#N/A</v>
      </c>
      <c r="R648" s="86" t="e">
        <f t="shared" ca="1" si="96"/>
        <v>#N/A</v>
      </c>
      <c r="T648" s="16" t="e">
        <f t="shared" ca="1" si="97"/>
        <v>#N/A</v>
      </c>
      <c r="U648" s="86" t="e">
        <f t="shared" ca="1" si="98"/>
        <v>#N/A</v>
      </c>
      <c r="V648" s="86" t="e">
        <f t="shared" ca="1" si="99"/>
        <v>#N/A</v>
      </c>
      <c r="X648" s="86"/>
      <c r="AI648" s="196" t="e">
        <f ca="1">(($E$9*(RAND()*($E$208-$D$208)+$D$208))*(RAND()*('Base Calcs'!$E$214-'Base Calcs'!$D$214)+'Base Calcs'!$D$214+IF($E$50&gt;0,$E$50,0)))+$E$154+$E$155-$E$196+$E$179-($E$179*(RAND()*($E$210-$D$210)+$D$210))-(($E$200/$E$45)*(RAND()*($E$211-$D$211)+$D$211))</f>
        <v>#N/A</v>
      </c>
      <c r="AK6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9" spans="2:37" x14ac:dyDescent="0.25">
      <c r="B649" s="181" t="e">
        <f t="shared" ca="1" si="93"/>
        <v>#N/A</v>
      </c>
      <c r="C649" s="86"/>
      <c r="D649" s="86"/>
      <c r="F649" s="16"/>
      <c r="G649" s="86"/>
      <c r="H649" s="86"/>
      <c r="J649" s="86"/>
      <c r="P649" s="16" t="e">
        <f t="shared" ca="1" si="94"/>
        <v>#N/A</v>
      </c>
      <c r="Q649" s="86" t="e">
        <f t="shared" ca="1" si="95"/>
        <v>#N/A</v>
      </c>
      <c r="R649" s="86" t="e">
        <f t="shared" ca="1" si="96"/>
        <v>#N/A</v>
      </c>
      <c r="T649" s="16" t="e">
        <f t="shared" ca="1" si="97"/>
        <v>#N/A</v>
      </c>
      <c r="U649" s="86" t="e">
        <f t="shared" ca="1" si="98"/>
        <v>#N/A</v>
      </c>
      <c r="V649" s="86" t="e">
        <f t="shared" ca="1" si="99"/>
        <v>#N/A</v>
      </c>
      <c r="X649" s="86"/>
      <c r="AI649" s="196" t="e">
        <f ca="1">(($E$9*(RAND()*($E$208-$D$208)+$D$208))*(RAND()*('Base Calcs'!$E$214-'Base Calcs'!$D$214)+'Base Calcs'!$D$214+IF($E$50&gt;0,$E$50,0)))+$E$154+$E$155-$E$196+$E$179-($E$179*(RAND()*($E$210-$D$210)+$D$210))-(($E$200/$E$45)*(RAND()*($E$211-$D$211)+$D$211))</f>
        <v>#N/A</v>
      </c>
      <c r="AK6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0" spans="2:37" x14ac:dyDescent="0.25">
      <c r="B650" s="181" t="e">
        <f t="shared" ca="1" si="93"/>
        <v>#N/A</v>
      </c>
      <c r="C650" s="86"/>
      <c r="D650" s="86"/>
      <c r="F650" s="16"/>
      <c r="G650" s="86"/>
      <c r="H650" s="86"/>
      <c r="J650" s="86"/>
      <c r="P650" s="16" t="e">
        <f t="shared" ca="1" si="94"/>
        <v>#N/A</v>
      </c>
      <c r="Q650" s="86" t="e">
        <f t="shared" ca="1" si="95"/>
        <v>#N/A</v>
      </c>
      <c r="R650" s="86" t="e">
        <f t="shared" ca="1" si="96"/>
        <v>#N/A</v>
      </c>
      <c r="T650" s="16" t="e">
        <f t="shared" ca="1" si="97"/>
        <v>#N/A</v>
      </c>
      <c r="U650" s="86" t="e">
        <f t="shared" ca="1" si="98"/>
        <v>#N/A</v>
      </c>
      <c r="V650" s="86" t="e">
        <f t="shared" ca="1" si="99"/>
        <v>#N/A</v>
      </c>
      <c r="X650" s="86"/>
      <c r="AI650" s="196" t="e">
        <f ca="1">(($E$9*(RAND()*($E$208-$D$208)+$D$208))*(RAND()*('Base Calcs'!$E$214-'Base Calcs'!$D$214)+'Base Calcs'!$D$214+IF($E$50&gt;0,$E$50,0)))+$E$154+$E$155-$E$196+$E$179-($E$179*(RAND()*($E$210-$D$210)+$D$210))-(($E$200/$E$45)*(RAND()*($E$211-$D$211)+$D$211))</f>
        <v>#N/A</v>
      </c>
      <c r="AK6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1" spans="2:37" x14ac:dyDescent="0.25">
      <c r="B651" s="181" t="e">
        <f t="shared" ca="1" si="93"/>
        <v>#N/A</v>
      </c>
      <c r="C651" s="86"/>
      <c r="D651" s="86"/>
      <c r="F651" s="16"/>
      <c r="G651" s="86"/>
      <c r="H651" s="86"/>
      <c r="J651" s="86"/>
      <c r="P651" s="16" t="e">
        <f t="shared" ca="1" si="94"/>
        <v>#N/A</v>
      </c>
      <c r="Q651" s="86" t="e">
        <f t="shared" ca="1" si="95"/>
        <v>#N/A</v>
      </c>
      <c r="R651" s="86" t="e">
        <f t="shared" ca="1" si="96"/>
        <v>#N/A</v>
      </c>
      <c r="T651" s="16" t="e">
        <f t="shared" ca="1" si="97"/>
        <v>#N/A</v>
      </c>
      <c r="U651" s="86" t="e">
        <f t="shared" ca="1" si="98"/>
        <v>#N/A</v>
      </c>
      <c r="V651" s="86" t="e">
        <f t="shared" ca="1" si="99"/>
        <v>#N/A</v>
      </c>
      <c r="X651" s="86"/>
      <c r="AI651" s="196" t="e">
        <f ca="1">(($E$9*(RAND()*($E$208-$D$208)+$D$208))*(RAND()*('Base Calcs'!$E$214-'Base Calcs'!$D$214)+'Base Calcs'!$D$214+IF($E$50&gt;0,$E$50,0)))+$E$154+$E$155-$E$196+$E$179-($E$179*(RAND()*($E$210-$D$210)+$D$210))-(($E$200/$E$45)*(RAND()*($E$211-$D$211)+$D$211))</f>
        <v>#N/A</v>
      </c>
      <c r="AK6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2" spans="2:37" x14ac:dyDescent="0.25">
      <c r="B652" s="181" t="e">
        <f t="shared" ref="B652:B715" ca="1" si="10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652" s="86"/>
      <c r="D652" s="86"/>
      <c r="F652" s="16"/>
      <c r="G652" s="86"/>
      <c r="H652" s="86"/>
      <c r="J652" s="86"/>
      <c r="P652" s="16" t="e">
        <f t="shared" ref="P652:P715" ca="1" si="101">(($C$9*(RAND()*($E$208-$D$208)+$D$208))*(RAND()*($E$209-$D$209)+$D$209+IF($E$50&gt;0,$E$50,0)))+$C$154+$C$155-$C$196+$C$179-($C$179*(RAND()*($E$210-$D$210)+$D$210))-($E$44*(RAND()*($E$211-$D$211)+$D$211))</f>
        <v>#N/A</v>
      </c>
      <c r="Q652" s="86" t="e">
        <f t="shared" ref="Q652:Q715" ca="1" si="102">P652/$B$216</f>
        <v>#N/A</v>
      </c>
      <c r="R652" s="86" t="e">
        <f t="shared" ref="R652:R715" ca="1" si="103">(P652+$C$200)/$B$215</f>
        <v>#N/A</v>
      </c>
      <c r="T652" s="16" t="e">
        <f t="shared" ref="T652:T715" ca="1" si="104">(($E$9*(RAND()*($E$208-$D$208)+$D$208))*(RAND()*($E$209-$D$209)+$D$209+IF($E$50&gt;0,$E$50,0)))+$E$154+$E$155-$E$196+$E$179-($E$179*(RAND()*($E$210-$D$210)+$D$210))-(($E$200/$E$45)*(RAND()*($E$211-$D$211)+$D$211))</f>
        <v>#N/A</v>
      </c>
      <c r="U652" s="86" t="e">
        <f t="shared" ref="U652:U715" ca="1" si="105">T652/$D$216</f>
        <v>#N/A</v>
      </c>
      <c r="V652" s="86" t="e">
        <f t="shared" ref="V652:V715" ca="1" si="106">(T652+$E$200)/$D$215</f>
        <v>#N/A</v>
      </c>
      <c r="X652" s="86"/>
      <c r="AI652" s="196" t="e">
        <f ca="1">(($E$9*(RAND()*($E$208-$D$208)+$D$208))*(RAND()*('Base Calcs'!$E$214-'Base Calcs'!$D$214)+'Base Calcs'!$D$214+IF($E$50&gt;0,$E$50,0)))+$E$154+$E$155-$E$196+$E$179-($E$179*(RAND()*($E$210-$D$210)+$D$210))-(($E$200/$E$45)*(RAND()*($E$211-$D$211)+$D$211))</f>
        <v>#N/A</v>
      </c>
      <c r="AK6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3" spans="2:37" x14ac:dyDescent="0.25">
      <c r="B653" s="181" t="e">
        <f t="shared" ca="1" si="100"/>
        <v>#N/A</v>
      </c>
      <c r="C653" s="86"/>
      <c r="D653" s="86"/>
      <c r="F653" s="16"/>
      <c r="G653" s="86"/>
      <c r="H653" s="86"/>
      <c r="J653" s="86"/>
      <c r="P653" s="16" t="e">
        <f t="shared" ca="1" si="101"/>
        <v>#N/A</v>
      </c>
      <c r="Q653" s="86" t="e">
        <f t="shared" ca="1" si="102"/>
        <v>#N/A</v>
      </c>
      <c r="R653" s="86" t="e">
        <f t="shared" ca="1" si="103"/>
        <v>#N/A</v>
      </c>
      <c r="T653" s="16" t="e">
        <f t="shared" ca="1" si="104"/>
        <v>#N/A</v>
      </c>
      <c r="U653" s="86" t="e">
        <f t="shared" ca="1" si="105"/>
        <v>#N/A</v>
      </c>
      <c r="V653" s="86" t="e">
        <f t="shared" ca="1" si="106"/>
        <v>#N/A</v>
      </c>
      <c r="X653" s="86"/>
      <c r="AI653" s="196" t="e">
        <f ca="1">(($E$9*(RAND()*($E$208-$D$208)+$D$208))*(RAND()*('Base Calcs'!$E$214-'Base Calcs'!$D$214)+'Base Calcs'!$D$214+IF($E$50&gt;0,$E$50,0)))+$E$154+$E$155-$E$196+$E$179-($E$179*(RAND()*($E$210-$D$210)+$D$210))-(($E$200/$E$45)*(RAND()*($E$211-$D$211)+$D$211))</f>
        <v>#N/A</v>
      </c>
      <c r="AK6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4" spans="2:37" x14ac:dyDescent="0.25">
      <c r="B654" s="181" t="e">
        <f t="shared" ca="1" si="100"/>
        <v>#N/A</v>
      </c>
      <c r="C654" s="86"/>
      <c r="D654" s="86"/>
      <c r="F654" s="16"/>
      <c r="G654" s="86"/>
      <c r="H654" s="86"/>
      <c r="J654" s="86"/>
      <c r="P654" s="16" t="e">
        <f t="shared" ca="1" si="101"/>
        <v>#N/A</v>
      </c>
      <c r="Q654" s="86" t="e">
        <f t="shared" ca="1" si="102"/>
        <v>#N/A</v>
      </c>
      <c r="R654" s="86" t="e">
        <f t="shared" ca="1" si="103"/>
        <v>#N/A</v>
      </c>
      <c r="T654" s="16" t="e">
        <f t="shared" ca="1" si="104"/>
        <v>#N/A</v>
      </c>
      <c r="U654" s="86" t="e">
        <f t="shared" ca="1" si="105"/>
        <v>#N/A</v>
      </c>
      <c r="V654" s="86" t="e">
        <f t="shared" ca="1" si="106"/>
        <v>#N/A</v>
      </c>
      <c r="X654" s="86"/>
      <c r="AI654" s="196" t="e">
        <f ca="1">(($E$9*(RAND()*($E$208-$D$208)+$D$208))*(RAND()*('Base Calcs'!$E$214-'Base Calcs'!$D$214)+'Base Calcs'!$D$214+IF($E$50&gt;0,$E$50,0)))+$E$154+$E$155-$E$196+$E$179-($E$179*(RAND()*($E$210-$D$210)+$D$210))-(($E$200/$E$45)*(RAND()*($E$211-$D$211)+$D$211))</f>
        <v>#N/A</v>
      </c>
      <c r="AK6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5" spans="2:37" x14ac:dyDescent="0.25">
      <c r="B655" s="181" t="e">
        <f t="shared" ca="1" si="100"/>
        <v>#N/A</v>
      </c>
      <c r="C655" s="86"/>
      <c r="D655" s="86"/>
      <c r="F655" s="16"/>
      <c r="G655" s="86"/>
      <c r="H655" s="86"/>
      <c r="J655" s="86"/>
      <c r="P655" s="16" t="e">
        <f t="shared" ca="1" si="101"/>
        <v>#N/A</v>
      </c>
      <c r="Q655" s="86" t="e">
        <f t="shared" ca="1" si="102"/>
        <v>#N/A</v>
      </c>
      <c r="R655" s="86" t="e">
        <f t="shared" ca="1" si="103"/>
        <v>#N/A</v>
      </c>
      <c r="T655" s="16" t="e">
        <f t="shared" ca="1" si="104"/>
        <v>#N/A</v>
      </c>
      <c r="U655" s="86" t="e">
        <f t="shared" ca="1" si="105"/>
        <v>#N/A</v>
      </c>
      <c r="V655" s="86" t="e">
        <f t="shared" ca="1" si="106"/>
        <v>#N/A</v>
      </c>
      <c r="X655" s="86"/>
      <c r="AI655" s="196" t="e">
        <f ca="1">(($E$9*(RAND()*($E$208-$D$208)+$D$208))*(RAND()*('Base Calcs'!$E$214-'Base Calcs'!$D$214)+'Base Calcs'!$D$214+IF($E$50&gt;0,$E$50,0)))+$E$154+$E$155-$E$196+$E$179-($E$179*(RAND()*($E$210-$D$210)+$D$210))-(($E$200/$E$45)*(RAND()*($E$211-$D$211)+$D$211))</f>
        <v>#N/A</v>
      </c>
      <c r="AK6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6" spans="2:37" x14ac:dyDescent="0.25">
      <c r="B656" s="181" t="e">
        <f t="shared" ca="1" si="100"/>
        <v>#N/A</v>
      </c>
      <c r="C656" s="86"/>
      <c r="D656" s="86"/>
      <c r="F656" s="16"/>
      <c r="G656" s="86"/>
      <c r="H656" s="86"/>
      <c r="J656" s="86"/>
      <c r="P656" s="16" t="e">
        <f t="shared" ca="1" si="101"/>
        <v>#N/A</v>
      </c>
      <c r="Q656" s="86" t="e">
        <f t="shared" ca="1" si="102"/>
        <v>#N/A</v>
      </c>
      <c r="R656" s="86" t="e">
        <f t="shared" ca="1" si="103"/>
        <v>#N/A</v>
      </c>
      <c r="T656" s="16" t="e">
        <f t="shared" ca="1" si="104"/>
        <v>#N/A</v>
      </c>
      <c r="U656" s="86" t="e">
        <f t="shared" ca="1" si="105"/>
        <v>#N/A</v>
      </c>
      <c r="V656" s="86" t="e">
        <f t="shared" ca="1" si="106"/>
        <v>#N/A</v>
      </c>
      <c r="X656" s="86"/>
      <c r="AI656" s="196" t="e">
        <f ca="1">(($E$9*(RAND()*($E$208-$D$208)+$D$208))*(RAND()*('Base Calcs'!$E$214-'Base Calcs'!$D$214)+'Base Calcs'!$D$214+IF($E$50&gt;0,$E$50,0)))+$E$154+$E$155-$E$196+$E$179-($E$179*(RAND()*($E$210-$D$210)+$D$210))-(($E$200/$E$45)*(RAND()*($E$211-$D$211)+$D$211))</f>
        <v>#N/A</v>
      </c>
      <c r="AK6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7" spans="2:37" x14ac:dyDescent="0.25">
      <c r="B657" s="181" t="e">
        <f t="shared" ca="1" si="100"/>
        <v>#N/A</v>
      </c>
      <c r="C657" s="86"/>
      <c r="D657" s="86"/>
      <c r="F657" s="16"/>
      <c r="G657" s="86"/>
      <c r="H657" s="86"/>
      <c r="J657" s="86"/>
      <c r="P657" s="16" t="e">
        <f t="shared" ca="1" si="101"/>
        <v>#N/A</v>
      </c>
      <c r="Q657" s="86" t="e">
        <f t="shared" ca="1" si="102"/>
        <v>#N/A</v>
      </c>
      <c r="R657" s="86" t="e">
        <f t="shared" ca="1" si="103"/>
        <v>#N/A</v>
      </c>
      <c r="T657" s="16" t="e">
        <f t="shared" ca="1" si="104"/>
        <v>#N/A</v>
      </c>
      <c r="U657" s="86" t="e">
        <f t="shared" ca="1" si="105"/>
        <v>#N/A</v>
      </c>
      <c r="V657" s="86" t="e">
        <f t="shared" ca="1" si="106"/>
        <v>#N/A</v>
      </c>
      <c r="X657" s="86"/>
      <c r="AI657" s="196" t="e">
        <f ca="1">(($E$9*(RAND()*($E$208-$D$208)+$D$208))*(RAND()*('Base Calcs'!$E$214-'Base Calcs'!$D$214)+'Base Calcs'!$D$214+IF($E$50&gt;0,$E$50,0)))+$E$154+$E$155-$E$196+$E$179-($E$179*(RAND()*($E$210-$D$210)+$D$210))-(($E$200/$E$45)*(RAND()*($E$211-$D$211)+$D$211))</f>
        <v>#N/A</v>
      </c>
      <c r="AK6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8" spans="2:37" x14ac:dyDescent="0.25">
      <c r="B658" s="181" t="e">
        <f t="shared" ca="1" si="100"/>
        <v>#N/A</v>
      </c>
      <c r="C658" s="86"/>
      <c r="D658" s="86"/>
      <c r="F658" s="16"/>
      <c r="G658" s="86"/>
      <c r="H658" s="86"/>
      <c r="J658" s="86"/>
      <c r="P658" s="16" t="e">
        <f t="shared" ca="1" si="101"/>
        <v>#N/A</v>
      </c>
      <c r="Q658" s="86" t="e">
        <f t="shared" ca="1" si="102"/>
        <v>#N/A</v>
      </c>
      <c r="R658" s="86" t="e">
        <f t="shared" ca="1" si="103"/>
        <v>#N/A</v>
      </c>
      <c r="T658" s="16" t="e">
        <f t="shared" ca="1" si="104"/>
        <v>#N/A</v>
      </c>
      <c r="U658" s="86" t="e">
        <f t="shared" ca="1" si="105"/>
        <v>#N/A</v>
      </c>
      <c r="V658" s="86" t="e">
        <f t="shared" ca="1" si="106"/>
        <v>#N/A</v>
      </c>
      <c r="X658" s="86"/>
      <c r="AI658" s="196" t="e">
        <f ca="1">(($E$9*(RAND()*($E$208-$D$208)+$D$208))*(RAND()*('Base Calcs'!$E$214-'Base Calcs'!$D$214)+'Base Calcs'!$D$214+IF($E$50&gt;0,$E$50,0)))+$E$154+$E$155-$E$196+$E$179-($E$179*(RAND()*($E$210-$D$210)+$D$210))-(($E$200/$E$45)*(RAND()*($E$211-$D$211)+$D$211))</f>
        <v>#N/A</v>
      </c>
      <c r="AK6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9" spans="2:37" x14ac:dyDescent="0.25">
      <c r="B659" s="181" t="e">
        <f t="shared" ca="1" si="100"/>
        <v>#N/A</v>
      </c>
      <c r="C659" s="86"/>
      <c r="D659" s="86"/>
      <c r="F659" s="16"/>
      <c r="G659" s="86"/>
      <c r="H659" s="86"/>
      <c r="J659" s="86"/>
      <c r="P659" s="16" t="e">
        <f t="shared" ca="1" si="101"/>
        <v>#N/A</v>
      </c>
      <c r="Q659" s="86" t="e">
        <f t="shared" ca="1" si="102"/>
        <v>#N/A</v>
      </c>
      <c r="R659" s="86" t="e">
        <f t="shared" ca="1" si="103"/>
        <v>#N/A</v>
      </c>
      <c r="T659" s="16" t="e">
        <f t="shared" ca="1" si="104"/>
        <v>#N/A</v>
      </c>
      <c r="U659" s="86" t="e">
        <f t="shared" ca="1" si="105"/>
        <v>#N/A</v>
      </c>
      <c r="V659" s="86" t="e">
        <f t="shared" ca="1" si="106"/>
        <v>#N/A</v>
      </c>
      <c r="X659" s="86"/>
      <c r="AI659" s="196" t="e">
        <f ca="1">(($E$9*(RAND()*($E$208-$D$208)+$D$208))*(RAND()*('Base Calcs'!$E$214-'Base Calcs'!$D$214)+'Base Calcs'!$D$214+IF($E$50&gt;0,$E$50,0)))+$E$154+$E$155-$E$196+$E$179-($E$179*(RAND()*($E$210-$D$210)+$D$210))-(($E$200/$E$45)*(RAND()*($E$211-$D$211)+$D$211))</f>
        <v>#N/A</v>
      </c>
      <c r="AK6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0" spans="2:37" x14ac:dyDescent="0.25">
      <c r="B660" s="181" t="e">
        <f t="shared" ca="1" si="100"/>
        <v>#N/A</v>
      </c>
      <c r="C660" s="86"/>
      <c r="D660" s="86"/>
      <c r="F660" s="16"/>
      <c r="G660" s="86"/>
      <c r="H660" s="86"/>
      <c r="J660" s="86"/>
      <c r="P660" s="16" t="e">
        <f t="shared" ca="1" si="101"/>
        <v>#N/A</v>
      </c>
      <c r="Q660" s="86" t="e">
        <f t="shared" ca="1" si="102"/>
        <v>#N/A</v>
      </c>
      <c r="R660" s="86" t="e">
        <f t="shared" ca="1" si="103"/>
        <v>#N/A</v>
      </c>
      <c r="T660" s="16" t="e">
        <f t="shared" ca="1" si="104"/>
        <v>#N/A</v>
      </c>
      <c r="U660" s="86" t="e">
        <f t="shared" ca="1" si="105"/>
        <v>#N/A</v>
      </c>
      <c r="V660" s="86" t="e">
        <f t="shared" ca="1" si="106"/>
        <v>#N/A</v>
      </c>
      <c r="X660" s="86"/>
      <c r="AI660" s="196" t="e">
        <f ca="1">(($E$9*(RAND()*($E$208-$D$208)+$D$208))*(RAND()*('Base Calcs'!$E$214-'Base Calcs'!$D$214)+'Base Calcs'!$D$214+IF($E$50&gt;0,$E$50,0)))+$E$154+$E$155-$E$196+$E$179-($E$179*(RAND()*($E$210-$D$210)+$D$210))-(($E$200/$E$45)*(RAND()*($E$211-$D$211)+$D$211))</f>
        <v>#N/A</v>
      </c>
      <c r="AK6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1" spans="2:37" x14ac:dyDescent="0.25">
      <c r="B661" s="181" t="e">
        <f t="shared" ca="1" si="100"/>
        <v>#N/A</v>
      </c>
      <c r="C661" s="86"/>
      <c r="D661" s="86"/>
      <c r="F661" s="16"/>
      <c r="G661" s="86"/>
      <c r="H661" s="86"/>
      <c r="J661" s="86"/>
      <c r="P661" s="16" t="e">
        <f t="shared" ca="1" si="101"/>
        <v>#N/A</v>
      </c>
      <c r="Q661" s="86" t="e">
        <f t="shared" ca="1" si="102"/>
        <v>#N/A</v>
      </c>
      <c r="R661" s="86" t="e">
        <f t="shared" ca="1" si="103"/>
        <v>#N/A</v>
      </c>
      <c r="T661" s="16" t="e">
        <f t="shared" ca="1" si="104"/>
        <v>#N/A</v>
      </c>
      <c r="U661" s="86" t="e">
        <f t="shared" ca="1" si="105"/>
        <v>#N/A</v>
      </c>
      <c r="V661" s="86" t="e">
        <f t="shared" ca="1" si="106"/>
        <v>#N/A</v>
      </c>
      <c r="X661" s="86"/>
      <c r="AI661" s="196" t="e">
        <f ca="1">(($E$9*(RAND()*($E$208-$D$208)+$D$208))*(RAND()*('Base Calcs'!$E$214-'Base Calcs'!$D$214)+'Base Calcs'!$D$214+IF($E$50&gt;0,$E$50,0)))+$E$154+$E$155-$E$196+$E$179-($E$179*(RAND()*($E$210-$D$210)+$D$210))-(($E$200/$E$45)*(RAND()*($E$211-$D$211)+$D$211))</f>
        <v>#N/A</v>
      </c>
      <c r="AK6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2" spans="2:37" x14ac:dyDescent="0.25">
      <c r="B662" s="181" t="e">
        <f t="shared" ca="1" si="100"/>
        <v>#N/A</v>
      </c>
      <c r="C662" s="86"/>
      <c r="D662" s="86"/>
      <c r="F662" s="16"/>
      <c r="G662" s="86"/>
      <c r="H662" s="86"/>
      <c r="J662" s="86"/>
      <c r="P662" s="16" t="e">
        <f t="shared" ca="1" si="101"/>
        <v>#N/A</v>
      </c>
      <c r="Q662" s="86" t="e">
        <f t="shared" ca="1" si="102"/>
        <v>#N/A</v>
      </c>
      <c r="R662" s="86" t="e">
        <f t="shared" ca="1" si="103"/>
        <v>#N/A</v>
      </c>
      <c r="T662" s="16" t="e">
        <f t="shared" ca="1" si="104"/>
        <v>#N/A</v>
      </c>
      <c r="U662" s="86" t="e">
        <f t="shared" ca="1" si="105"/>
        <v>#N/A</v>
      </c>
      <c r="V662" s="86" t="e">
        <f t="shared" ca="1" si="106"/>
        <v>#N/A</v>
      </c>
      <c r="X662" s="86"/>
      <c r="AI662" s="196" t="e">
        <f ca="1">(($E$9*(RAND()*($E$208-$D$208)+$D$208))*(RAND()*('Base Calcs'!$E$214-'Base Calcs'!$D$214)+'Base Calcs'!$D$214+IF($E$50&gt;0,$E$50,0)))+$E$154+$E$155-$E$196+$E$179-($E$179*(RAND()*($E$210-$D$210)+$D$210))-(($E$200/$E$45)*(RAND()*($E$211-$D$211)+$D$211))</f>
        <v>#N/A</v>
      </c>
      <c r="AK6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3" spans="2:37" x14ac:dyDescent="0.25">
      <c r="B663" s="181" t="e">
        <f t="shared" ca="1" si="100"/>
        <v>#N/A</v>
      </c>
      <c r="C663" s="86"/>
      <c r="D663" s="86"/>
      <c r="F663" s="16"/>
      <c r="G663" s="86"/>
      <c r="H663" s="86"/>
      <c r="J663" s="86"/>
      <c r="P663" s="16" t="e">
        <f t="shared" ca="1" si="101"/>
        <v>#N/A</v>
      </c>
      <c r="Q663" s="86" t="e">
        <f t="shared" ca="1" si="102"/>
        <v>#N/A</v>
      </c>
      <c r="R663" s="86" t="e">
        <f t="shared" ca="1" si="103"/>
        <v>#N/A</v>
      </c>
      <c r="T663" s="16" t="e">
        <f t="shared" ca="1" si="104"/>
        <v>#N/A</v>
      </c>
      <c r="U663" s="86" t="e">
        <f t="shared" ca="1" si="105"/>
        <v>#N/A</v>
      </c>
      <c r="V663" s="86" t="e">
        <f t="shared" ca="1" si="106"/>
        <v>#N/A</v>
      </c>
      <c r="X663" s="86"/>
      <c r="AI663" s="196" t="e">
        <f ca="1">(($E$9*(RAND()*($E$208-$D$208)+$D$208))*(RAND()*('Base Calcs'!$E$214-'Base Calcs'!$D$214)+'Base Calcs'!$D$214+IF($E$50&gt;0,$E$50,0)))+$E$154+$E$155-$E$196+$E$179-($E$179*(RAND()*($E$210-$D$210)+$D$210))-(($E$200/$E$45)*(RAND()*($E$211-$D$211)+$D$211))</f>
        <v>#N/A</v>
      </c>
      <c r="AK6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4" spans="2:37" x14ac:dyDescent="0.25">
      <c r="B664" s="181" t="e">
        <f t="shared" ca="1" si="100"/>
        <v>#N/A</v>
      </c>
      <c r="C664" s="86"/>
      <c r="D664" s="86"/>
      <c r="F664" s="16"/>
      <c r="G664" s="86"/>
      <c r="H664" s="86"/>
      <c r="J664" s="86"/>
      <c r="P664" s="16" t="e">
        <f t="shared" ca="1" si="101"/>
        <v>#N/A</v>
      </c>
      <c r="Q664" s="86" t="e">
        <f t="shared" ca="1" si="102"/>
        <v>#N/A</v>
      </c>
      <c r="R664" s="86" t="e">
        <f t="shared" ca="1" si="103"/>
        <v>#N/A</v>
      </c>
      <c r="T664" s="16" t="e">
        <f t="shared" ca="1" si="104"/>
        <v>#N/A</v>
      </c>
      <c r="U664" s="86" t="e">
        <f t="shared" ca="1" si="105"/>
        <v>#N/A</v>
      </c>
      <c r="V664" s="86" t="e">
        <f t="shared" ca="1" si="106"/>
        <v>#N/A</v>
      </c>
      <c r="X664" s="86"/>
      <c r="AI664" s="196" t="e">
        <f ca="1">(($E$9*(RAND()*($E$208-$D$208)+$D$208))*(RAND()*('Base Calcs'!$E$214-'Base Calcs'!$D$214)+'Base Calcs'!$D$214+IF($E$50&gt;0,$E$50,0)))+$E$154+$E$155-$E$196+$E$179-($E$179*(RAND()*($E$210-$D$210)+$D$210))-(($E$200/$E$45)*(RAND()*($E$211-$D$211)+$D$211))</f>
        <v>#N/A</v>
      </c>
      <c r="AK6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5" spans="2:37" x14ac:dyDescent="0.25">
      <c r="B665" s="181" t="e">
        <f t="shared" ca="1" si="100"/>
        <v>#N/A</v>
      </c>
      <c r="C665" s="86"/>
      <c r="D665" s="86"/>
      <c r="F665" s="16"/>
      <c r="G665" s="86"/>
      <c r="H665" s="86"/>
      <c r="J665" s="86"/>
      <c r="P665" s="16" t="e">
        <f t="shared" ca="1" si="101"/>
        <v>#N/A</v>
      </c>
      <c r="Q665" s="86" t="e">
        <f t="shared" ca="1" si="102"/>
        <v>#N/A</v>
      </c>
      <c r="R665" s="86" t="e">
        <f t="shared" ca="1" si="103"/>
        <v>#N/A</v>
      </c>
      <c r="T665" s="16" t="e">
        <f t="shared" ca="1" si="104"/>
        <v>#N/A</v>
      </c>
      <c r="U665" s="86" t="e">
        <f t="shared" ca="1" si="105"/>
        <v>#N/A</v>
      </c>
      <c r="V665" s="86" t="e">
        <f t="shared" ca="1" si="106"/>
        <v>#N/A</v>
      </c>
      <c r="X665" s="86"/>
      <c r="AI665" s="196" t="e">
        <f ca="1">(($E$9*(RAND()*($E$208-$D$208)+$D$208))*(RAND()*('Base Calcs'!$E$214-'Base Calcs'!$D$214)+'Base Calcs'!$D$214+IF($E$50&gt;0,$E$50,0)))+$E$154+$E$155-$E$196+$E$179-($E$179*(RAND()*($E$210-$D$210)+$D$210))-(($E$200/$E$45)*(RAND()*($E$211-$D$211)+$D$211))</f>
        <v>#N/A</v>
      </c>
      <c r="AK6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6" spans="2:37" x14ac:dyDescent="0.25">
      <c r="B666" s="181" t="e">
        <f t="shared" ca="1" si="100"/>
        <v>#N/A</v>
      </c>
      <c r="C666" s="86"/>
      <c r="D666" s="86"/>
      <c r="F666" s="16"/>
      <c r="G666" s="86"/>
      <c r="H666" s="86"/>
      <c r="J666" s="86"/>
      <c r="P666" s="16" t="e">
        <f t="shared" ca="1" si="101"/>
        <v>#N/A</v>
      </c>
      <c r="Q666" s="86" t="e">
        <f t="shared" ca="1" si="102"/>
        <v>#N/A</v>
      </c>
      <c r="R666" s="86" t="e">
        <f t="shared" ca="1" si="103"/>
        <v>#N/A</v>
      </c>
      <c r="T666" s="16" t="e">
        <f t="shared" ca="1" si="104"/>
        <v>#N/A</v>
      </c>
      <c r="U666" s="86" t="e">
        <f t="shared" ca="1" si="105"/>
        <v>#N/A</v>
      </c>
      <c r="V666" s="86" t="e">
        <f t="shared" ca="1" si="106"/>
        <v>#N/A</v>
      </c>
      <c r="X666" s="86"/>
      <c r="AI666" s="196" t="e">
        <f ca="1">(($E$9*(RAND()*($E$208-$D$208)+$D$208))*(RAND()*('Base Calcs'!$E$214-'Base Calcs'!$D$214)+'Base Calcs'!$D$214+IF($E$50&gt;0,$E$50,0)))+$E$154+$E$155-$E$196+$E$179-($E$179*(RAND()*($E$210-$D$210)+$D$210))-(($E$200/$E$45)*(RAND()*($E$211-$D$211)+$D$211))</f>
        <v>#N/A</v>
      </c>
      <c r="AK6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7" spans="2:37" x14ac:dyDescent="0.25">
      <c r="B667" s="181" t="e">
        <f t="shared" ca="1" si="100"/>
        <v>#N/A</v>
      </c>
      <c r="C667" s="86"/>
      <c r="D667" s="86"/>
      <c r="F667" s="16"/>
      <c r="G667" s="86"/>
      <c r="H667" s="86"/>
      <c r="J667" s="86"/>
      <c r="P667" s="16" t="e">
        <f t="shared" ca="1" si="101"/>
        <v>#N/A</v>
      </c>
      <c r="Q667" s="86" t="e">
        <f t="shared" ca="1" si="102"/>
        <v>#N/A</v>
      </c>
      <c r="R667" s="86" t="e">
        <f t="shared" ca="1" si="103"/>
        <v>#N/A</v>
      </c>
      <c r="T667" s="16" t="e">
        <f t="shared" ca="1" si="104"/>
        <v>#N/A</v>
      </c>
      <c r="U667" s="86" t="e">
        <f t="shared" ca="1" si="105"/>
        <v>#N/A</v>
      </c>
      <c r="V667" s="86" t="e">
        <f t="shared" ca="1" si="106"/>
        <v>#N/A</v>
      </c>
      <c r="X667" s="86"/>
      <c r="AI667" s="196" t="e">
        <f ca="1">(($E$9*(RAND()*($E$208-$D$208)+$D$208))*(RAND()*('Base Calcs'!$E$214-'Base Calcs'!$D$214)+'Base Calcs'!$D$214+IF($E$50&gt;0,$E$50,0)))+$E$154+$E$155-$E$196+$E$179-($E$179*(RAND()*($E$210-$D$210)+$D$210))-(($E$200/$E$45)*(RAND()*($E$211-$D$211)+$D$211))</f>
        <v>#N/A</v>
      </c>
      <c r="AK6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8" spans="2:37" x14ac:dyDescent="0.25">
      <c r="B668" s="181" t="e">
        <f t="shared" ca="1" si="100"/>
        <v>#N/A</v>
      </c>
      <c r="C668" s="86"/>
      <c r="D668" s="86"/>
      <c r="F668" s="16"/>
      <c r="G668" s="86"/>
      <c r="H668" s="86"/>
      <c r="J668" s="86"/>
      <c r="P668" s="16" t="e">
        <f t="shared" ca="1" si="101"/>
        <v>#N/A</v>
      </c>
      <c r="Q668" s="86" t="e">
        <f t="shared" ca="1" si="102"/>
        <v>#N/A</v>
      </c>
      <c r="R668" s="86" t="e">
        <f t="shared" ca="1" si="103"/>
        <v>#N/A</v>
      </c>
      <c r="T668" s="16" t="e">
        <f t="shared" ca="1" si="104"/>
        <v>#N/A</v>
      </c>
      <c r="U668" s="86" t="e">
        <f t="shared" ca="1" si="105"/>
        <v>#N/A</v>
      </c>
      <c r="V668" s="86" t="e">
        <f t="shared" ca="1" si="106"/>
        <v>#N/A</v>
      </c>
      <c r="X668" s="86"/>
      <c r="AI668" s="196" t="e">
        <f ca="1">(($E$9*(RAND()*($E$208-$D$208)+$D$208))*(RAND()*('Base Calcs'!$E$214-'Base Calcs'!$D$214)+'Base Calcs'!$D$214+IF($E$50&gt;0,$E$50,0)))+$E$154+$E$155-$E$196+$E$179-($E$179*(RAND()*($E$210-$D$210)+$D$210))-(($E$200/$E$45)*(RAND()*($E$211-$D$211)+$D$211))</f>
        <v>#N/A</v>
      </c>
      <c r="AK6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9" spans="2:37" x14ac:dyDescent="0.25">
      <c r="B669" s="181" t="e">
        <f t="shared" ca="1" si="100"/>
        <v>#N/A</v>
      </c>
      <c r="C669" s="86"/>
      <c r="D669" s="86"/>
      <c r="F669" s="16"/>
      <c r="G669" s="86"/>
      <c r="H669" s="86"/>
      <c r="J669" s="86"/>
      <c r="P669" s="16" t="e">
        <f t="shared" ca="1" si="101"/>
        <v>#N/A</v>
      </c>
      <c r="Q669" s="86" t="e">
        <f t="shared" ca="1" si="102"/>
        <v>#N/A</v>
      </c>
      <c r="R669" s="86" t="e">
        <f t="shared" ca="1" si="103"/>
        <v>#N/A</v>
      </c>
      <c r="T669" s="16" t="e">
        <f t="shared" ca="1" si="104"/>
        <v>#N/A</v>
      </c>
      <c r="U669" s="86" t="e">
        <f t="shared" ca="1" si="105"/>
        <v>#N/A</v>
      </c>
      <c r="V669" s="86" t="e">
        <f t="shared" ca="1" si="106"/>
        <v>#N/A</v>
      </c>
      <c r="X669" s="86"/>
      <c r="AI669" s="196" t="e">
        <f ca="1">(($E$9*(RAND()*($E$208-$D$208)+$D$208))*(RAND()*('Base Calcs'!$E$214-'Base Calcs'!$D$214)+'Base Calcs'!$D$214+IF($E$50&gt;0,$E$50,0)))+$E$154+$E$155-$E$196+$E$179-($E$179*(RAND()*($E$210-$D$210)+$D$210))-(($E$200/$E$45)*(RAND()*($E$211-$D$211)+$D$211))</f>
        <v>#N/A</v>
      </c>
      <c r="AK6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0" spans="2:37" x14ac:dyDescent="0.25">
      <c r="B670" s="181" t="e">
        <f t="shared" ca="1" si="100"/>
        <v>#N/A</v>
      </c>
      <c r="C670" s="86"/>
      <c r="D670" s="86"/>
      <c r="F670" s="16"/>
      <c r="G670" s="86"/>
      <c r="H670" s="86"/>
      <c r="J670" s="86"/>
      <c r="P670" s="16" t="e">
        <f t="shared" ca="1" si="101"/>
        <v>#N/A</v>
      </c>
      <c r="Q670" s="86" t="e">
        <f t="shared" ca="1" si="102"/>
        <v>#N/A</v>
      </c>
      <c r="R670" s="86" t="e">
        <f t="shared" ca="1" si="103"/>
        <v>#N/A</v>
      </c>
      <c r="T670" s="16" t="e">
        <f t="shared" ca="1" si="104"/>
        <v>#N/A</v>
      </c>
      <c r="U670" s="86" t="e">
        <f t="shared" ca="1" si="105"/>
        <v>#N/A</v>
      </c>
      <c r="V670" s="86" t="e">
        <f t="shared" ca="1" si="106"/>
        <v>#N/A</v>
      </c>
      <c r="X670" s="86"/>
      <c r="AI670" s="196" t="e">
        <f ca="1">(($E$9*(RAND()*($E$208-$D$208)+$D$208))*(RAND()*('Base Calcs'!$E$214-'Base Calcs'!$D$214)+'Base Calcs'!$D$214+IF($E$50&gt;0,$E$50,0)))+$E$154+$E$155-$E$196+$E$179-($E$179*(RAND()*($E$210-$D$210)+$D$210))-(($E$200/$E$45)*(RAND()*($E$211-$D$211)+$D$211))</f>
        <v>#N/A</v>
      </c>
      <c r="AK6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1" spans="2:37" x14ac:dyDescent="0.25">
      <c r="B671" s="181" t="e">
        <f t="shared" ca="1" si="100"/>
        <v>#N/A</v>
      </c>
      <c r="C671" s="86"/>
      <c r="D671" s="86"/>
      <c r="F671" s="16"/>
      <c r="G671" s="86"/>
      <c r="H671" s="86"/>
      <c r="J671" s="86"/>
      <c r="P671" s="16" t="e">
        <f t="shared" ca="1" si="101"/>
        <v>#N/A</v>
      </c>
      <c r="Q671" s="86" t="e">
        <f t="shared" ca="1" si="102"/>
        <v>#N/A</v>
      </c>
      <c r="R671" s="86" t="e">
        <f t="shared" ca="1" si="103"/>
        <v>#N/A</v>
      </c>
      <c r="T671" s="16" t="e">
        <f t="shared" ca="1" si="104"/>
        <v>#N/A</v>
      </c>
      <c r="U671" s="86" t="e">
        <f t="shared" ca="1" si="105"/>
        <v>#N/A</v>
      </c>
      <c r="V671" s="86" t="e">
        <f t="shared" ca="1" si="106"/>
        <v>#N/A</v>
      </c>
      <c r="X671" s="86"/>
      <c r="AI671" s="196" t="e">
        <f ca="1">(($E$9*(RAND()*($E$208-$D$208)+$D$208))*(RAND()*('Base Calcs'!$E$214-'Base Calcs'!$D$214)+'Base Calcs'!$D$214+IF($E$50&gt;0,$E$50,0)))+$E$154+$E$155-$E$196+$E$179-($E$179*(RAND()*($E$210-$D$210)+$D$210))-(($E$200/$E$45)*(RAND()*($E$211-$D$211)+$D$211))</f>
        <v>#N/A</v>
      </c>
      <c r="AK6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2" spans="2:37" x14ac:dyDescent="0.25">
      <c r="B672" s="181" t="e">
        <f t="shared" ca="1" si="100"/>
        <v>#N/A</v>
      </c>
      <c r="C672" s="86"/>
      <c r="D672" s="86"/>
      <c r="F672" s="16"/>
      <c r="G672" s="86"/>
      <c r="H672" s="86"/>
      <c r="J672" s="86"/>
      <c r="P672" s="16" t="e">
        <f t="shared" ca="1" si="101"/>
        <v>#N/A</v>
      </c>
      <c r="Q672" s="86" t="e">
        <f t="shared" ca="1" si="102"/>
        <v>#N/A</v>
      </c>
      <c r="R672" s="86" t="e">
        <f t="shared" ca="1" si="103"/>
        <v>#N/A</v>
      </c>
      <c r="T672" s="16" t="e">
        <f t="shared" ca="1" si="104"/>
        <v>#N/A</v>
      </c>
      <c r="U672" s="86" t="e">
        <f t="shared" ca="1" si="105"/>
        <v>#N/A</v>
      </c>
      <c r="V672" s="86" t="e">
        <f t="shared" ca="1" si="106"/>
        <v>#N/A</v>
      </c>
      <c r="X672" s="86"/>
      <c r="AI672" s="196" t="e">
        <f ca="1">(($E$9*(RAND()*($E$208-$D$208)+$D$208))*(RAND()*('Base Calcs'!$E$214-'Base Calcs'!$D$214)+'Base Calcs'!$D$214+IF($E$50&gt;0,$E$50,0)))+$E$154+$E$155-$E$196+$E$179-($E$179*(RAND()*($E$210-$D$210)+$D$210))-(($E$200/$E$45)*(RAND()*($E$211-$D$211)+$D$211))</f>
        <v>#N/A</v>
      </c>
      <c r="AK6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3" spans="2:37" x14ac:dyDescent="0.25">
      <c r="B673" s="181" t="e">
        <f t="shared" ca="1" si="100"/>
        <v>#N/A</v>
      </c>
      <c r="C673" s="86"/>
      <c r="D673" s="86"/>
      <c r="F673" s="16"/>
      <c r="G673" s="86"/>
      <c r="H673" s="86"/>
      <c r="J673" s="86"/>
      <c r="P673" s="16" t="e">
        <f t="shared" ca="1" si="101"/>
        <v>#N/A</v>
      </c>
      <c r="Q673" s="86" t="e">
        <f t="shared" ca="1" si="102"/>
        <v>#N/A</v>
      </c>
      <c r="R673" s="86" t="e">
        <f t="shared" ca="1" si="103"/>
        <v>#N/A</v>
      </c>
      <c r="T673" s="16" t="e">
        <f t="shared" ca="1" si="104"/>
        <v>#N/A</v>
      </c>
      <c r="U673" s="86" t="e">
        <f t="shared" ca="1" si="105"/>
        <v>#N/A</v>
      </c>
      <c r="V673" s="86" t="e">
        <f t="shared" ca="1" si="106"/>
        <v>#N/A</v>
      </c>
      <c r="X673" s="86"/>
      <c r="AI673" s="196" t="e">
        <f ca="1">(($E$9*(RAND()*($E$208-$D$208)+$D$208))*(RAND()*('Base Calcs'!$E$214-'Base Calcs'!$D$214)+'Base Calcs'!$D$214+IF($E$50&gt;0,$E$50,0)))+$E$154+$E$155-$E$196+$E$179-($E$179*(RAND()*($E$210-$D$210)+$D$210))-(($E$200/$E$45)*(RAND()*($E$211-$D$211)+$D$211))</f>
        <v>#N/A</v>
      </c>
      <c r="AK6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4" spans="2:37" x14ac:dyDescent="0.25">
      <c r="B674" s="181" t="e">
        <f t="shared" ca="1" si="100"/>
        <v>#N/A</v>
      </c>
      <c r="C674" s="86"/>
      <c r="D674" s="86"/>
      <c r="F674" s="16"/>
      <c r="G674" s="86"/>
      <c r="H674" s="86"/>
      <c r="J674" s="86"/>
      <c r="P674" s="16" t="e">
        <f t="shared" ca="1" si="101"/>
        <v>#N/A</v>
      </c>
      <c r="Q674" s="86" t="e">
        <f t="shared" ca="1" si="102"/>
        <v>#N/A</v>
      </c>
      <c r="R674" s="86" t="e">
        <f t="shared" ca="1" si="103"/>
        <v>#N/A</v>
      </c>
      <c r="T674" s="16" t="e">
        <f t="shared" ca="1" si="104"/>
        <v>#N/A</v>
      </c>
      <c r="U674" s="86" t="e">
        <f t="shared" ca="1" si="105"/>
        <v>#N/A</v>
      </c>
      <c r="V674" s="86" t="e">
        <f t="shared" ca="1" si="106"/>
        <v>#N/A</v>
      </c>
      <c r="X674" s="86"/>
      <c r="AI674" s="196" t="e">
        <f ca="1">(($E$9*(RAND()*($E$208-$D$208)+$D$208))*(RAND()*('Base Calcs'!$E$214-'Base Calcs'!$D$214)+'Base Calcs'!$D$214+IF($E$50&gt;0,$E$50,0)))+$E$154+$E$155-$E$196+$E$179-($E$179*(RAND()*($E$210-$D$210)+$D$210))-(($E$200/$E$45)*(RAND()*($E$211-$D$211)+$D$211))</f>
        <v>#N/A</v>
      </c>
      <c r="AK6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5" spans="2:37" x14ac:dyDescent="0.25">
      <c r="B675" s="181" t="e">
        <f t="shared" ca="1" si="100"/>
        <v>#N/A</v>
      </c>
      <c r="C675" s="86"/>
      <c r="D675" s="86"/>
      <c r="F675" s="16"/>
      <c r="G675" s="86"/>
      <c r="H675" s="86"/>
      <c r="J675" s="86"/>
      <c r="P675" s="16" t="e">
        <f t="shared" ca="1" si="101"/>
        <v>#N/A</v>
      </c>
      <c r="Q675" s="86" t="e">
        <f t="shared" ca="1" si="102"/>
        <v>#N/A</v>
      </c>
      <c r="R675" s="86" t="e">
        <f t="shared" ca="1" si="103"/>
        <v>#N/A</v>
      </c>
      <c r="T675" s="16" t="e">
        <f t="shared" ca="1" si="104"/>
        <v>#N/A</v>
      </c>
      <c r="U675" s="86" t="e">
        <f t="shared" ca="1" si="105"/>
        <v>#N/A</v>
      </c>
      <c r="V675" s="86" t="e">
        <f t="shared" ca="1" si="106"/>
        <v>#N/A</v>
      </c>
      <c r="X675" s="86"/>
      <c r="AI675" s="196" t="e">
        <f ca="1">(($E$9*(RAND()*($E$208-$D$208)+$D$208))*(RAND()*('Base Calcs'!$E$214-'Base Calcs'!$D$214)+'Base Calcs'!$D$214+IF($E$50&gt;0,$E$50,0)))+$E$154+$E$155-$E$196+$E$179-($E$179*(RAND()*($E$210-$D$210)+$D$210))-(($E$200/$E$45)*(RAND()*($E$211-$D$211)+$D$211))</f>
        <v>#N/A</v>
      </c>
      <c r="AK6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6" spans="2:37" x14ac:dyDescent="0.25">
      <c r="B676" s="181" t="e">
        <f t="shared" ca="1" si="100"/>
        <v>#N/A</v>
      </c>
      <c r="C676" s="86"/>
      <c r="D676" s="86"/>
      <c r="F676" s="16"/>
      <c r="G676" s="86"/>
      <c r="H676" s="86"/>
      <c r="J676" s="86"/>
      <c r="P676" s="16" t="e">
        <f t="shared" ca="1" si="101"/>
        <v>#N/A</v>
      </c>
      <c r="Q676" s="86" t="e">
        <f t="shared" ca="1" si="102"/>
        <v>#N/A</v>
      </c>
      <c r="R676" s="86" t="e">
        <f t="shared" ca="1" si="103"/>
        <v>#N/A</v>
      </c>
      <c r="T676" s="16" t="e">
        <f t="shared" ca="1" si="104"/>
        <v>#N/A</v>
      </c>
      <c r="U676" s="86" t="e">
        <f t="shared" ca="1" si="105"/>
        <v>#N/A</v>
      </c>
      <c r="V676" s="86" t="e">
        <f t="shared" ca="1" si="106"/>
        <v>#N/A</v>
      </c>
      <c r="X676" s="86"/>
      <c r="AI676" s="196" t="e">
        <f ca="1">(($E$9*(RAND()*($E$208-$D$208)+$D$208))*(RAND()*('Base Calcs'!$E$214-'Base Calcs'!$D$214)+'Base Calcs'!$D$214+IF($E$50&gt;0,$E$50,0)))+$E$154+$E$155-$E$196+$E$179-($E$179*(RAND()*($E$210-$D$210)+$D$210))-(($E$200/$E$45)*(RAND()*($E$211-$D$211)+$D$211))</f>
        <v>#N/A</v>
      </c>
      <c r="AK6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7" spans="2:37" x14ac:dyDescent="0.25">
      <c r="B677" s="181" t="e">
        <f t="shared" ca="1" si="100"/>
        <v>#N/A</v>
      </c>
      <c r="C677" s="86"/>
      <c r="D677" s="86"/>
      <c r="F677" s="16"/>
      <c r="G677" s="86"/>
      <c r="H677" s="86"/>
      <c r="J677" s="86"/>
      <c r="P677" s="16" t="e">
        <f t="shared" ca="1" si="101"/>
        <v>#N/A</v>
      </c>
      <c r="Q677" s="86" t="e">
        <f t="shared" ca="1" si="102"/>
        <v>#N/A</v>
      </c>
      <c r="R677" s="86" t="e">
        <f t="shared" ca="1" si="103"/>
        <v>#N/A</v>
      </c>
      <c r="T677" s="16" t="e">
        <f t="shared" ca="1" si="104"/>
        <v>#N/A</v>
      </c>
      <c r="U677" s="86" t="e">
        <f t="shared" ca="1" si="105"/>
        <v>#N/A</v>
      </c>
      <c r="V677" s="86" t="e">
        <f t="shared" ca="1" si="106"/>
        <v>#N/A</v>
      </c>
      <c r="X677" s="86"/>
      <c r="AI677" s="196" t="e">
        <f ca="1">(($E$9*(RAND()*($E$208-$D$208)+$D$208))*(RAND()*('Base Calcs'!$E$214-'Base Calcs'!$D$214)+'Base Calcs'!$D$214+IF($E$50&gt;0,$E$50,0)))+$E$154+$E$155-$E$196+$E$179-($E$179*(RAND()*($E$210-$D$210)+$D$210))-(($E$200/$E$45)*(RAND()*($E$211-$D$211)+$D$211))</f>
        <v>#N/A</v>
      </c>
      <c r="AK6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8" spans="2:37" x14ac:dyDescent="0.25">
      <c r="B678" s="181" t="e">
        <f t="shared" ca="1" si="100"/>
        <v>#N/A</v>
      </c>
      <c r="C678" s="86"/>
      <c r="D678" s="86"/>
      <c r="F678" s="16"/>
      <c r="G678" s="86"/>
      <c r="H678" s="86"/>
      <c r="J678" s="86"/>
      <c r="P678" s="16" t="e">
        <f t="shared" ca="1" si="101"/>
        <v>#N/A</v>
      </c>
      <c r="Q678" s="86" t="e">
        <f t="shared" ca="1" si="102"/>
        <v>#N/A</v>
      </c>
      <c r="R678" s="86" t="e">
        <f t="shared" ca="1" si="103"/>
        <v>#N/A</v>
      </c>
      <c r="T678" s="16" t="e">
        <f t="shared" ca="1" si="104"/>
        <v>#N/A</v>
      </c>
      <c r="U678" s="86" t="e">
        <f t="shared" ca="1" si="105"/>
        <v>#N/A</v>
      </c>
      <c r="V678" s="86" t="e">
        <f t="shared" ca="1" si="106"/>
        <v>#N/A</v>
      </c>
      <c r="X678" s="86"/>
      <c r="AI678" s="196" t="e">
        <f ca="1">(($E$9*(RAND()*($E$208-$D$208)+$D$208))*(RAND()*('Base Calcs'!$E$214-'Base Calcs'!$D$214)+'Base Calcs'!$D$214+IF($E$50&gt;0,$E$50,0)))+$E$154+$E$155-$E$196+$E$179-($E$179*(RAND()*($E$210-$D$210)+$D$210))-(($E$200/$E$45)*(RAND()*($E$211-$D$211)+$D$211))</f>
        <v>#N/A</v>
      </c>
      <c r="AK6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9" spans="2:37" x14ac:dyDescent="0.25">
      <c r="B679" s="181" t="e">
        <f t="shared" ca="1" si="100"/>
        <v>#N/A</v>
      </c>
      <c r="C679" s="86"/>
      <c r="D679" s="86"/>
      <c r="F679" s="16"/>
      <c r="G679" s="86"/>
      <c r="H679" s="86"/>
      <c r="J679" s="86"/>
      <c r="P679" s="16" t="e">
        <f t="shared" ca="1" si="101"/>
        <v>#N/A</v>
      </c>
      <c r="Q679" s="86" t="e">
        <f t="shared" ca="1" si="102"/>
        <v>#N/A</v>
      </c>
      <c r="R679" s="86" t="e">
        <f t="shared" ca="1" si="103"/>
        <v>#N/A</v>
      </c>
      <c r="T679" s="16" t="e">
        <f t="shared" ca="1" si="104"/>
        <v>#N/A</v>
      </c>
      <c r="U679" s="86" t="e">
        <f t="shared" ca="1" si="105"/>
        <v>#N/A</v>
      </c>
      <c r="V679" s="86" t="e">
        <f t="shared" ca="1" si="106"/>
        <v>#N/A</v>
      </c>
      <c r="X679" s="86"/>
      <c r="AI679" s="196" t="e">
        <f ca="1">(($E$9*(RAND()*($E$208-$D$208)+$D$208))*(RAND()*('Base Calcs'!$E$214-'Base Calcs'!$D$214)+'Base Calcs'!$D$214+IF($E$50&gt;0,$E$50,0)))+$E$154+$E$155-$E$196+$E$179-($E$179*(RAND()*($E$210-$D$210)+$D$210))-(($E$200/$E$45)*(RAND()*($E$211-$D$211)+$D$211))</f>
        <v>#N/A</v>
      </c>
      <c r="AK6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0" spans="2:37" x14ac:dyDescent="0.25">
      <c r="B680" s="181" t="e">
        <f t="shared" ca="1" si="100"/>
        <v>#N/A</v>
      </c>
      <c r="C680" s="86"/>
      <c r="D680" s="86"/>
      <c r="F680" s="16"/>
      <c r="G680" s="86"/>
      <c r="H680" s="86"/>
      <c r="J680" s="86"/>
      <c r="P680" s="16" t="e">
        <f t="shared" ca="1" si="101"/>
        <v>#N/A</v>
      </c>
      <c r="Q680" s="86" t="e">
        <f t="shared" ca="1" si="102"/>
        <v>#N/A</v>
      </c>
      <c r="R680" s="86" t="e">
        <f t="shared" ca="1" si="103"/>
        <v>#N/A</v>
      </c>
      <c r="T680" s="16" t="e">
        <f t="shared" ca="1" si="104"/>
        <v>#N/A</v>
      </c>
      <c r="U680" s="86" t="e">
        <f t="shared" ca="1" si="105"/>
        <v>#N/A</v>
      </c>
      <c r="V680" s="86" t="e">
        <f t="shared" ca="1" si="106"/>
        <v>#N/A</v>
      </c>
      <c r="X680" s="86"/>
      <c r="AI680" s="196" t="e">
        <f ca="1">(($E$9*(RAND()*($E$208-$D$208)+$D$208))*(RAND()*('Base Calcs'!$E$214-'Base Calcs'!$D$214)+'Base Calcs'!$D$214+IF($E$50&gt;0,$E$50,0)))+$E$154+$E$155-$E$196+$E$179-($E$179*(RAND()*($E$210-$D$210)+$D$210))-(($E$200/$E$45)*(RAND()*($E$211-$D$211)+$D$211))</f>
        <v>#N/A</v>
      </c>
      <c r="AK6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1" spans="2:37" x14ac:dyDescent="0.25">
      <c r="B681" s="181" t="e">
        <f t="shared" ca="1" si="100"/>
        <v>#N/A</v>
      </c>
      <c r="C681" s="86"/>
      <c r="D681" s="86"/>
      <c r="F681" s="16"/>
      <c r="G681" s="86"/>
      <c r="H681" s="86"/>
      <c r="J681" s="86"/>
      <c r="P681" s="16" t="e">
        <f t="shared" ca="1" si="101"/>
        <v>#N/A</v>
      </c>
      <c r="Q681" s="86" t="e">
        <f t="shared" ca="1" si="102"/>
        <v>#N/A</v>
      </c>
      <c r="R681" s="86" t="e">
        <f t="shared" ca="1" si="103"/>
        <v>#N/A</v>
      </c>
      <c r="T681" s="16" t="e">
        <f t="shared" ca="1" si="104"/>
        <v>#N/A</v>
      </c>
      <c r="U681" s="86" t="e">
        <f t="shared" ca="1" si="105"/>
        <v>#N/A</v>
      </c>
      <c r="V681" s="86" t="e">
        <f t="shared" ca="1" si="106"/>
        <v>#N/A</v>
      </c>
      <c r="X681" s="86"/>
      <c r="AI681" s="196" t="e">
        <f ca="1">(($E$9*(RAND()*($E$208-$D$208)+$D$208))*(RAND()*('Base Calcs'!$E$214-'Base Calcs'!$D$214)+'Base Calcs'!$D$214+IF($E$50&gt;0,$E$50,0)))+$E$154+$E$155-$E$196+$E$179-($E$179*(RAND()*($E$210-$D$210)+$D$210))-(($E$200/$E$45)*(RAND()*($E$211-$D$211)+$D$211))</f>
        <v>#N/A</v>
      </c>
      <c r="AK6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2" spans="2:37" x14ac:dyDescent="0.25">
      <c r="B682" s="181" t="e">
        <f t="shared" ca="1" si="100"/>
        <v>#N/A</v>
      </c>
      <c r="C682" s="86"/>
      <c r="D682" s="86"/>
      <c r="F682" s="16"/>
      <c r="G682" s="86"/>
      <c r="H682" s="86"/>
      <c r="J682" s="86"/>
      <c r="P682" s="16" t="e">
        <f t="shared" ca="1" si="101"/>
        <v>#N/A</v>
      </c>
      <c r="Q682" s="86" t="e">
        <f t="shared" ca="1" si="102"/>
        <v>#N/A</v>
      </c>
      <c r="R682" s="86" t="e">
        <f t="shared" ca="1" si="103"/>
        <v>#N/A</v>
      </c>
      <c r="T682" s="16" t="e">
        <f t="shared" ca="1" si="104"/>
        <v>#N/A</v>
      </c>
      <c r="U682" s="86" t="e">
        <f t="shared" ca="1" si="105"/>
        <v>#N/A</v>
      </c>
      <c r="V682" s="86" t="e">
        <f t="shared" ca="1" si="106"/>
        <v>#N/A</v>
      </c>
      <c r="X682" s="86"/>
      <c r="AI682" s="196" t="e">
        <f ca="1">(($E$9*(RAND()*($E$208-$D$208)+$D$208))*(RAND()*('Base Calcs'!$E$214-'Base Calcs'!$D$214)+'Base Calcs'!$D$214+IF($E$50&gt;0,$E$50,0)))+$E$154+$E$155-$E$196+$E$179-($E$179*(RAND()*($E$210-$D$210)+$D$210))-(($E$200/$E$45)*(RAND()*($E$211-$D$211)+$D$211))</f>
        <v>#N/A</v>
      </c>
      <c r="AK6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3" spans="2:37" x14ac:dyDescent="0.25">
      <c r="B683" s="181" t="e">
        <f t="shared" ca="1" si="100"/>
        <v>#N/A</v>
      </c>
      <c r="C683" s="86"/>
      <c r="D683" s="86"/>
      <c r="F683" s="16"/>
      <c r="G683" s="86"/>
      <c r="H683" s="86"/>
      <c r="J683" s="86"/>
      <c r="P683" s="16" t="e">
        <f t="shared" ca="1" si="101"/>
        <v>#N/A</v>
      </c>
      <c r="Q683" s="86" t="e">
        <f t="shared" ca="1" si="102"/>
        <v>#N/A</v>
      </c>
      <c r="R683" s="86" t="e">
        <f t="shared" ca="1" si="103"/>
        <v>#N/A</v>
      </c>
      <c r="T683" s="16" t="e">
        <f t="shared" ca="1" si="104"/>
        <v>#N/A</v>
      </c>
      <c r="U683" s="86" t="e">
        <f t="shared" ca="1" si="105"/>
        <v>#N/A</v>
      </c>
      <c r="V683" s="86" t="e">
        <f t="shared" ca="1" si="106"/>
        <v>#N/A</v>
      </c>
      <c r="X683" s="86"/>
      <c r="AI683" s="196" t="e">
        <f ca="1">(($E$9*(RAND()*($E$208-$D$208)+$D$208))*(RAND()*('Base Calcs'!$E$214-'Base Calcs'!$D$214)+'Base Calcs'!$D$214+IF($E$50&gt;0,$E$50,0)))+$E$154+$E$155-$E$196+$E$179-($E$179*(RAND()*($E$210-$D$210)+$D$210))-(($E$200/$E$45)*(RAND()*($E$211-$D$211)+$D$211))</f>
        <v>#N/A</v>
      </c>
      <c r="AK6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4" spans="2:37" x14ac:dyDescent="0.25">
      <c r="B684" s="181" t="e">
        <f t="shared" ca="1" si="100"/>
        <v>#N/A</v>
      </c>
      <c r="C684" s="86"/>
      <c r="D684" s="86"/>
      <c r="F684" s="16"/>
      <c r="G684" s="86"/>
      <c r="H684" s="86"/>
      <c r="J684" s="86"/>
      <c r="P684" s="16" t="e">
        <f t="shared" ca="1" si="101"/>
        <v>#N/A</v>
      </c>
      <c r="Q684" s="86" t="e">
        <f t="shared" ca="1" si="102"/>
        <v>#N/A</v>
      </c>
      <c r="R684" s="86" t="e">
        <f t="shared" ca="1" si="103"/>
        <v>#N/A</v>
      </c>
      <c r="T684" s="16" t="e">
        <f t="shared" ca="1" si="104"/>
        <v>#N/A</v>
      </c>
      <c r="U684" s="86" t="e">
        <f t="shared" ca="1" si="105"/>
        <v>#N/A</v>
      </c>
      <c r="V684" s="86" t="e">
        <f t="shared" ca="1" si="106"/>
        <v>#N/A</v>
      </c>
      <c r="X684" s="86"/>
      <c r="AI684" s="196" t="e">
        <f ca="1">(($E$9*(RAND()*($E$208-$D$208)+$D$208))*(RAND()*('Base Calcs'!$E$214-'Base Calcs'!$D$214)+'Base Calcs'!$D$214+IF($E$50&gt;0,$E$50,0)))+$E$154+$E$155-$E$196+$E$179-($E$179*(RAND()*($E$210-$D$210)+$D$210))-(($E$200/$E$45)*(RAND()*($E$211-$D$211)+$D$211))</f>
        <v>#N/A</v>
      </c>
      <c r="AK6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5" spans="2:37" x14ac:dyDescent="0.25">
      <c r="B685" s="181" t="e">
        <f t="shared" ca="1" si="100"/>
        <v>#N/A</v>
      </c>
      <c r="C685" s="86"/>
      <c r="D685" s="86"/>
      <c r="F685" s="16"/>
      <c r="G685" s="86"/>
      <c r="H685" s="86"/>
      <c r="J685" s="86"/>
      <c r="P685" s="16" t="e">
        <f t="shared" ca="1" si="101"/>
        <v>#N/A</v>
      </c>
      <c r="Q685" s="86" t="e">
        <f t="shared" ca="1" si="102"/>
        <v>#N/A</v>
      </c>
      <c r="R685" s="86" t="e">
        <f t="shared" ca="1" si="103"/>
        <v>#N/A</v>
      </c>
      <c r="T685" s="16" t="e">
        <f t="shared" ca="1" si="104"/>
        <v>#N/A</v>
      </c>
      <c r="U685" s="86" t="e">
        <f t="shared" ca="1" si="105"/>
        <v>#N/A</v>
      </c>
      <c r="V685" s="86" t="e">
        <f t="shared" ca="1" si="106"/>
        <v>#N/A</v>
      </c>
      <c r="X685" s="86"/>
      <c r="AI685" s="196" t="e">
        <f ca="1">(($E$9*(RAND()*($E$208-$D$208)+$D$208))*(RAND()*('Base Calcs'!$E$214-'Base Calcs'!$D$214)+'Base Calcs'!$D$214+IF($E$50&gt;0,$E$50,0)))+$E$154+$E$155-$E$196+$E$179-($E$179*(RAND()*($E$210-$D$210)+$D$210))-(($E$200/$E$45)*(RAND()*($E$211-$D$211)+$D$211))</f>
        <v>#N/A</v>
      </c>
      <c r="AK6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6" spans="2:37" x14ac:dyDescent="0.25">
      <c r="B686" s="181" t="e">
        <f t="shared" ca="1" si="100"/>
        <v>#N/A</v>
      </c>
      <c r="C686" s="86"/>
      <c r="D686" s="86"/>
      <c r="F686" s="16"/>
      <c r="G686" s="86"/>
      <c r="H686" s="86"/>
      <c r="J686" s="86"/>
      <c r="P686" s="16" t="e">
        <f t="shared" ca="1" si="101"/>
        <v>#N/A</v>
      </c>
      <c r="Q686" s="86" t="e">
        <f t="shared" ca="1" si="102"/>
        <v>#N/A</v>
      </c>
      <c r="R686" s="86" t="e">
        <f t="shared" ca="1" si="103"/>
        <v>#N/A</v>
      </c>
      <c r="T686" s="16" t="e">
        <f t="shared" ca="1" si="104"/>
        <v>#N/A</v>
      </c>
      <c r="U686" s="86" t="e">
        <f t="shared" ca="1" si="105"/>
        <v>#N/A</v>
      </c>
      <c r="V686" s="86" t="e">
        <f t="shared" ca="1" si="106"/>
        <v>#N/A</v>
      </c>
      <c r="X686" s="86"/>
      <c r="AI686" s="196" t="e">
        <f ca="1">(($E$9*(RAND()*($E$208-$D$208)+$D$208))*(RAND()*('Base Calcs'!$E$214-'Base Calcs'!$D$214)+'Base Calcs'!$D$214+IF($E$50&gt;0,$E$50,0)))+$E$154+$E$155-$E$196+$E$179-($E$179*(RAND()*($E$210-$D$210)+$D$210))-(($E$200/$E$45)*(RAND()*($E$211-$D$211)+$D$211))</f>
        <v>#N/A</v>
      </c>
      <c r="AK6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7" spans="2:37" x14ac:dyDescent="0.25">
      <c r="B687" s="181" t="e">
        <f t="shared" ca="1" si="100"/>
        <v>#N/A</v>
      </c>
      <c r="C687" s="86"/>
      <c r="D687" s="86"/>
      <c r="F687" s="16"/>
      <c r="G687" s="86"/>
      <c r="H687" s="86"/>
      <c r="J687" s="86"/>
      <c r="P687" s="16" t="e">
        <f t="shared" ca="1" si="101"/>
        <v>#N/A</v>
      </c>
      <c r="Q687" s="86" t="e">
        <f t="shared" ca="1" si="102"/>
        <v>#N/A</v>
      </c>
      <c r="R687" s="86" t="e">
        <f t="shared" ca="1" si="103"/>
        <v>#N/A</v>
      </c>
      <c r="T687" s="16" t="e">
        <f t="shared" ca="1" si="104"/>
        <v>#N/A</v>
      </c>
      <c r="U687" s="86" t="e">
        <f t="shared" ca="1" si="105"/>
        <v>#N/A</v>
      </c>
      <c r="V687" s="86" t="e">
        <f t="shared" ca="1" si="106"/>
        <v>#N/A</v>
      </c>
      <c r="X687" s="86"/>
      <c r="AI687" s="196" t="e">
        <f ca="1">(($E$9*(RAND()*($E$208-$D$208)+$D$208))*(RAND()*('Base Calcs'!$E$214-'Base Calcs'!$D$214)+'Base Calcs'!$D$214+IF($E$50&gt;0,$E$50,0)))+$E$154+$E$155-$E$196+$E$179-($E$179*(RAND()*($E$210-$D$210)+$D$210))-(($E$200/$E$45)*(RAND()*($E$211-$D$211)+$D$211))</f>
        <v>#N/A</v>
      </c>
      <c r="AK6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8" spans="2:37" x14ac:dyDescent="0.25">
      <c r="B688" s="181" t="e">
        <f t="shared" ca="1" si="100"/>
        <v>#N/A</v>
      </c>
      <c r="C688" s="86"/>
      <c r="D688" s="86"/>
      <c r="F688" s="16"/>
      <c r="G688" s="86"/>
      <c r="H688" s="86"/>
      <c r="J688" s="86"/>
      <c r="P688" s="16" t="e">
        <f t="shared" ca="1" si="101"/>
        <v>#N/A</v>
      </c>
      <c r="Q688" s="86" t="e">
        <f t="shared" ca="1" si="102"/>
        <v>#N/A</v>
      </c>
      <c r="R688" s="86" t="e">
        <f t="shared" ca="1" si="103"/>
        <v>#N/A</v>
      </c>
      <c r="T688" s="16" t="e">
        <f t="shared" ca="1" si="104"/>
        <v>#N/A</v>
      </c>
      <c r="U688" s="86" t="e">
        <f t="shared" ca="1" si="105"/>
        <v>#N/A</v>
      </c>
      <c r="V688" s="86" t="e">
        <f t="shared" ca="1" si="106"/>
        <v>#N/A</v>
      </c>
      <c r="X688" s="86"/>
      <c r="AI688" s="196" t="e">
        <f ca="1">(($E$9*(RAND()*($E$208-$D$208)+$D$208))*(RAND()*('Base Calcs'!$E$214-'Base Calcs'!$D$214)+'Base Calcs'!$D$214+IF($E$50&gt;0,$E$50,0)))+$E$154+$E$155-$E$196+$E$179-($E$179*(RAND()*($E$210-$D$210)+$D$210))-(($E$200/$E$45)*(RAND()*($E$211-$D$211)+$D$211))</f>
        <v>#N/A</v>
      </c>
      <c r="AK6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9" spans="2:37" x14ac:dyDescent="0.25">
      <c r="B689" s="181" t="e">
        <f t="shared" ca="1" si="100"/>
        <v>#N/A</v>
      </c>
      <c r="C689" s="86"/>
      <c r="D689" s="86"/>
      <c r="F689" s="16"/>
      <c r="G689" s="86"/>
      <c r="H689" s="86"/>
      <c r="J689" s="86"/>
      <c r="P689" s="16" t="e">
        <f t="shared" ca="1" si="101"/>
        <v>#N/A</v>
      </c>
      <c r="Q689" s="86" t="e">
        <f t="shared" ca="1" si="102"/>
        <v>#N/A</v>
      </c>
      <c r="R689" s="86" t="e">
        <f t="shared" ca="1" si="103"/>
        <v>#N/A</v>
      </c>
      <c r="T689" s="16" t="e">
        <f t="shared" ca="1" si="104"/>
        <v>#N/A</v>
      </c>
      <c r="U689" s="86" t="e">
        <f t="shared" ca="1" si="105"/>
        <v>#N/A</v>
      </c>
      <c r="V689" s="86" t="e">
        <f t="shared" ca="1" si="106"/>
        <v>#N/A</v>
      </c>
      <c r="X689" s="86"/>
      <c r="AI689" s="196" t="e">
        <f ca="1">(($E$9*(RAND()*($E$208-$D$208)+$D$208))*(RAND()*('Base Calcs'!$E$214-'Base Calcs'!$D$214)+'Base Calcs'!$D$214+IF($E$50&gt;0,$E$50,0)))+$E$154+$E$155-$E$196+$E$179-($E$179*(RAND()*($E$210-$D$210)+$D$210))-(($E$200/$E$45)*(RAND()*($E$211-$D$211)+$D$211))</f>
        <v>#N/A</v>
      </c>
      <c r="AK6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0" spans="2:37" x14ac:dyDescent="0.25">
      <c r="B690" s="181" t="e">
        <f t="shared" ca="1" si="100"/>
        <v>#N/A</v>
      </c>
      <c r="C690" s="86"/>
      <c r="D690" s="86"/>
      <c r="F690" s="16"/>
      <c r="G690" s="86"/>
      <c r="H690" s="86"/>
      <c r="J690" s="86"/>
      <c r="P690" s="16" t="e">
        <f t="shared" ca="1" si="101"/>
        <v>#N/A</v>
      </c>
      <c r="Q690" s="86" t="e">
        <f t="shared" ca="1" si="102"/>
        <v>#N/A</v>
      </c>
      <c r="R690" s="86" t="e">
        <f t="shared" ca="1" si="103"/>
        <v>#N/A</v>
      </c>
      <c r="T690" s="16" t="e">
        <f t="shared" ca="1" si="104"/>
        <v>#N/A</v>
      </c>
      <c r="U690" s="86" t="e">
        <f t="shared" ca="1" si="105"/>
        <v>#N/A</v>
      </c>
      <c r="V690" s="86" t="e">
        <f t="shared" ca="1" si="106"/>
        <v>#N/A</v>
      </c>
      <c r="X690" s="86"/>
      <c r="AI690" s="196" t="e">
        <f ca="1">(($E$9*(RAND()*($E$208-$D$208)+$D$208))*(RAND()*('Base Calcs'!$E$214-'Base Calcs'!$D$214)+'Base Calcs'!$D$214+IF($E$50&gt;0,$E$50,0)))+$E$154+$E$155-$E$196+$E$179-($E$179*(RAND()*($E$210-$D$210)+$D$210))-(($E$200/$E$45)*(RAND()*($E$211-$D$211)+$D$211))</f>
        <v>#N/A</v>
      </c>
      <c r="AK6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1" spans="2:37" x14ac:dyDescent="0.25">
      <c r="B691" s="181" t="e">
        <f t="shared" ca="1" si="100"/>
        <v>#N/A</v>
      </c>
      <c r="C691" s="86"/>
      <c r="D691" s="86"/>
      <c r="F691" s="16"/>
      <c r="G691" s="86"/>
      <c r="H691" s="86"/>
      <c r="J691" s="86"/>
      <c r="P691" s="16" t="e">
        <f t="shared" ca="1" si="101"/>
        <v>#N/A</v>
      </c>
      <c r="Q691" s="86" t="e">
        <f t="shared" ca="1" si="102"/>
        <v>#N/A</v>
      </c>
      <c r="R691" s="86" t="e">
        <f t="shared" ca="1" si="103"/>
        <v>#N/A</v>
      </c>
      <c r="T691" s="16" t="e">
        <f t="shared" ca="1" si="104"/>
        <v>#N/A</v>
      </c>
      <c r="U691" s="86" t="e">
        <f t="shared" ca="1" si="105"/>
        <v>#N/A</v>
      </c>
      <c r="V691" s="86" t="e">
        <f t="shared" ca="1" si="106"/>
        <v>#N/A</v>
      </c>
      <c r="X691" s="86"/>
      <c r="AI691" s="196" t="e">
        <f ca="1">(($E$9*(RAND()*($E$208-$D$208)+$D$208))*(RAND()*('Base Calcs'!$E$214-'Base Calcs'!$D$214)+'Base Calcs'!$D$214+IF($E$50&gt;0,$E$50,0)))+$E$154+$E$155-$E$196+$E$179-($E$179*(RAND()*($E$210-$D$210)+$D$210))-(($E$200/$E$45)*(RAND()*($E$211-$D$211)+$D$211))</f>
        <v>#N/A</v>
      </c>
      <c r="AK6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2" spans="2:37" x14ac:dyDescent="0.25">
      <c r="B692" s="181" t="e">
        <f t="shared" ca="1" si="100"/>
        <v>#N/A</v>
      </c>
      <c r="C692" s="86"/>
      <c r="D692" s="86"/>
      <c r="F692" s="16"/>
      <c r="G692" s="86"/>
      <c r="H692" s="86"/>
      <c r="J692" s="86"/>
      <c r="P692" s="16" t="e">
        <f t="shared" ca="1" si="101"/>
        <v>#N/A</v>
      </c>
      <c r="Q692" s="86" t="e">
        <f t="shared" ca="1" si="102"/>
        <v>#N/A</v>
      </c>
      <c r="R692" s="86" t="e">
        <f t="shared" ca="1" si="103"/>
        <v>#N/A</v>
      </c>
      <c r="T692" s="16" t="e">
        <f t="shared" ca="1" si="104"/>
        <v>#N/A</v>
      </c>
      <c r="U692" s="86" t="e">
        <f t="shared" ca="1" si="105"/>
        <v>#N/A</v>
      </c>
      <c r="V692" s="86" t="e">
        <f t="shared" ca="1" si="106"/>
        <v>#N/A</v>
      </c>
      <c r="X692" s="86"/>
      <c r="AI692" s="196" t="e">
        <f ca="1">(($E$9*(RAND()*($E$208-$D$208)+$D$208))*(RAND()*('Base Calcs'!$E$214-'Base Calcs'!$D$214)+'Base Calcs'!$D$214+IF($E$50&gt;0,$E$50,0)))+$E$154+$E$155-$E$196+$E$179-($E$179*(RAND()*($E$210-$D$210)+$D$210))-(($E$200/$E$45)*(RAND()*($E$211-$D$211)+$D$211))</f>
        <v>#N/A</v>
      </c>
      <c r="AK6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3" spans="2:37" x14ac:dyDescent="0.25">
      <c r="B693" s="181" t="e">
        <f t="shared" ca="1" si="100"/>
        <v>#N/A</v>
      </c>
      <c r="C693" s="86"/>
      <c r="D693" s="86"/>
      <c r="F693" s="16"/>
      <c r="G693" s="86"/>
      <c r="H693" s="86"/>
      <c r="J693" s="86"/>
      <c r="P693" s="16" t="e">
        <f t="shared" ca="1" si="101"/>
        <v>#N/A</v>
      </c>
      <c r="Q693" s="86" t="e">
        <f t="shared" ca="1" si="102"/>
        <v>#N/A</v>
      </c>
      <c r="R693" s="86" t="e">
        <f t="shared" ca="1" si="103"/>
        <v>#N/A</v>
      </c>
      <c r="T693" s="16" t="e">
        <f t="shared" ca="1" si="104"/>
        <v>#N/A</v>
      </c>
      <c r="U693" s="86" t="e">
        <f t="shared" ca="1" si="105"/>
        <v>#N/A</v>
      </c>
      <c r="V693" s="86" t="e">
        <f t="shared" ca="1" si="106"/>
        <v>#N/A</v>
      </c>
      <c r="X693" s="86"/>
      <c r="AI693" s="196" t="e">
        <f ca="1">(($E$9*(RAND()*($E$208-$D$208)+$D$208))*(RAND()*('Base Calcs'!$E$214-'Base Calcs'!$D$214)+'Base Calcs'!$D$214+IF($E$50&gt;0,$E$50,0)))+$E$154+$E$155-$E$196+$E$179-($E$179*(RAND()*($E$210-$D$210)+$D$210))-(($E$200/$E$45)*(RAND()*($E$211-$D$211)+$D$211))</f>
        <v>#N/A</v>
      </c>
      <c r="AK6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4" spans="2:37" x14ac:dyDescent="0.25">
      <c r="B694" s="181" t="e">
        <f t="shared" ca="1" si="100"/>
        <v>#N/A</v>
      </c>
      <c r="C694" s="86"/>
      <c r="D694" s="86"/>
      <c r="F694" s="16"/>
      <c r="G694" s="86"/>
      <c r="H694" s="86"/>
      <c r="J694" s="86"/>
      <c r="P694" s="16" t="e">
        <f t="shared" ca="1" si="101"/>
        <v>#N/A</v>
      </c>
      <c r="Q694" s="86" t="e">
        <f t="shared" ca="1" si="102"/>
        <v>#N/A</v>
      </c>
      <c r="R694" s="86" t="e">
        <f t="shared" ca="1" si="103"/>
        <v>#N/A</v>
      </c>
      <c r="T694" s="16" t="e">
        <f t="shared" ca="1" si="104"/>
        <v>#N/A</v>
      </c>
      <c r="U694" s="86" t="e">
        <f t="shared" ca="1" si="105"/>
        <v>#N/A</v>
      </c>
      <c r="V694" s="86" t="e">
        <f t="shared" ca="1" si="106"/>
        <v>#N/A</v>
      </c>
      <c r="X694" s="86"/>
      <c r="AI694" s="196" t="e">
        <f ca="1">(($E$9*(RAND()*($E$208-$D$208)+$D$208))*(RAND()*('Base Calcs'!$E$214-'Base Calcs'!$D$214)+'Base Calcs'!$D$214+IF($E$50&gt;0,$E$50,0)))+$E$154+$E$155-$E$196+$E$179-($E$179*(RAND()*($E$210-$D$210)+$D$210))-(($E$200/$E$45)*(RAND()*($E$211-$D$211)+$D$211))</f>
        <v>#N/A</v>
      </c>
      <c r="AK6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5" spans="2:37" x14ac:dyDescent="0.25">
      <c r="B695" s="181" t="e">
        <f t="shared" ca="1" si="100"/>
        <v>#N/A</v>
      </c>
      <c r="C695" s="86"/>
      <c r="D695" s="86"/>
      <c r="F695" s="16"/>
      <c r="G695" s="86"/>
      <c r="H695" s="86"/>
      <c r="J695" s="86"/>
      <c r="P695" s="16" t="e">
        <f t="shared" ca="1" si="101"/>
        <v>#N/A</v>
      </c>
      <c r="Q695" s="86" t="e">
        <f t="shared" ca="1" si="102"/>
        <v>#N/A</v>
      </c>
      <c r="R695" s="86" t="e">
        <f t="shared" ca="1" si="103"/>
        <v>#N/A</v>
      </c>
      <c r="T695" s="16" t="e">
        <f t="shared" ca="1" si="104"/>
        <v>#N/A</v>
      </c>
      <c r="U695" s="86" t="e">
        <f t="shared" ca="1" si="105"/>
        <v>#N/A</v>
      </c>
      <c r="V695" s="86" t="e">
        <f t="shared" ca="1" si="106"/>
        <v>#N/A</v>
      </c>
      <c r="X695" s="86"/>
      <c r="AI695" s="196" t="e">
        <f ca="1">(($E$9*(RAND()*($E$208-$D$208)+$D$208))*(RAND()*('Base Calcs'!$E$214-'Base Calcs'!$D$214)+'Base Calcs'!$D$214+IF($E$50&gt;0,$E$50,0)))+$E$154+$E$155-$E$196+$E$179-($E$179*(RAND()*($E$210-$D$210)+$D$210))-(($E$200/$E$45)*(RAND()*($E$211-$D$211)+$D$211))</f>
        <v>#N/A</v>
      </c>
      <c r="AK6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6" spans="2:37" x14ac:dyDescent="0.25">
      <c r="B696" s="181" t="e">
        <f t="shared" ca="1" si="100"/>
        <v>#N/A</v>
      </c>
      <c r="C696" s="86"/>
      <c r="D696" s="86"/>
      <c r="F696" s="16"/>
      <c r="G696" s="86"/>
      <c r="H696" s="86"/>
      <c r="J696" s="86"/>
      <c r="P696" s="16" t="e">
        <f t="shared" ca="1" si="101"/>
        <v>#N/A</v>
      </c>
      <c r="Q696" s="86" t="e">
        <f t="shared" ca="1" si="102"/>
        <v>#N/A</v>
      </c>
      <c r="R696" s="86" t="e">
        <f t="shared" ca="1" si="103"/>
        <v>#N/A</v>
      </c>
      <c r="T696" s="16" t="e">
        <f t="shared" ca="1" si="104"/>
        <v>#N/A</v>
      </c>
      <c r="U696" s="86" t="e">
        <f t="shared" ca="1" si="105"/>
        <v>#N/A</v>
      </c>
      <c r="V696" s="86" t="e">
        <f t="shared" ca="1" si="106"/>
        <v>#N/A</v>
      </c>
      <c r="X696" s="86"/>
      <c r="AI696" s="196" t="e">
        <f ca="1">(($E$9*(RAND()*($E$208-$D$208)+$D$208))*(RAND()*('Base Calcs'!$E$214-'Base Calcs'!$D$214)+'Base Calcs'!$D$214+IF($E$50&gt;0,$E$50,0)))+$E$154+$E$155-$E$196+$E$179-($E$179*(RAND()*($E$210-$D$210)+$D$210))-(($E$200/$E$45)*(RAND()*($E$211-$D$211)+$D$211))</f>
        <v>#N/A</v>
      </c>
      <c r="AK6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7" spans="2:37" x14ac:dyDescent="0.25">
      <c r="B697" s="181" t="e">
        <f t="shared" ca="1" si="100"/>
        <v>#N/A</v>
      </c>
      <c r="C697" s="86"/>
      <c r="D697" s="86"/>
      <c r="F697" s="16"/>
      <c r="G697" s="86"/>
      <c r="H697" s="86"/>
      <c r="J697" s="86"/>
      <c r="P697" s="16" t="e">
        <f t="shared" ca="1" si="101"/>
        <v>#N/A</v>
      </c>
      <c r="Q697" s="86" t="e">
        <f t="shared" ca="1" si="102"/>
        <v>#N/A</v>
      </c>
      <c r="R697" s="86" t="e">
        <f t="shared" ca="1" si="103"/>
        <v>#N/A</v>
      </c>
      <c r="T697" s="16" t="e">
        <f t="shared" ca="1" si="104"/>
        <v>#N/A</v>
      </c>
      <c r="U697" s="86" t="e">
        <f t="shared" ca="1" si="105"/>
        <v>#N/A</v>
      </c>
      <c r="V697" s="86" t="e">
        <f t="shared" ca="1" si="106"/>
        <v>#N/A</v>
      </c>
      <c r="X697" s="86"/>
      <c r="AI697" s="196" t="e">
        <f ca="1">(($E$9*(RAND()*($E$208-$D$208)+$D$208))*(RAND()*('Base Calcs'!$E$214-'Base Calcs'!$D$214)+'Base Calcs'!$D$214+IF($E$50&gt;0,$E$50,0)))+$E$154+$E$155-$E$196+$E$179-($E$179*(RAND()*($E$210-$D$210)+$D$210))-(($E$200/$E$45)*(RAND()*($E$211-$D$211)+$D$211))</f>
        <v>#N/A</v>
      </c>
      <c r="AK6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8" spans="2:37" x14ac:dyDescent="0.25">
      <c r="B698" s="181" t="e">
        <f t="shared" ca="1" si="100"/>
        <v>#N/A</v>
      </c>
      <c r="C698" s="86"/>
      <c r="D698" s="86"/>
      <c r="F698" s="16"/>
      <c r="G698" s="86"/>
      <c r="H698" s="86"/>
      <c r="J698" s="86"/>
      <c r="P698" s="16" t="e">
        <f t="shared" ca="1" si="101"/>
        <v>#N/A</v>
      </c>
      <c r="Q698" s="86" t="e">
        <f t="shared" ca="1" si="102"/>
        <v>#N/A</v>
      </c>
      <c r="R698" s="86" t="e">
        <f t="shared" ca="1" si="103"/>
        <v>#N/A</v>
      </c>
      <c r="T698" s="16" t="e">
        <f t="shared" ca="1" si="104"/>
        <v>#N/A</v>
      </c>
      <c r="U698" s="86" t="e">
        <f t="shared" ca="1" si="105"/>
        <v>#N/A</v>
      </c>
      <c r="V698" s="86" t="e">
        <f t="shared" ca="1" si="106"/>
        <v>#N/A</v>
      </c>
      <c r="X698" s="86"/>
      <c r="AI698" s="196" t="e">
        <f ca="1">(($E$9*(RAND()*($E$208-$D$208)+$D$208))*(RAND()*('Base Calcs'!$E$214-'Base Calcs'!$D$214)+'Base Calcs'!$D$214+IF($E$50&gt;0,$E$50,0)))+$E$154+$E$155-$E$196+$E$179-($E$179*(RAND()*($E$210-$D$210)+$D$210))-(($E$200/$E$45)*(RAND()*($E$211-$D$211)+$D$211))</f>
        <v>#N/A</v>
      </c>
      <c r="AK6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9" spans="2:37" x14ac:dyDescent="0.25">
      <c r="B699" s="181" t="e">
        <f t="shared" ca="1" si="100"/>
        <v>#N/A</v>
      </c>
      <c r="C699" s="86"/>
      <c r="D699" s="86"/>
      <c r="F699" s="16"/>
      <c r="G699" s="86"/>
      <c r="H699" s="86"/>
      <c r="J699" s="86"/>
      <c r="P699" s="16" t="e">
        <f t="shared" ca="1" si="101"/>
        <v>#N/A</v>
      </c>
      <c r="Q699" s="86" t="e">
        <f t="shared" ca="1" si="102"/>
        <v>#N/A</v>
      </c>
      <c r="R699" s="86" t="e">
        <f t="shared" ca="1" si="103"/>
        <v>#N/A</v>
      </c>
      <c r="T699" s="16" t="e">
        <f t="shared" ca="1" si="104"/>
        <v>#N/A</v>
      </c>
      <c r="U699" s="86" t="e">
        <f t="shared" ca="1" si="105"/>
        <v>#N/A</v>
      </c>
      <c r="V699" s="86" t="e">
        <f t="shared" ca="1" si="106"/>
        <v>#N/A</v>
      </c>
      <c r="X699" s="86"/>
      <c r="AI699" s="196" t="e">
        <f ca="1">(($E$9*(RAND()*($E$208-$D$208)+$D$208))*(RAND()*('Base Calcs'!$E$214-'Base Calcs'!$D$214)+'Base Calcs'!$D$214+IF($E$50&gt;0,$E$50,0)))+$E$154+$E$155-$E$196+$E$179-($E$179*(RAND()*($E$210-$D$210)+$D$210))-(($E$200/$E$45)*(RAND()*($E$211-$D$211)+$D$211))</f>
        <v>#N/A</v>
      </c>
      <c r="AK6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0" spans="2:37" x14ac:dyDescent="0.25">
      <c r="B700" s="181" t="e">
        <f t="shared" ca="1" si="100"/>
        <v>#N/A</v>
      </c>
      <c r="C700" s="86"/>
      <c r="D700" s="86"/>
      <c r="F700" s="16"/>
      <c r="G700" s="86"/>
      <c r="H700" s="86"/>
      <c r="J700" s="86"/>
      <c r="P700" s="16" t="e">
        <f t="shared" ca="1" si="101"/>
        <v>#N/A</v>
      </c>
      <c r="Q700" s="86" t="e">
        <f t="shared" ca="1" si="102"/>
        <v>#N/A</v>
      </c>
      <c r="R700" s="86" t="e">
        <f t="shared" ca="1" si="103"/>
        <v>#N/A</v>
      </c>
      <c r="T700" s="16" t="e">
        <f t="shared" ca="1" si="104"/>
        <v>#N/A</v>
      </c>
      <c r="U700" s="86" t="e">
        <f t="shared" ca="1" si="105"/>
        <v>#N/A</v>
      </c>
      <c r="V700" s="86" t="e">
        <f t="shared" ca="1" si="106"/>
        <v>#N/A</v>
      </c>
      <c r="X700" s="86"/>
      <c r="AI700" s="196" t="e">
        <f ca="1">(($E$9*(RAND()*($E$208-$D$208)+$D$208))*(RAND()*('Base Calcs'!$E$214-'Base Calcs'!$D$214)+'Base Calcs'!$D$214+IF($E$50&gt;0,$E$50,0)))+$E$154+$E$155-$E$196+$E$179-($E$179*(RAND()*($E$210-$D$210)+$D$210))-(($E$200/$E$45)*(RAND()*($E$211-$D$211)+$D$211))</f>
        <v>#N/A</v>
      </c>
      <c r="AK7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1" spans="2:37" x14ac:dyDescent="0.25">
      <c r="B701" s="181" t="e">
        <f t="shared" ca="1" si="100"/>
        <v>#N/A</v>
      </c>
      <c r="C701" s="86"/>
      <c r="D701" s="86"/>
      <c r="F701" s="16"/>
      <c r="G701" s="86"/>
      <c r="H701" s="86"/>
      <c r="J701" s="86"/>
      <c r="P701" s="16" t="e">
        <f t="shared" ca="1" si="101"/>
        <v>#N/A</v>
      </c>
      <c r="Q701" s="86" t="e">
        <f t="shared" ca="1" si="102"/>
        <v>#N/A</v>
      </c>
      <c r="R701" s="86" t="e">
        <f t="shared" ca="1" si="103"/>
        <v>#N/A</v>
      </c>
      <c r="T701" s="16" t="e">
        <f t="shared" ca="1" si="104"/>
        <v>#N/A</v>
      </c>
      <c r="U701" s="86" t="e">
        <f t="shared" ca="1" si="105"/>
        <v>#N/A</v>
      </c>
      <c r="V701" s="86" t="e">
        <f t="shared" ca="1" si="106"/>
        <v>#N/A</v>
      </c>
      <c r="X701" s="86"/>
      <c r="AI701" s="196" t="e">
        <f ca="1">(($E$9*(RAND()*($E$208-$D$208)+$D$208))*(RAND()*('Base Calcs'!$E$214-'Base Calcs'!$D$214)+'Base Calcs'!$D$214+IF($E$50&gt;0,$E$50,0)))+$E$154+$E$155-$E$196+$E$179-($E$179*(RAND()*($E$210-$D$210)+$D$210))-(($E$200/$E$45)*(RAND()*($E$211-$D$211)+$D$211))</f>
        <v>#N/A</v>
      </c>
      <c r="AK7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2" spans="2:37" x14ac:dyDescent="0.25">
      <c r="B702" s="181" t="e">
        <f t="shared" ca="1" si="100"/>
        <v>#N/A</v>
      </c>
      <c r="C702" s="86"/>
      <c r="D702" s="86"/>
      <c r="F702" s="16"/>
      <c r="G702" s="86"/>
      <c r="H702" s="86"/>
      <c r="J702" s="86"/>
      <c r="P702" s="16" t="e">
        <f t="shared" ca="1" si="101"/>
        <v>#N/A</v>
      </c>
      <c r="Q702" s="86" t="e">
        <f t="shared" ca="1" si="102"/>
        <v>#N/A</v>
      </c>
      <c r="R702" s="86" t="e">
        <f t="shared" ca="1" si="103"/>
        <v>#N/A</v>
      </c>
      <c r="T702" s="16" t="e">
        <f t="shared" ca="1" si="104"/>
        <v>#N/A</v>
      </c>
      <c r="U702" s="86" t="e">
        <f t="shared" ca="1" si="105"/>
        <v>#N/A</v>
      </c>
      <c r="V702" s="86" t="e">
        <f t="shared" ca="1" si="106"/>
        <v>#N/A</v>
      </c>
      <c r="X702" s="86"/>
      <c r="AI702" s="196" t="e">
        <f ca="1">(($E$9*(RAND()*($E$208-$D$208)+$D$208))*(RAND()*('Base Calcs'!$E$214-'Base Calcs'!$D$214)+'Base Calcs'!$D$214+IF($E$50&gt;0,$E$50,0)))+$E$154+$E$155-$E$196+$E$179-($E$179*(RAND()*($E$210-$D$210)+$D$210))-(($E$200/$E$45)*(RAND()*($E$211-$D$211)+$D$211))</f>
        <v>#N/A</v>
      </c>
      <c r="AK7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3" spans="2:37" x14ac:dyDescent="0.25">
      <c r="B703" s="181" t="e">
        <f t="shared" ca="1" si="100"/>
        <v>#N/A</v>
      </c>
      <c r="C703" s="86"/>
      <c r="D703" s="86"/>
      <c r="F703" s="16"/>
      <c r="G703" s="86"/>
      <c r="H703" s="86"/>
      <c r="J703" s="86"/>
      <c r="P703" s="16" t="e">
        <f t="shared" ca="1" si="101"/>
        <v>#N/A</v>
      </c>
      <c r="Q703" s="86" t="e">
        <f t="shared" ca="1" si="102"/>
        <v>#N/A</v>
      </c>
      <c r="R703" s="86" t="e">
        <f t="shared" ca="1" si="103"/>
        <v>#N/A</v>
      </c>
      <c r="T703" s="16" t="e">
        <f t="shared" ca="1" si="104"/>
        <v>#N/A</v>
      </c>
      <c r="U703" s="86" t="e">
        <f t="shared" ca="1" si="105"/>
        <v>#N/A</v>
      </c>
      <c r="V703" s="86" t="e">
        <f t="shared" ca="1" si="106"/>
        <v>#N/A</v>
      </c>
      <c r="X703" s="86"/>
      <c r="AI703" s="196" t="e">
        <f ca="1">(($E$9*(RAND()*($E$208-$D$208)+$D$208))*(RAND()*('Base Calcs'!$E$214-'Base Calcs'!$D$214)+'Base Calcs'!$D$214+IF($E$50&gt;0,$E$50,0)))+$E$154+$E$155-$E$196+$E$179-($E$179*(RAND()*($E$210-$D$210)+$D$210))-(($E$200/$E$45)*(RAND()*($E$211-$D$211)+$D$211))</f>
        <v>#N/A</v>
      </c>
      <c r="AK7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4" spans="2:37" x14ac:dyDescent="0.25">
      <c r="B704" s="181" t="e">
        <f t="shared" ca="1" si="100"/>
        <v>#N/A</v>
      </c>
      <c r="C704" s="86"/>
      <c r="D704" s="86"/>
      <c r="F704" s="16"/>
      <c r="G704" s="86"/>
      <c r="H704" s="86"/>
      <c r="J704" s="86"/>
      <c r="P704" s="16" t="e">
        <f t="shared" ca="1" si="101"/>
        <v>#N/A</v>
      </c>
      <c r="Q704" s="86" t="e">
        <f t="shared" ca="1" si="102"/>
        <v>#N/A</v>
      </c>
      <c r="R704" s="86" t="e">
        <f t="shared" ca="1" si="103"/>
        <v>#N/A</v>
      </c>
      <c r="T704" s="16" t="e">
        <f t="shared" ca="1" si="104"/>
        <v>#N/A</v>
      </c>
      <c r="U704" s="86" t="e">
        <f t="shared" ca="1" si="105"/>
        <v>#N/A</v>
      </c>
      <c r="V704" s="86" t="e">
        <f t="shared" ca="1" si="106"/>
        <v>#N/A</v>
      </c>
      <c r="X704" s="86"/>
      <c r="AI704" s="196" t="e">
        <f ca="1">(($E$9*(RAND()*($E$208-$D$208)+$D$208))*(RAND()*('Base Calcs'!$E$214-'Base Calcs'!$D$214)+'Base Calcs'!$D$214+IF($E$50&gt;0,$E$50,0)))+$E$154+$E$155-$E$196+$E$179-($E$179*(RAND()*($E$210-$D$210)+$D$210))-(($E$200/$E$45)*(RAND()*($E$211-$D$211)+$D$211))</f>
        <v>#N/A</v>
      </c>
      <c r="AK7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5" spans="2:37" x14ac:dyDescent="0.25">
      <c r="B705" s="181" t="e">
        <f t="shared" ca="1" si="100"/>
        <v>#N/A</v>
      </c>
      <c r="C705" s="86"/>
      <c r="D705" s="86"/>
      <c r="F705" s="16"/>
      <c r="G705" s="86"/>
      <c r="H705" s="86"/>
      <c r="J705" s="86"/>
      <c r="P705" s="16" t="e">
        <f t="shared" ca="1" si="101"/>
        <v>#N/A</v>
      </c>
      <c r="Q705" s="86" t="e">
        <f t="shared" ca="1" si="102"/>
        <v>#N/A</v>
      </c>
      <c r="R705" s="86" t="e">
        <f t="shared" ca="1" si="103"/>
        <v>#N/A</v>
      </c>
      <c r="T705" s="16" t="e">
        <f t="shared" ca="1" si="104"/>
        <v>#N/A</v>
      </c>
      <c r="U705" s="86" t="e">
        <f t="shared" ca="1" si="105"/>
        <v>#N/A</v>
      </c>
      <c r="V705" s="86" t="e">
        <f t="shared" ca="1" si="106"/>
        <v>#N/A</v>
      </c>
      <c r="X705" s="86"/>
      <c r="AI705" s="196" t="e">
        <f ca="1">(($E$9*(RAND()*($E$208-$D$208)+$D$208))*(RAND()*('Base Calcs'!$E$214-'Base Calcs'!$D$214)+'Base Calcs'!$D$214+IF($E$50&gt;0,$E$50,0)))+$E$154+$E$155-$E$196+$E$179-($E$179*(RAND()*($E$210-$D$210)+$D$210))-(($E$200/$E$45)*(RAND()*($E$211-$D$211)+$D$211))</f>
        <v>#N/A</v>
      </c>
      <c r="AK7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6" spans="2:37" x14ac:dyDescent="0.25">
      <c r="B706" s="181" t="e">
        <f t="shared" ca="1" si="100"/>
        <v>#N/A</v>
      </c>
      <c r="C706" s="86"/>
      <c r="D706" s="86"/>
      <c r="F706" s="16"/>
      <c r="G706" s="86"/>
      <c r="H706" s="86"/>
      <c r="J706" s="86"/>
      <c r="P706" s="16" t="e">
        <f t="shared" ca="1" si="101"/>
        <v>#N/A</v>
      </c>
      <c r="Q706" s="86" t="e">
        <f t="shared" ca="1" si="102"/>
        <v>#N/A</v>
      </c>
      <c r="R706" s="86" t="e">
        <f t="shared" ca="1" si="103"/>
        <v>#N/A</v>
      </c>
      <c r="T706" s="16" t="e">
        <f t="shared" ca="1" si="104"/>
        <v>#N/A</v>
      </c>
      <c r="U706" s="86" t="e">
        <f t="shared" ca="1" si="105"/>
        <v>#N/A</v>
      </c>
      <c r="V706" s="86" t="e">
        <f t="shared" ca="1" si="106"/>
        <v>#N/A</v>
      </c>
      <c r="X706" s="86"/>
      <c r="AI706" s="196" t="e">
        <f ca="1">(($E$9*(RAND()*($E$208-$D$208)+$D$208))*(RAND()*('Base Calcs'!$E$214-'Base Calcs'!$D$214)+'Base Calcs'!$D$214+IF($E$50&gt;0,$E$50,0)))+$E$154+$E$155-$E$196+$E$179-($E$179*(RAND()*($E$210-$D$210)+$D$210))-(($E$200/$E$45)*(RAND()*($E$211-$D$211)+$D$211))</f>
        <v>#N/A</v>
      </c>
      <c r="AK7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7" spans="2:37" x14ac:dyDescent="0.25">
      <c r="B707" s="181" t="e">
        <f t="shared" ca="1" si="100"/>
        <v>#N/A</v>
      </c>
      <c r="C707" s="86"/>
      <c r="D707" s="86"/>
      <c r="F707" s="16"/>
      <c r="G707" s="86"/>
      <c r="H707" s="86"/>
      <c r="J707" s="86"/>
      <c r="P707" s="16" t="e">
        <f t="shared" ca="1" si="101"/>
        <v>#N/A</v>
      </c>
      <c r="Q707" s="86" t="e">
        <f t="shared" ca="1" si="102"/>
        <v>#N/A</v>
      </c>
      <c r="R707" s="86" t="e">
        <f t="shared" ca="1" si="103"/>
        <v>#N/A</v>
      </c>
      <c r="T707" s="16" t="e">
        <f t="shared" ca="1" si="104"/>
        <v>#N/A</v>
      </c>
      <c r="U707" s="86" t="e">
        <f t="shared" ca="1" si="105"/>
        <v>#N/A</v>
      </c>
      <c r="V707" s="86" t="e">
        <f t="shared" ca="1" si="106"/>
        <v>#N/A</v>
      </c>
      <c r="X707" s="86"/>
      <c r="AI707" s="196" t="e">
        <f ca="1">(($E$9*(RAND()*($E$208-$D$208)+$D$208))*(RAND()*('Base Calcs'!$E$214-'Base Calcs'!$D$214)+'Base Calcs'!$D$214+IF($E$50&gt;0,$E$50,0)))+$E$154+$E$155-$E$196+$E$179-($E$179*(RAND()*($E$210-$D$210)+$D$210))-(($E$200/$E$45)*(RAND()*($E$211-$D$211)+$D$211))</f>
        <v>#N/A</v>
      </c>
      <c r="AK7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8" spans="2:37" x14ac:dyDescent="0.25">
      <c r="B708" s="181" t="e">
        <f t="shared" ca="1" si="100"/>
        <v>#N/A</v>
      </c>
      <c r="C708" s="86"/>
      <c r="D708" s="86"/>
      <c r="F708" s="16"/>
      <c r="G708" s="86"/>
      <c r="H708" s="86"/>
      <c r="J708" s="86"/>
      <c r="P708" s="16" t="e">
        <f t="shared" ca="1" si="101"/>
        <v>#N/A</v>
      </c>
      <c r="Q708" s="86" t="e">
        <f t="shared" ca="1" si="102"/>
        <v>#N/A</v>
      </c>
      <c r="R708" s="86" t="e">
        <f t="shared" ca="1" si="103"/>
        <v>#N/A</v>
      </c>
      <c r="T708" s="16" t="e">
        <f t="shared" ca="1" si="104"/>
        <v>#N/A</v>
      </c>
      <c r="U708" s="86" t="e">
        <f t="shared" ca="1" si="105"/>
        <v>#N/A</v>
      </c>
      <c r="V708" s="86" t="e">
        <f t="shared" ca="1" si="106"/>
        <v>#N/A</v>
      </c>
      <c r="X708" s="86"/>
      <c r="AI708" s="196" t="e">
        <f ca="1">(($E$9*(RAND()*($E$208-$D$208)+$D$208))*(RAND()*('Base Calcs'!$E$214-'Base Calcs'!$D$214)+'Base Calcs'!$D$214+IF($E$50&gt;0,$E$50,0)))+$E$154+$E$155-$E$196+$E$179-($E$179*(RAND()*($E$210-$D$210)+$D$210))-(($E$200/$E$45)*(RAND()*($E$211-$D$211)+$D$211))</f>
        <v>#N/A</v>
      </c>
      <c r="AK7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9" spans="2:37" x14ac:dyDescent="0.25">
      <c r="B709" s="181" t="e">
        <f t="shared" ca="1" si="100"/>
        <v>#N/A</v>
      </c>
      <c r="C709" s="86"/>
      <c r="D709" s="86"/>
      <c r="F709" s="16"/>
      <c r="G709" s="86"/>
      <c r="H709" s="86"/>
      <c r="J709" s="86"/>
      <c r="P709" s="16" t="e">
        <f t="shared" ca="1" si="101"/>
        <v>#N/A</v>
      </c>
      <c r="Q709" s="86" t="e">
        <f t="shared" ca="1" si="102"/>
        <v>#N/A</v>
      </c>
      <c r="R709" s="86" t="e">
        <f t="shared" ca="1" si="103"/>
        <v>#N/A</v>
      </c>
      <c r="T709" s="16" t="e">
        <f t="shared" ca="1" si="104"/>
        <v>#N/A</v>
      </c>
      <c r="U709" s="86" t="e">
        <f t="shared" ca="1" si="105"/>
        <v>#N/A</v>
      </c>
      <c r="V709" s="86" t="e">
        <f t="shared" ca="1" si="106"/>
        <v>#N/A</v>
      </c>
      <c r="X709" s="86"/>
      <c r="AI709" s="196" t="e">
        <f ca="1">(($E$9*(RAND()*($E$208-$D$208)+$D$208))*(RAND()*('Base Calcs'!$E$214-'Base Calcs'!$D$214)+'Base Calcs'!$D$214+IF($E$50&gt;0,$E$50,0)))+$E$154+$E$155-$E$196+$E$179-($E$179*(RAND()*($E$210-$D$210)+$D$210))-(($E$200/$E$45)*(RAND()*($E$211-$D$211)+$D$211))</f>
        <v>#N/A</v>
      </c>
      <c r="AK7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0" spans="2:37" x14ac:dyDescent="0.25">
      <c r="B710" s="181" t="e">
        <f t="shared" ca="1" si="100"/>
        <v>#N/A</v>
      </c>
      <c r="C710" s="86"/>
      <c r="D710" s="86"/>
      <c r="F710" s="16"/>
      <c r="G710" s="86"/>
      <c r="H710" s="86"/>
      <c r="J710" s="86"/>
      <c r="P710" s="16" t="e">
        <f t="shared" ca="1" si="101"/>
        <v>#N/A</v>
      </c>
      <c r="Q710" s="86" t="e">
        <f t="shared" ca="1" si="102"/>
        <v>#N/A</v>
      </c>
      <c r="R710" s="86" t="e">
        <f t="shared" ca="1" si="103"/>
        <v>#N/A</v>
      </c>
      <c r="T710" s="16" t="e">
        <f t="shared" ca="1" si="104"/>
        <v>#N/A</v>
      </c>
      <c r="U710" s="86" t="e">
        <f t="shared" ca="1" si="105"/>
        <v>#N/A</v>
      </c>
      <c r="V710" s="86" t="e">
        <f t="shared" ca="1" si="106"/>
        <v>#N/A</v>
      </c>
      <c r="X710" s="86"/>
      <c r="AI710" s="196" t="e">
        <f ca="1">(($E$9*(RAND()*($E$208-$D$208)+$D$208))*(RAND()*('Base Calcs'!$E$214-'Base Calcs'!$D$214)+'Base Calcs'!$D$214+IF($E$50&gt;0,$E$50,0)))+$E$154+$E$155-$E$196+$E$179-($E$179*(RAND()*($E$210-$D$210)+$D$210))-(($E$200/$E$45)*(RAND()*($E$211-$D$211)+$D$211))</f>
        <v>#N/A</v>
      </c>
      <c r="AK7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1" spans="2:37" x14ac:dyDescent="0.25">
      <c r="B711" s="181" t="e">
        <f t="shared" ca="1" si="100"/>
        <v>#N/A</v>
      </c>
      <c r="C711" s="86"/>
      <c r="D711" s="86"/>
      <c r="F711" s="16"/>
      <c r="G711" s="86"/>
      <c r="H711" s="86"/>
      <c r="J711" s="86"/>
      <c r="P711" s="16" t="e">
        <f t="shared" ca="1" si="101"/>
        <v>#N/A</v>
      </c>
      <c r="Q711" s="86" t="e">
        <f t="shared" ca="1" si="102"/>
        <v>#N/A</v>
      </c>
      <c r="R711" s="86" t="e">
        <f t="shared" ca="1" si="103"/>
        <v>#N/A</v>
      </c>
      <c r="T711" s="16" t="e">
        <f t="shared" ca="1" si="104"/>
        <v>#N/A</v>
      </c>
      <c r="U711" s="86" t="e">
        <f t="shared" ca="1" si="105"/>
        <v>#N/A</v>
      </c>
      <c r="V711" s="86" t="e">
        <f t="shared" ca="1" si="106"/>
        <v>#N/A</v>
      </c>
      <c r="X711" s="86"/>
      <c r="AI711" s="196" t="e">
        <f ca="1">(($E$9*(RAND()*($E$208-$D$208)+$D$208))*(RAND()*('Base Calcs'!$E$214-'Base Calcs'!$D$214)+'Base Calcs'!$D$214+IF($E$50&gt;0,$E$50,0)))+$E$154+$E$155-$E$196+$E$179-($E$179*(RAND()*($E$210-$D$210)+$D$210))-(($E$200/$E$45)*(RAND()*($E$211-$D$211)+$D$211))</f>
        <v>#N/A</v>
      </c>
      <c r="AK7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2" spans="2:37" x14ac:dyDescent="0.25">
      <c r="B712" s="181" t="e">
        <f t="shared" ca="1" si="100"/>
        <v>#N/A</v>
      </c>
      <c r="C712" s="86"/>
      <c r="D712" s="86"/>
      <c r="F712" s="16"/>
      <c r="G712" s="86"/>
      <c r="H712" s="86"/>
      <c r="J712" s="86"/>
      <c r="P712" s="16" t="e">
        <f t="shared" ca="1" si="101"/>
        <v>#N/A</v>
      </c>
      <c r="Q712" s="86" t="e">
        <f t="shared" ca="1" si="102"/>
        <v>#N/A</v>
      </c>
      <c r="R712" s="86" t="e">
        <f t="shared" ca="1" si="103"/>
        <v>#N/A</v>
      </c>
      <c r="T712" s="16" t="e">
        <f t="shared" ca="1" si="104"/>
        <v>#N/A</v>
      </c>
      <c r="U712" s="86" t="e">
        <f t="shared" ca="1" si="105"/>
        <v>#N/A</v>
      </c>
      <c r="V712" s="86" t="e">
        <f t="shared" ca="1" si="106"/>
        <v>#N/A</v>
      </c>
      <c r="X712" s="86"/>
      <c r="AI712" s="196" t="e">
        <f ca="1">(($E$9*(RAND()*($E$208-$D$208)+$D$208))*(RAND()*('Base Calcs'!$E$214-'Base Calcs'!$D$214)+'Base Calcs'!$D$214+IF($E$50&gt;0,$E$50,0)))+$E$154+$E$155-$E$196+$E$179-($E$179*(RAND()*($E$210-$D$210)+$D$210))-(($E$200/$E$45)*(RAND()*($E$211-$D$211)+$D$211))</f>
        <v>#N/A</v>
      </c>
      <c r="AK7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3" spans="2:37" x14ac:dyDescent="0.25">
      <c r="B713" s="181" t="e">
        <f t="shared" ca="1" si="100"/>
        <v>#N/A</v>
      </c>
      <c r="C713" s="86"/>
      <c r="D713" s="86"/>
      <c r="F713" s="16"/>
      <c r="G713" s="86"/>
      <c r="H713" s="86"/>
      <c r="J713" s="86"/>
      <c r="P713" s="16" t="e">
        <f t="shared" ca="1" si="101"/>
        <v>#N/A</v>
      </c>
      <c r="Q713" s="86" t="e">
        <f t="shared" ca="1" si="102"/>
        <v>#N/A</v>
      </c>
      <c r="R713" s="86" t="e">
        <f t="shared" ca="1" si="103"/>
        <v>#N/A</v>
      </c>
      <c r="T713" s="16" t="e">
        <f t="shared" ca="1" si="104"/>
        <v>#N/A</v>
      </c>
      <c r="U713" s="86" t="e">
        <f t="shared" ca="1" si="105"/>
        <v>#N/A</v>
      </c>
      <c r="V713" s="86" t="e">
        <f t="shared" ca="1" si="106"/>
        <v>#N/A</v>
      </c>
      <c r="X713" s="86"/>
      <c r="AI713" s="196" t="e">
        <f ca="1">(($E$9*(RAND()*($E$208-$D$208)+$D$208))*(RAND()*('Base Calcs'!$E$214-'Base Calcs'!$D$214)+'Base Calcs'!$D$214+IF($E$50&gt;0,$E$50,0)))+$E$154+$E$155-$E$196+$E$179-($E$179*(RAND()*($E$210-$D$210)+$D$210))-(($E$200/$E$45)*(RAND()*($E$211-$D$211)+$D$211))</f>
        <v>#N/A</v>
      </c>
      <c r="AK7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4" spans="2:37" x14ac:dyDescent="0.25">
      <c r="B714" s="181" t="e">
        <f t="shared" ca="1" si="100"/>
        <v>#N/A</v>
      </c>
      <c r="C714" s="86"/>
      <c r="D714" s="86"/>
      <c r="F714" s="16"/>
      <c r="G714" s="86"/>
      <c r="H714" s="86"/>
      <c r="J714" s="86"/>
      <c r="P714" s="16" t="e">
        <f t="shared" ca="1" si="101"/>
        <v>#N/A</v>
      </c>
      <c r="Q714" s="86" t="e">
        <f t="shared" ca="1" si="102"/>
        <v>#N/A</v>
      </c>
      <c r="R714" s="86" t="e">
        <f t="shared" ca="1" si="103"/>
        <v>#N/A</v>
      </c>
      <c r="T714" s="16" t="e">
        <f t="shared" ca="1" si="104"/>
        <v>#N/A</v>
      </c>
      <c r="U714" s="86" t="e">
        <f t="shared" ca="1" si="105"/>
        <v>#N/A</v>
      </c>
      <c r="V714" s="86" t="e">
        <f t="shared" ca="1" si="106"/>
        <v>#N/A</v>
      </c>
      <c r="X714" s="86"/>
      <c r="AI714" s="196" t="e">
        <f ca="1">(($E$9*(RAND()*($E$208-$D$208)+$D$208))*(RAND()*('Base Calcs'!$E$214-'Base Calcs'!$D$214)+'Base Calcs'!$D$214+IF($E$50&gt;0,$E$50,0)))+$E$154+$E$155-$E$196+$E$179-($E$179*(RAND()*($E$210-$D$210)+$D$210))-(($E$200/$E$45)*(RAND()*($E$211-$D$211)+$D$211))</f>
        <v>#N/A</v>
      </c>
      <c r="AK7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5" spans="2:37" x14ac:dyDescent="0.25">
      <c r="B715" s="181" t="e">
        <f t="shared" ca="1" si="100"/>
        <v>#N/A</v>
      </c>
      <c r="C715" s="86"/>
      <c r="D715" s="86"/>
      <c r="F715" s="16"/>
      <c r="G715" s="86"/>
      <c r="H715" s="86"/>
      <c r="J715" s="86"/>
      <c r="P715" s="16" t="e">
        <f t="shared" ca="1" si="101"/>
        <v>#N/A</v>
      </c>
      <c r="Q715" s="86" t="e">
        <f t="shared" ca="1" si="102"/>
        <v>#N/A</v>
      </c>
      <c r="R715" s="86" t="e">
        <f t="shared" ca="1" si="103"/>
        <v>#N/A</v>
      </c>
      <c r="T715" s="16" t="e">
        <f t="shared" ca="1" si="104"/>
        <v>#N/A</v>
      </c>
      <c r="U715" s="86" t="e">
        <f t="shared" ca="1" si="105"/>
        <v>#N/A</v>
      </c>
      <c r="V715" s="86" t="e">
        <f t="shared" ca="1" si="106"/>
        <v>#N/A</v>
      </c>
      <c r="X715" s="86"/>
      <c r="AI715" s="196" t="e">
        <f ca="1">(($E$9*(RAND()*($E$208-$D$208)+$D$208))*(RAND()*('Base Calcs'!$E$214-'Base Calcs'!$D$214)+'Base Calcs'!$D$214+IF($E$50&gt;0,$E$50,0)))+$E$154+$E$155-$E$196+$E$179-($E$179*(RAND()*($E$210-$D$210)+$D$210))-(($E$200/$E$45)*(RAND()*($E$211-$D$211)+$D$211))</f>
        <v>#N/A</v>
      </c>
      <c r="AK7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6" spans="2:37" x14ac:dyDescent="0.25">
      <c r="B716" s="181" t="e">
        <f t="shared" ref="B716:B779" ca="1" si="107">($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716" s="86"/>
      <c r="D716" s="86"/>
      <c r="F716" s="16"/>
      <c r="G716" s="86"/>
      <c r="H716" s="86"/>
      <c r="J716" s="86"/>
      <c r="P716" s="16" t="e">
        <f t="shared" ref="P716:P779" ca="1" si="108">(($C$9*(RAND()*($E$208-$D$208)+$D$208))*(RAND()*($E$209-$D$209)+$D$209+IF($E$50&gt;0,$E$50,0)))+$C$154+$C$155-$C$196+$C$179-($C$179*(RAND()*($E$210-$D$210)+$D$210))-($E$44*(RAND()*($E$211-$D$211)+$D$211))</f>
        <v>#N/A</v>
      </c>
      <c r="Q716" s="86" t="e">
        <f t="shared" ref="Q716:Q779" ca="1" si="109">P716/$B$216</f>
        <v>#N/A</v>
      </c>
      <c r="R716" s="86" t="e">
        <f t="shared" ref="R716:R779" ca="1" si="110">(P716+$C$200)/$B$215</f>
        <v>#N/A</v>
      </c>
      <c r="T716" s="16" t="e">
        <f t="shared" ref="T716:T779" ca="1" si="111">(($E$9*(RAND()*($E$208-$D$208)+$D$208))*(RAND()*($E$209-$D$209)+$D$209+IF($E$50&gt;0,$E$50,0)))+$E$154+$E$155-$E$196+$E$179-($E$179*(RAND()*($E$210-$D$210)+$D$210))-(($E$200/$E$45)*(RAND()*($E$211-$D$211)+$D$211))</f>
        <v>#N/A</v>
      </c>
      <c r="U716" s="86" t="e">
        <f t="shared" ref="U716:U779" ca="1" si="112">T716/$D$216</f>
        <v>#N/A</v>
      </c>
      <c r="V716" s="86" t="e">
        <f t="shared" ref="V716:V779" ca="1" si="113">(T716+$E$200)/$D$215</f>
        <v>#N/A</v>
      </c>
      <c r="X716" s="86"/>
      <c r="AI716" s="196" t="e">
        <f ca="1">(($E$9*(RAND()*($E$208-$D$208)+$D$208))*(RAND()*('Base Calcs'!$E$214-'Base Calcs'!$D$214)+'Base Calcs'!$D$214+IF($E$50&gt;0,$E$50,0)))+$E$154+$E$155-$E$196+$E$179-($E$179*(RAND()*($E$210-$D$210)+$D$210))-(($E$200/$E$45)*(RAND()*($E$211-$D$211)+$D$211))</f>
        <v>#N/A</v>
      </c>
      <c r="AK7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7" spans="2:37" x14ac:dyDescent="0.25">
      <c r="B717" s="181" t="e">
        <f t="shared" ca="1" si="107"/>
        <v>#N/A</v>
      </c>
      <c r="C717" s="86"/>
      <c r="D717" s="86"/>
      <c r="F717" s="16"/>
      <c r="G717" s="86"/>
      <c r="H717" s="86"/>
      <c r="J717" s="86"/>
      <c r="P717" s="16" t="e">
        <f t="shared" ca="1" si="108"/>
        <v>#N/A</v>
      </c>
      <c r="Q717" s="86" t="e">
        <f t="shared" ca="1" si="109"/>
        <v>#N/A</v>
      </c>
      <c r="R717" s="86" t="e">
        <f t="shared" ca="1" si="110"/>
        <v>#N/A</v>
      </c>
      <c r="T717" s="16" t="e">
        <f t="shared" ca="1" si="111"/>
        <v>#N/A</v>
      </c>
      <c r="U717" s="86" t="e">
        <f t="shared" ca="1" si="112"/>
        <v>#N/A</v>
      </c>
      <c r="V717" s="86" t="e">
        <f t="shared" ca="1" si="113"/>
        <v>#N/A</v>
      </c>
      <c r="X717" s="86"/>
      <c r="AI717" s="196" t="e">
        <f ca="1">(($E$9*(RAND()*($E$208-$D$208)+$D$208))*(RAND()*('Base Calcs'!$E$214-'Base Calcs'!$D$214)+'Base Calcs'!$D$214+IF($E$50&gt;0,$E$50,0)))+$E$154+$E$155-$E$196+$E$179-($E$179*(RAND()*($E$210-$D$210)+$D$210))-(($E$200/$E$45)*(RAND()*($E$211-$D$211)+$D$211))</f>
        <v>#N/A</v>
      </c>
      <c r="AK7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8" spans="2:37" x14ac:dyDescent="0.25">
      <c r="B718" s="181" t="e">
        <f t="shared" ca="1" si="107"/>
        <v>#N/A</v>
      </c>
      <c r="C718" s="86"/>
      <c r="D718" s="86"/>
      <c r="F718" s="16"/>
      <c r="G718" s="86"/>
      <c r="H718" s="86"/>
      <c r="J718" s="86"/>
      <c r="P718" s="16" t="e">
        <f t="shared" ca="1" si="108"/>
        <v>#N/A</v>
      </c>
      <c r="Q718" s="86" t="e">
        <f t="shared" ca="1" si="109"/>
        <v>#N/A</v>
      </c>
      <c r="R718" s="86" t="e">
        <f t="shared" ca="1" si="110"/>
        <v>#N/A</v>
      </c>
      <c r="T718" s="16" t="e">
        <f t="shared" ca="1" si="111"/>
        <v>#N/A</v>
      </c>
      <c r="U718" s="86" t="e">
        <f t="shared" ca="1" si="112"/>
        <v>#N/A</v>
      </c>
      <c r="V718" s="86" t="e">
        <f t="shared" ca="1" si="113"/>
        <v>#N/A</v>
      </c>
      <c r="X718" s="86"/>
      <c r="AI718" s="196" t="e">
        <f ca="1">(($E$9*(RAND()*($E$208-$D$208)+$D$208))*(RAND()*('Base Calcs'!$E$214-'Base Calcs'!$D$214)+'Base Calcs'!$D$214+IF($E$50&gt;0,$E$50,0)))+$E$154+$E$155-$E$196+$E$179-($E$179*(RAND()*($E$210-$D$210)+$D$210))-(($E$200/$E$45)*(RAND()*($E$211-$D$211)+$D$211))</f>
        <v>#N/A</v>
      </c>
      <c r="AK7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9" spans="2:37" x14ac:dyDescent="0.25">
      <c r="B719" s="181" t="e">
        <f t="shared" ca="1" si="107"/>
        <v>#N/A</v>
      </c>
      <c r="C719" s="86"/>
      <c r="D719" s="86"/>
      <c r="F719" s="16"/>
      <c r="G719" s="86"/>
      <c r="H719" s="86"/>
      <c r="J719" s="86"/>
      <c r="P719" s="16" t="e">
        <f t="shared" ca="1" si="108"/>
        <v>#N/A</v>
      </c>
      <c r="Q719" s="86" t="e">
        <f t="shared" ca="1" si="109"/>
        <v>#N/A</v>
      </c>
      <c r="R719" s="86" t="e">
        <f t="shared" ca="1" si="110"/>
        <v>#N/A</v>
      </c>
      <c r="T719" s="16" t="e">
        <f t="shared" ca="1" si="111"/>
        <v>#N/A</v>
      </c>
      <c r="U719" s="86" t="e">
        <f t="shared" ca="1" si="112"/>
        <v>#N/A</v>
      </c>
      <c r="V719" s="86" t="e">
        <f t="shared" ca="1" si="113"/>
        <v>#N/A</v>
      </c>
      <c r="X719" s="86"/>
      <c r="AI719" s="196" t="e">
        <f ca="1">(($E$9*(RAND()*($E$208-$D$208)+$D$208))*(RAND()*('Base Calcs'!$E$214-'Base Calcs'!$D$214)+'Base Calcs'!$D$214+IF($E$50&gt;0,$E$50,0)))+$E$154+$E$155-$E$196+$E$179-($E$179*(RAND()*($E$210-$D$210)+$D$210))-(($E$200/$E$45)*(RAND()*($E$211-$D$211)+$D$211))</f>
        <v>#N/A</v>
      </c>
      <c r="AK7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0" spans="2:37" x14ac:dyDescent="0.25">
      <c r="B720" s="181" t="e">
        <f t="shared" ca="1" si="107"/>
        <v>#N/A</v>
      </c>
      <c r="C720" s="86"/>
      <c r="D720" s="86"/>
      <c r="F720" s="16"/>
      <c r="G720" s="86"/>
      <c r="H720" s="86"/>
      <c r="J720" s="86"/>
      <c r="P720" s="16" t="e">
        <f t="shared" ca="1" si="108"/>
        <v>#N/A</v>
      </c>
      <c r="Q720" s="86" t="e">
        <f t="shared" ca="1" si="109"/>
        <v>#N/A</v>
      </c>
      <c r="R720" s="86" t="e">
        <f t="shared" ca="1" si="110"/>
        <v>#N/A</v>
      </c>
      <c r="T720" s="16" t="e">
        <f t="shared" ca="1" si="111"/>
        <v>#N/A</v>
      </c>
      <c r="U720" s="86" t="e">
        <f t="shared" ca="1" si="112"/>
        <v>#N/A</v>
      </c>
      <c r="V720" s="86" t="e">
        <f t="shared" ca="1" si="113"/>
        <v>#N/A</v>
      </c>
      <c r="X720" s="86"/>
      <c r="AI720" s="196" t="e">
        <f ca="1">(($E$9*(RAND()*($E$208-$D$208)+$D$208))*(RAND()*('Base Calcs'!$E$214-'Base Calcs'!$D$214)+'Base Calcs'!$D$214+IF($E$50&gt;0,$E$50,0)))+$E$154+$E$155-$E$196+$E$179-($E$179*(RAND()*($E$210-$D$210)+$D$210))-(($E$200/$E$45)*(RAND()*($E$211-$D$211)+$D$211))</f>
        <v>#N/A</v>
      </c>
      <c r="AK7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1" spans="2:37" x14ac:dyDescent="0.25">
      <c r="B721" s="181" t="e">
        <f t="shared" ca="1" si="107"/>
        <v>#N/A</v>
      </c>
      <c r="C721" s="86"/>
      <c r="D721" s="86"/>
      <c r="F721" s="16"/>
      <c r="G721" s="86"/>
      <c r="H721" s="86"/>
      <c r="J721" s="86"/>
      <c r="P721" s="16" t="e">
        <f t="shared" ca="1" si="108"/>
        <v>#N/A</v>
      </c>
      <c r="Q721" s="86" t="e">
        <f t="shared" ca="1" si="109"/>
        <v>#N/A</v>
      </c>
      <c r="R721" s="86" t="e">
        <f t="shared" ca="1" si="110"/>
        <v>#N/A</v>
      </c>
      <c r="T721" s="16" t="e">
        <f t="shared" ca="1" si="111"/>
        <v>#N/A</v>
      </c>
      <c r="U721" s="86" t="e">
        <f t="shared" ca="1" si="112"/>
        <v>#N/A</v>
      </c>
      <c r="V721" s="86" t="e">
        <f t="shared" ca="1" si="113"/>
        <v>#N/A</v>
      </c>
      <c r="X721" s="86"/>
      <c r="AI721" s="196" t="e">
        <f ca="1">(($E$9*(RAND()*($E$208-$D$208)+$D$208))*(RAND()*('Base Calcs'!$E$214-'Base Calcs'!$D$214)+'Base Calcs'!$D$214+IF($E$50&gt;0,$E$50,0)))+$E$154+$E$155-$E$196+$E$179-($E$179*(RAND()*($E$210-$D$210)+$D$210))-(($E$200/$E$45)*(RAND()*($E$211-$D$211)+$D$211))</f>
        <v>#N/A</v>
      </c>
      <c r="AK7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2" spans="2:37" x14ac:dyDescent="0.25">
      <c r="B722" s="181" t="e">
        <f t="shared" ca="1" si="107"/>
        <v>#N/A</v>
      </c>
      <c r="C722" s="86"/>
      <c r="D722" s="86"/>
      <c r="F722" s="16"/>
      <c r="G722" s="86"/>
      <c r="H722" s="86"/>
      <c r="J722" s="86"/>
      <c r="P722" s="16" t="e">
        <f t="shared" ca="1" si="108"/>
        <v>#N/A</v>
      </c>
      <c r="Q722" s="86" t="e">
        <f t="shared" ca="1" si="109"/>
        <v>#N/A</v>
      </c>
      <c r="R722" s="86" t="e">
        <f t="shared" ca="1" si="110"/>
        <v>#N/A</v>
      </c>
      <c r="T722" s="16" t="e">
        <f t="shared" ca="1" si="111"/>
        <v>#N/A</v>
      </c>
      <c r="U722" s="86" t="e">
        <f t="shared" ca="1" si="112"/>
        <v>#N/A</v>
      </c>
      <c r="V722" s="86" t="e">
        <f t="shared" ca="1" si="113"/>
        <v>#N/A</v>
      </c>
      <c r="X722" s="86"/>
      <c r="AI722" s="196" t="e">
        <f ca="1">(($E$9*(RAND()*($E$208-$D$208)+$D$208))*(RAND()*('Base Calcs'!$E$214-'Base Calcs'!$D$214)+'Base Calcs'!$D$214+IF($E$50&gt;0,$E$50,0)))+$E$154+$E$155-$E$196+$E$179-($E$179*(RAND()*($E$210-$D$210)+$D$210))-(($E$200/$E$45)*(RAND()*($E$211-$D$211)+$D$211))</f>
        <v>#N/A</v>
      </c>
      <c r="AK7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3" spans="2:37" x14ac:dyDescent="0.25">
      <c r="B723" s="181" t="e">
        <f t="shared" ca="1" si="107"/>
        <v>#N/A</v>
      </c>
      <c r="C723" s="86"/>
      <c r="D723" s="86"/>
      <c r="F723" s="16"/>
      <c r="G723" s="86"/>
      <c r="H723" s="86"/>
      <c r="J723" s="86"/>
      <c r="P723" s="16" t="e">
        <f t="shared" ca="1" si="108"/>
        <v>#N/A</v>
      </c>
      <c r="Q723" s="86" t="e">
        <f t="shared" ca="1" si="109"/>
        <v>#N/A</v>
      </c>
      <c r="R723" s="86" t="e">
        <f t="shared" ca="1" si="110"/>
        <v>#N/A</v>
      </c>
      <c r="T723" s="16" t="e">
        <f t="shared" ca="1" si="111"/>
        <v>#N/A</v>
      </c>
      <c r="U723" s="86" t="e">
        <f t="shared" ca="1" si="112"/>
        <v>#N/A</v>
      </c>
      <c r="V723" s="86" t="e">
        <f t="shared" ca="1" si="113"/>
        <v>#N/A</v>
      </c>
      <c r="X723" s="86"/>
      <c r="AI723" s="196" t="e">
        <f ca="1">(($E$9*(RAND()*($E$208-$D$208)+$D$208))*(RAND()*('Base Calcs'!$E$214-'Base Calcs'!$D$214)+'Base Calcs'!$D$214+IF($E$50&gt;0,$E$50,0)))+$E$154+$E$155-$E$196+$E$179-($E$179*(RAND()*($E$210-$D$210)+$D$210))-(($E$200/$E$45)*(RAND()*($E$211-$D$211)+$D$211))</f>
        <v>#N/A</v>
      </c>
      <c r="AK7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4" spans="2:37" x14ac:dyDescent="0.25">
      <c r="B724" s="181" t="e">
        <f t="shared" ca="1" si="107"/>
        <v>#N/A</v>
      </c>
      <c r="C724" s="86"/>
      <c r="D724" s="86"/>
      <c r="F724" s="16"/>
      <c r="G724" s="86"/>
      <c r="H724" s="86"/>
      <c r="J724" s="86"/>
      <c r="P724" s="16" t="e">
        <f t="shared" ca="1" si="108"/>
        <v>#N/A</v>
      </c>
      <c r="Q724" s="86" t="e">
        <f t="shared" ca="1" si="109"/>
        <v>#N/A</v>
      </c>
      <c r="R724" s="86" t="e">
        <f t="shared" ca="1" si="110"/>
        <v>#N/A</v>
      </c>
      <c r="T724" s="16" t="e">
        <f t="shared" ca="1" si="111"/>
        <v>#N/A</v>
      </c>
      <c r="U724" s="86" t="e">
        <f t="shared" ca="1" si="112"/>
        <v>#N/A</v>
      </c>
      <c r="V724" s="86" t="e">
        <f t="shared" ca="1" si="113"/>
        <v>#N/A</v>
      </c>
      <c r="X724" s="86"/>
      <c r="AI724" s="196" t="e">
        <f ca="1">(($E$9*(RAND()*($E$208-$D$208)+$D$208))*(RAND()*('Base Calcs'!$E$214-'Base Calcs'!$D$214)+'Base Calcs'!$D$214+IF($E$50&gt;0,$E$50,0)))+$E$154+$E$155-$E$196+$E$179-($E$179*(RAND()*($E$210-$D$210)+$D$210))-(($E$200/$E$45)*(RAND()*($E$211-$D$211)+$D$211))</f>
        <v>#N/A</v>
      </c>
      <c r="AK7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5" spans="2:37" x14ac:dyDescent="0.25">
      <c r="B725" s="181" t="e">
        <f t="shared" ca="1" si="107"/>
        <v>#N/A</v>
      </c>
      <c r="C725" s="86"/>
      <c r="D725" s="86"/>
      <c r="F725" s="16"/>
      <c r="G725" s="86"/>
      <c r="H725" s="86"/>
      <c r="J725" s="86"/>
      <c r="P725" s="16" t="e">
        <f t="shared" ca="1" si="108"/>
        <v>#N/A</v>
      </c>
      <c r="Q725" s="86" t="e">
        <f t="shared" ca="1" si="109"/>
        <v>#N/A</v>
      </c>
      <c r="R725" s="86" t="e">
        <f t="shared" ca="1" si="110"/>
        <v>#N/A</v>
      </c>
      <c r="T725" s="16" t="e">
        <f t="shared" ca="1" si="111"/>
        <v>#N/A</v>
      </c>
      <c r="U725" s="86" t="e">
        <f t="shared" ca="1" si="112"/>
        <v>#N/A</v>
      </c>
      <c r="V725" s="86" t="e">
        <f t="shared" ca="1" si="113"/>
        <v>#N/A</v>
      </c>
      <c r="X725" s="86"/>
      <c r="AI725" s="196" t="e">
        <f ca="1">(($E$9*(RAND()*($E$208-$D$208)+$D$208))*(RAND()*('Base Calcs'!$E$214-'Base Calcs'!$D$214)+'Base Calcs'!$D$214+IF($E$50&gt;0,$E$50,0)))+$E$154+$E$155-$E$196+$E$179-($E$179*(RAND()*($E$210-$D$210)+$D$210))-(($E$200/$E$45)*(RAND()*($E$211-$D$211)+$D$211))</f>
        <v>#N/A</v>
      </c>
      <c r="AK7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6" spans="2:37" x14ac:dyDescent="0.25">
      <c r="B726" s="181" t="e">
        <f t="shared" ca="1" si="107"/>
        <v>#N/A</v>
      </c>
      <c r="C726" s="86"/>
      <c r="D726" s="86"/>
      <c r="F726" s="16"/>
      <c r="G726" s="86"/>
      <c r="H726" s="86"/>
      <c r="J726" s="86"/>
      <c r="P726" s="16" t="e">
        <f t="shared" ca="1" si="108"/>
        <v>#N/A</v>
      </c>
      <c r="Q726" s="86" t="e">
        <f t="shared" ca="1" si="109"/>
        <v>#N/A</v>
      </c>
      <c r="R726" s="86" t="e">
        <f t="shared" ca="1" si="110"/>
        <v>#N/A</v>
      </c>
      <c r="T726" s="16" t="e">
        <f t="shared" ca="1" si="111"/>
        <v>#N/A</v>
      </c>
      <c r="U726" s="86" t="e">
        <f t="shared" ca="1" si="112"/>
        <v>#N/A</v>
      </c>
      <c r="V726" s="86" t="e">
        <f t="shared" ca="1" si="113"/>
        <v>#N/A</v>
      </c>
      <c r="X726" s="86"/>
      <c r="AI726" s="196" t="e">
        <f ca="1">(($E$9*(RAND()*($E$208-$D$208)+$D$208))*(RAND()*('Base Calcs'!$E$214-'Base Calcs'!$D$214)+'Base Calcs'!$D$214+IF($E$50&gt;0,$E$50,0)))+$E$154+$E$155-$E$196+$E$179-($E$179*(RAND()*($E$210-$D$210)+$D$210))-(($E$200/$E$45)*(RAND()*($E$211-$D$211)+$D$211))</f>
        <v>#N/A</v>
      </c>
      <c r="AK7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7" spans="2:37" x14ac:dyDescent="0.25">
      <c r="B727" s="181" t="e">
        <f t="shared" ca="1" si="107"/>
        <v>#N/A</v>
      </c>
      <c r="C727" s="86"/>
      <c r="D727" s="86"/>
      <c r="F727" s="16"/>
      <c r="G727" s="86"/>
      <c r="H727" s="86"/>
      <c r="J727" s="86"/>
      <c r="P727" s="16" t="e">
        <f t="shared" ca="1" si="108"/>
        <v>#N/A</v>
      </c>
      <c r="Q727" s="86" t="e">
        <f t="shared" ca="1" si="109"/>
        <v>#N/A</v>
      </c>
      <c r="R727" s="86" t="e">
        <f t="shared" ca="1" si="110"/>
        <v>#N/A</v>
      </c>
      <c r="T727" s="16" t="e">
        <f t="shared" ca="1" si="111"/>
        <v>#N/A</v>
      </c>
      <c r="U727" s="86" t="e">
        <f t="shared" ca="1" si="112"/>
        <v>#N/A</v>
      </c>
      <c r="V727" s="86" t="e">
        <f t="shared" ca="1" si="113"/>
        <v>#N/A</v>
      </c>
      <c r="X727" s="86"/>
      <c r="AI727" s="196" t="e">
        <f ca="1">(($E$9*(RAND()*($E$208-$D$208)+$D$208))*(RAND()*('Base Calcs'!$E$214-'Base Calcs'!$D$214)+'Base Calcs'!$D$214+IF($E$50&gt;0,$E$50,0)))+$E$154+$E$155-$E$196+$E$179-($E$179*(RAND()*($E$210-$D$210)+$D$210))-(($E$200/$E$45)*(RAND()*($E$211-$D$211)+$D$211))</f>
        <v>#N/A</v>
      </c>
      <c r="AK7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8" spans="2:37" x14ac:dyDescent="0.25">
      <c r="B728" s="181" t="e">
        <f t="shared" ca="1" si="107"/>
        <v>#N/A</v>
      </c>
      <c r="C728" s="86"/>
      <c r="D728" s="86"/>
      <c r="F728" s="16"/>
      <c r="G728" s="86"/>
      <c r="H728" s="86"/>
      <c r="J728" s="86"/>
      <c r="P728" s="16" t="e">
        <f t="shared" ca="1" si="108"/>
        <v>#N/A</v>
      </c>
      <c r="Q728" s="86" t="e">
        <f t="shared" ca="1" si="109"/>
        <v>#N/A</v>
      </c>
      <c r="R728" s="86" t="e">
        <f t="shared" ca="1" si="110"/>
        <v>#N/A</v>
      </c>
      <c r="T728" s="16" t="e">
        <f t="shared" ca="1" si="111"/>
        <v>#N/A</v>
      </c>
      <c r="U728" s="86" t="e">
        <f t="shared" ca="1" si="112"/>
        <v>#N/A</v>
      </c>
      <c r="V728" s="86" t="e">
        <f t="shared" ca="1" si="113"/>
        <v>#N/A</v>
      </c>
      <c r="X728" s="86"/>
      <c r="AI728" s="196" t="e">
        <f ca="1">(($E$9*(RAND()*($E$208-$D$208)+$D$208))*(RAND()*('Base Calcs'!$E$214-'Base Calcs'!$D$214)+'Base Calcs'!$D$214+IF($E$50&gt;0,$E$50,0)))+$E$154+$E$155-$E$196+$E$179-($E$179*(RAND()*($E$210-$D$210)+$D$210))-(($E$200/$E$45)*(RAND()*($E$211-$D$211)+$D$211))</f>
        <v>#N/A</v>
      </c>
      <c r="AK7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9" spans="2:37" x14ac:dyDescent="0.25">
      <c r="B729" s="181" t="e">
        <f t="shared" ca="1" si="107"/>
        <v>#N/A</v>
      </c>
      <c r="C729" s="86"/>
      <c r="D729" s="86"/>
      <c r="F729" s="16"/>
      <c r="G729" s="86"/>
      <c r="H729" s="86"/>
      <c r="J729" s="86"/>
      <c r="P729" s="16" t="e">
        <f t="shared" ca="1" si="108"/>
        <v>#N/A</v>
      </c>
      <c r="Q729" s="86" t="e">
        <f t="shared" ca="1" si="109"/>
        <v>#N/A</v>
      </c>
      <c r="R729" s="86" t="e">
        <f t="shared" ca="1" si="110"/>
        <v>#N/A</v>
      </c>
      <c r="T729" s="16" t="e">
        <f t="shared" ca="1" si="111"/>
        <v>#N/A</v>
      </c>
      <c r="U729" s="86" t="e">
        <f t="shared" ca="1" si="112"/>
        <v>#N/A</v>
      </c>
      <c r="V729" s="86" t="e">
        <f t="shared" ca="1" si="113"/>
        <v>#N/A</v>
      </c>
      <c r="X729" s="86"/>
      <c r="AI729" s="196" t="e">
        <f ca="1">(($E$9*(RAND()*($E$208-$D$208)+$D$208))*(RAND()*('Base Calcs'!$E$214-'Base Calcs'!$D$214)+'Base Calcs'!$D$214+IF($E$50&gt;0,$E$50,0)))+$E$154+$E$155-$E$196+$E$179-($E$179*(RAND()*($E$210-$D$210)+$D$210))-(($E$200/$E$45)*(RAND()*($E$211-$D$211)+$D$211))</f>
        <v>#N/A</v>
      </c>
      <c r="AK7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0" spans="2:37" x14ac:dyDescent="0.25">
      <c r="B730" s="181" t="e">
        <f t="shared" ca="1" si="107"/>
        <v>#N/A</v>
      </c>
      <c r="C730" s="86"/>
      <c r="D730" s="86"/>
      <c r="F730" s="16"/>
      <c r="G730" s="86"/>
      <c r="H730" s="86"/>
      <c r="J730" s="86"/>
      <c r="P730" s="16" t="e">
        <f t="shared" ca="1" si="108"/>
        <v>#N/A</v>
      </c>
      <c r="Q730" s="86" t="e">
        <f t="shared" ca="1" si="109"/>
        <v>#N/A</v>
      </c>
      <c r="R730" s="86" t="e">
        <f t="shared" ca="1" si="110"/>
        <v>#N/A</v>
      </c>
      <c r="T730" s="16" t="e">
        <f t="shared" ca="1" si="111"/>
        <v>#N/A</v>
      </c>
      <c r="U730" s="86" t="e">
        <f t="shared" ca="1" si="112"/>
        <v>#N/A</v>
      </c>
      <c r="V730" s="86" t="e">
        <f t="shared" ca="1" si="113"/>
        <v>#N/A</v>
      </c>
      <c r="X730" s="86"/>
      <c r="AI730" s="196" t="e">
        <f ca="1">(($E$9*(RAND()*($E$208-$D$208)+$D$208))*(RAND()*('Base Calcs'!$E$214-'Base Calcs'!$D$214)+'Base Calcs'!$D$214+IF($E$50&gt;0,$E$50,0)))+$E$154+$E$155-$E$196+$E$179-($E$179*(RAND()*($E$210-$D$210)+$D$210))-(($E$200/$E$45)*(RAND()*($E$211-$D$211)+$D$211))</f>
        <v>#N/A</v>
      </c>
      <c r="AK7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1" spans="2:37" x14ac:dyDescent="0.25">
      <c r="B731" s="181" t="e">
        <f t="shared" ca="1" si="107"/>
        <v>#N/A</v>
      </c>
      <c r="C731" s="86"/>
      <c r="D731" s="86"/>
      <c r="F731" s="16"/>
      <c r="G731" s="86"/>
      <c r="H731" s="86"/>
      <c r="J731" s="86"/>
      <c r="P731" s="16" t="e">
        <f t="shared" ca="1" si="108"/>
        <v>#N/A</v>
      </c>
      <c r="Q731" s="86" t="e">
        <f t="shared" ca="1" si="109"/>
        <v>#N/A</v>
      </c>
      <c r="R731" s="86" t="e">
        <f t="shared" ca="1" si="110"/>
        <v>#N/A</v>
      </c>
      <c r="T731" s="16" t="e">
        <f t="shared" ca="1" si="111"/>
        <v>#N/A</v>
      </c>
      <c r="U731" s="86" t="e">
        <f t="shared" ca="1" si="112"/>
        <v>#N/A</v>
      </c>
      <c r="V731" s="86" t="e">
        <f t="shared" ca="1" si="113"/>
        <v>#N/A</v>
      </c>
      <c r="X731" s="86"/>
      <c r="AI731" s="196" t="e">
        <f ca="1">(($E$9*(RAND()*($E$208-$D$208)+$D$208))*(RAND()*('Base Calcs'!$E$214-'Base Calcs'!$D$214)+'Base Calcs'!$D$214+IF($E$50&gt;0,$E$50,0)))+$E$154+$E$155-$E$196+$E$179-($E$179*(RAND()*($E$210-$D$210)+$D$210))-(($E$200/$E$45)*(RAND()*($E$211-$D$211)+$D$211))</f>
        <v>#N/A</v>
      </c>
      <c r="AK7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2" spans="2:37" x14ac:dyDescent="0.25">
      <c r="B732" s="181" t="e">
        <f t="shared" ca="1" si="107"/>
        <v>#N/A</v>
      </c>
      <c r="C732" s="86"/>
      <c r="D732" s="86"/>
      <c r="F732" s="16"/>
      <c r="G732" s="86"/>
      <c r="H732" s="86"/>
      <c r="J732" s="86"/>
      <c r="P732" s="16" t="e">
        <f t="shared" ca="1" si="108"/>
        <v>#N/A</v>
      </c>
      <c r="Q732" s="86" t="e">
        <f t="shared" ca="1" si="109"/>
        <v>#N/A</v>
      </c>
      <c r="R732" s="86" t="e">
        <f t="shared" ca="1" si="110"/>
        <v>#N/A</v>
      </c>
      <c r="T732" s="16" t="e">
        <f t="shared" ca="1" si="111"/>
        <v>#N/A</v>
      </c>
      <c r="U732" s="86" t="e">
        <f t="shared" ca="1" si="112"/>
        <v>#N/A</v>
      </c>
      <c r="V732" s="86" t="e">
        <f t="shared" ca="1" si="113"/>
        <v>#N/A</v>
      </c>
      <c r="X732" s="86"/>
      <c r="AI732" s="196" t="e">
        <f ca="1">(($E$9*(RAND()*($E$208-$D$208)+$D$208))*(RAND()*('Base Calcs'!$E$214-'Base Calcs'!$D$214)+'Base Calcs'!$D$214+IF($E$50&gt;0,$E$50,0)))+$E$154+$E$155-$E$196+$E$179-($E$179*(RAND()*($E$210-$D$210)+$D$210))-(($E$200/$E$45)*(RAND()*($E$211-$D$211)+$D$211))</f>
        <v>#N/A</v>
      </c>
      <c r="AK7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3" spans="2:37" x14ac:dyDescent="0.25">
      <c r="B733" s="181" t="e">
        <f t="shared" ca="1" si="107"/>
        <v>#N/A</v>
      </c>
      <c r="C733" s="86"/>
      <c r="D733" s="86"/>
      <c r="F733" s="16"/>
      <c r="G733" s="86"/>
      <c r="H733" s="86"/>
      <c r="J733" s="86"/>
      <c r="P733" s="16" t="e">
        <f t="shared" ca="1" si="108"/>
        <v>#N/A</v>
      </c>
      <c r="Q733" s="86" t="e">
        <f t="shared" ca="1" si="109"/>
        <v>#N/A</v>
      </c>
      <c r="R733" s="86" t="e">
        <f t="shared" ca="1" si="110"/>
        <v>#N/A</v>
      </c>
      <c r="T733" s="16" t="e">
        <f t="shared" ca="1" si="111"/>
        <v>#N/A</v>
      </c>
      <c r="U733" s="86" t="e">
        <f t="shared" ca="1" si="112"/>
        <v>#N/A</v>
      </c>
      <c r="V733" s="86" t="e">
        <f t="shared" ca="1" si="113"/>
        <v>#N/A</v>
      </c>
      <c r="X733" s="86"/>
      <c r="AI733" s="196" t="e">
        <f ca="1">(($E$9*(RAND()*($E$208-$D$208)+$D$208))*(RAND()*('Base Calcs'!$E$214-'Base Calcs'!$D$214)+'Base Calcs'!$D$214+IF($E$50&gt;0,$E$50,0)))+$E$154+$E$155-$E$196+$E$179-($E$179*(RAND()*($E$210-$D$210)+$D$210))-(($E$200/$E$45)*(RAND()*($E$211-$D$211)+$D$211))</f>
        <v>#N/A</v>
      </c>
      <c r="AK7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4" spans="2:37" x14ac:dyDescent="0.25">
      <c r="B734" s="181" t="e">
        <f t="shared" ca="1" si="107"/>
        <v>#N/A</v>
      </c>
      <c r="C734" s="86"/>
      <c r="D734" s="86"/>
      <c r="F734" s="16"/>
      <c r="G734" s="86"/>
      <c r="H734" s="86"/>
      <c r="J734" s="86"/>
      <c r="P734" s="16" t="e">
        <f t="shared" ca="1" si="108"/>
        <v>#N/A</v>
      </c>
      <c r="Q734" s="86" t="e">
        <f t="shared" ca="1" si="109"/>
        <v>#N/A</v>
      </c>
      <c r="R734" s="86" t="e">
        <f t="shared" ca="1" si="110"/>
        <v>#N/A</v>
      </c>
      <c r="T734" s="16" t="e">
        <f t="shared" ca="1" si="111"/>
        <v>#N/A</v>
      </c>
      <c r="U734" s="86" t="e">
        <f t="shared" ca="1" si="112"/>
        <v>#N/A</v>
      </c>
      <c r="V734" s="86" t="e">
        <f t="shared" ca="1" si="113"/>
        <v>#N/A</v>
      </c>
      <c r="X734" s="86"/>
      <c r="AI734" s="196" t="e">
        <f ca="1">(($E$9*(RAND()*($E$208-$D$208)+$D$208))*(RAND()*('Base Calcs'!$E$214-'Base Calcs'!$D$214)+'Base Calcs'!$D$214+IF($E$50&gt;0,$E$50,0)))+$E$154+$E$155-$E$196+$E$179-($E$179*(RAND()*($E$210-$D$210)+$D$210))-(($E$200/$E$45)*(RAND()*($E$211-$D$211)+$D$211))</f>
        <v>#N/A</v>
      </c>
      <c r="AK7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5" spans="2:37" x14ac:dyDescent="0.25">
      <c r="B735" s="181" t="e">
        <f t="shared" ca="1" si="107"/>
        <v>#N/A</v>
      </c>
      <c r="C735" s="86"/>
      <c r="D735" s="86"/>
      <c r="F735" s="16"/>
      <c r="G735" s="86"/>
      <c r="H735" s="86"/>
      <c r="J735" s="86"/>
      <c r="P735" s="16" t="e">
        <f t="shared" ca="1" si="108"/>
        <v>#N/A</v>
      </c>
      <c r="Q735" s="86" t="e">
        <f t="shared" ca="1" si="109"/>
        <v>#N/A</v>
      </c>
      <c r="R735" s="86" t="e">
        <f t="shared" ca="1" si="110"/>
        <v>#N/A</v>
      </c>
      <c r="T735" s="16" t="e">
        <f t="shared" ca="1" si="111"/>
        <v>#N/A</v>
      </c>
      <c r="U735" s="86" t="e">
        <f t="shared" ca="1" si="112"/>
        <v>#N/A</v>
      </c>
      <c r="V735" s="86" t="e">
        <f t="shared" ca="1" si="113"/>
        <v>#N/A</v>
      </c>
      <c r="X735" s="86"/>
      <c r="AI735" s="196" t="e">
        <f ca="1">(($E$9*(RAND()*($E$208-$D$208)+$D$208))*(RAND()*('Base Calcs'!$E$214-'Base Calcs'!$D$214)+'Base Calcs'!$D$214+IF($E$50&gt;0,$E$50,0)))+$E$154+$E$155-$E$196+$E$179-($E$179*(RAND()*($E$210-$D$210)+$D$210))-(($E$200/$E$45)*(RAND()*($E$211-$D$211)+$D$211))</f>
        <v>#N/A</v>
      </c>
      <c r="AK7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6" spans="2:37" x14ac:dyDescent="0.25">
      <c r="B736" s="181" t="e">
        <f t="shared" ca="1" si="107"/>
        <v>#N/A</v>
      </c>
      <c r="C736" s="86"/>
      <c r="D736" s="86"/>
      <c r="F736" s="16"/>
      <c r="G736" s="86"/>
      <c r="H736" s="86"/>
      <c r="J736" s="86"/>
      <c r="P736" s="16" t="e">
        <f t="shared" ca="1" si="108"/>
        <v>#N/A</v>
      </c>
      <c r="Q736" s="86" t="e">
        <f t="shared" ca="1" si="109"/>
        <v>#N/A</v>
      </c>
      <c r="R736" s="86" t="e">
        <f t="shared" ca="1" si="110"/>
        <v>#N/A</v>
      </c>
      <c r="T736" s="16" t="e">
        <f t="shared" ca="1" si="111"/>
        <v>#N/A</v>
      </c>
      <c r="U736" s="86" t="e">
        <f t="shared" ca="1" si="112"/>
        <v>#N/A</v>
      </c>
      <c r="V736" s="86" t="e">
        <f t="shared" ca="1" si="113"/>
        <v>#N/A</v>
      </c>
      <c r="X736" s="86"/>
      <c r="AI736" s="196" t="e">
        <f ca="1">(($E$9*(RAND()*($E$208-$D$208)+$D$208))*(RAND()*('Base Calcs'!$E$214-'Base Calcs'!$D$214)+'Base Calcs'!$D$214+IF($E$50&gt;0,$E$50,0)))+$E$154+$E$155-$E$196+$E$179-($E$179*(RAND()*($E$210-$D$210)+$D$210))-(($E$200/$E$45)*(RAND()*($E$211-$D$211)+$D$211))</f>
        <v>#N/A</v>
      </c>
      <c r="AK7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7" spans="2:37" x14ac:dyDescent="0.25">
      <c r="B737" s="181" t="e">
        <f t="shared" ca="1" si="107"/>
        <v>#N/A</v>
      </c>
      <c r="C737" s="86"/>
      <c r="D737" s="86"/>
      <c r="F737" s="16"/>
      <c r="G737" s="86"/>
      <c r="H737" s="86"/>
      <c r="J737" s="86"/>
      <c r="P737" s="16" t="e">
        <f t="shared" ca="1" si="108"/>
        <v>#N/A</v>
      </c>
      <c r="Q737" s="86" t="e">
        <f t="shared" ca="1" si="109"/>
        <v>#N/A</v>
      </c>
      <c r="R737" s="86" t="e">
        <f t="shared" ca="1" si="110"/>
        <v>#N/A</v>
      </c>
      <c r="T737" s="16" t="e">
        <f t="shared" ca="1" si="111"/>
        <v>#N/A</v>
      </c>
      <c r="U737" s="86" t="e">
        <f t="shared" ca="1" si="112"/>
        <v>#N/A</v>
      </c>
      <c r="V737" s="86" t="e">
        <f t="shared" ca="1" si="113"/>
        <v>#N/A</v>
      </c>
      <c r="X737" s="86"/>
      <c r="AI737" s="196" t="e">
        <f ca="1">(($E$9*(RAND()*($E$208-$D$208)+$D$208))*(RAND()*('Base Calcs'!$E$214-'Base Calcs'!$D$214)+'Base Calcs'!$D$214+IF($E$50&gt;0,$E$50,0)))+$E$154+$E$155-$E$196+$E$179-($E$179*(RAND()*($E$210-$D$210)+$D$210))-(($E$200/$E$45)*(RAND()*($E$211-$D$211)+$D$211))</f>
        <v>#N/A</v>
      </c>
      <c r="AK7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8" spans="2:37" x14ac:dyDescent="0.25">
      <c r="B738" s="181" t="e">
        <f t="shared" ca="1" si="107"/>
        <v>#N/A</v>
      </c>
      <c r="C738" s="86"/>
      <c r="D738" s="86"/>
      <c r="F738" s="16"/>
      <c r="G738" s="86"/>
      <c r="H738" s="86"/>
      <c r="J738" s="86"/>
      <c r="P738" s="16" t="e">
        <f t="shared" ca="1" si="108"/>
        <v>#N/A</v>
      </c>
      <c r="Q738" s="86" t="e">
        <f t="shared" ca="1" si="109"/>
        <v>#N/A</v>
      </c>
      <c r="R738" s="86" t="e">
        <f t="shared" ca="1" si="110"/>
        <v>#N/A</v>
      </c>
      <c r="T738" s="16" t="e">
        <f t="shared" ca="1" si="111"/>
        <v>#N/A</v>
      </c>
      <c r="U738" s="86" t="e">
        <f t="shared" ca="1" si="112"/>
        <v>#N/A</v>
      </c>
      <c r="V738" s="86" t="e">
        <f t="shared" ca="1" si="113"/>
        <v>#N/A</v>
      </c>
      <c r="X738" s="86"/>
      <c r="AI738" s="196" t="e">
        <f ca="1">(($E$9*(RAND()*($E$208-$D$208)+$D$208))*(RAND()*('Base Calcs'!$E$214-'Base Calcs'!$D$214)+'Base Calcs'!$D$214+IF($E$50&gt;0,$E$50,0)))+$E$154+$E$155-$E$196+$E$179-($E$179*(RAND()*($E$210-$D$210)+$D$210))-(($E$200/$E$45)*(RAND()*($E$211-$D$211)+$D$211))</f>
        <v>#N/A</v>
      </c>
      <c r="AK7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9" spans="2:37" x14ac:dyDescent="0.25">
      <c r="B739" s="181" t="e">
        <f t="shared" ca="1" si="107"/>
        <v>#N/A</v>
      </c>
      <c r="C739" s="86"/>
      <c r="D739" s="86"/>
      <c r="F739" s="16"/>
      <c r="G739" s="86"/>
      <c r="H739" s="86"/>
      <c r="J739" s="86"/>
      <c r="P739" s="16" t="e">
        <f t="shared" ca="1" si="108"/>
        <v>#N/A</v>
      </c>
      <c r="Q739" s="86" t="e">
        <f t="shared" ca="1" si="109"/>
        <v>#N/A</v>
      </c>
      <c r="R739" s="86" t="e">
        <f t="shared" ca="1" si="110"/>
        <v>#N/A</v>
      </c>
      <c r="T739" s="16" t="e">
        <f t="shared" ca="1" si="111"/>
        <v>#N/A</v>
      </c>
      <c r="U739" s="86" t="e">
        <f t="shared" ca="1" si="112"/>
        <v>#N/A</v>
      </c>
      <c r="V739" s="86" t="e">
        <f t="shared" ca="1" si="113"/>
        <v>#N/A</v>
      </c>
      <c r="X739" s="86"/>
      <c r="AI739" s="196" t="e">
        <f ca="1">(($E$9*(RAND()*($E$208-$D$208)+$D$208))*(RAND()*('Base Calcs'!$E$214-'Base Calcs'!$D$214)+'Base Calcs'!$D$214+IF($E$50&gt;0,$E$50,0)))+$E$154+$E$155-$E$196+$E$179-($E$179*(RAND()*($E$210-$D$210)+$D$210))-(($E$200/$E$45)*(RAND()*($E$211-$D$211)+$D$211))</f>
        <v>#N/A</v>
      </c>
      <c r="AK7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0" spans="2:37" x14ac:dyDescent="0.25">
      <c r="B740" s="181" t="e">
        <f t="shared" ca="1" si="107"/>
        <v>#N/A</v>
      </c>
      <c r="C740" s="86"/>
      <c r="D740" s="86"/>
      <c r="F740" s="16"/>
      <c r="G740" s="86"/>
      <c r="H740" s="86"/>
      <c r="J740" s="86"/>
      <c r="P740" s="16" t="e">
        <f t="shared" ca="1" si="108"/>
        <v>#N/A</v>
      </c>
      <c r="Q740" s="86" t="e">
        <f t="shared" ca="1" si="109"/>
        <v>#N/A</v>
      </c>
      <c r="R740" s="86" t="e">
        <f t="shared" ca="1" si="110"/>
        <v>#N/A</v>
      </c>
      <c r="T740" s="16" t="e">
        <f t="shared" ca="1" si="111"/>
        <v>#N/A</v>
      </c>
      <c r="U740" s="86" t="e">
        <f t="shared" ca="1" si="112"/>
        <v>#N/A</v>
      </c>
      <c r="V740" s="86" t="e">
        <f t="shared" ca="1" si="113"/>
        <v>#N/A</v>
      </c>
      <c r="X740" s="86"/>
      <c r="AI740" s="196" t="e">
        <f ca="1">(($E$9*(RAND()*($E$208-$D$208)+$D$208))*(RAND()*('Base Calcs'!$E$214-'Base Calcs'!$D$214)+'Base Calcs'!$D$214+IF($E$50&gt;0,$E$50,0)))+$E$154+$E$155-$E$196+$E$179-($E$179*(RAND()*($E$210-$D$210)+$D$210))-(($E$200/$E$45)*(RAND()*($E$211-$D$211)+$D$211))</f>
        <v>#N/A</v>
      </c>
      <c r="AK7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1" spans="2:37" x14ac:dyDescent="0.25">
      <c r="B741" s="181" t="e">
        <f t="shared" ca="1" si="107"/>
        <v>#N/A</v>
      </c>
      <c r="C741" s="86"/>
      <c r="D741" s="86"/>
      <c r="F741" s="16"/>
      <c r="G741" s="86"/>
      <c r="H741" s="86"/>
      <c r="J741" s="86"/>
      <c r="P741" s="16" t="e">
        <f t="shared" ca="1" si="108"/>
        <v>#N/A</v>
      </c>
      <c r="Q741" s="86" t="e">
        <f t="shared" ca="1" si="109"/>
        <v>#N/A</v>
      </c>
      <c r="R741" s="86" t="e">
        <f t="shared" ca="1" si="110"/>
        <v>#N/A</v>
      </c>
      <c r="T741" s="16" t="e">
        <f t="shared" ca="1" si="111"/>
        <v>#N/A</v>
      </c>
      <c r="U741" s="86" t="e">
        <f t="shared" ca="1" si="112"/>
        <v>#N/A</v>
      </c>
      <c r="V741" s="86" t="e">
        <f t="shared" ca="1" si="113"/>
        <v>#N/A</v>
      </c>
      <c r="X741" s="86"/>
      <c r="AI741" s="196" t="e">
        <f ca="1">(($E$9*(RAND()*($E$208-$D$208)+$D$208))*(RAND()*('Base Calcs'!$E$214-'Base Calcs'!$D$214)+'Base Calcs'!$D$214+IF($E$50&gt;0,$E$50,0)))+$E$154+$E$155-$E$196+$E$179-($E$179*(RAND()*($E$210-$D$210)+$D$210))-(($E$200/$E$45)*(RAND()*($E$211-$D$211)+$D$211))</f>
        <v>#N/A</v>
      </c>
      <c r="AK7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2" spans="2:37" x14ac:dyDescent="0.25">
      <c r="B742" s="181" t="e">
        <f t="shared" ca="1" si="107"/>
        <v>#N/A</v>
      </c>
      <c r="C742" s="86"/>
      <c r="D742" s="86"/>
      <c r="F742" s="16"/>
      <c r="G742" s="86"/>
      <c r="H742" s="86"/>
      <c r="J742" s="86"/>
      <c r="P742" s="16" t="e">
        <f t="shared" ca="1" si="108"/>
        <v>#N/A</v>
      </c>
      <c r="Q742" s="86" t="e">
        <f t="shared" ca="1" si="109"/>
        <v>#N/A</v>
      </c>
      <c r="R742" s="86" t="e">
        <f t="shared" ca="1" si="110"/>
        <v>#N/A</v>
      </c>
      <c r="T742" s="16" t="e">
        <f t="shared" ca="1" si="111"/>
        <v>#N/A</v>
      </c>
      <c r="U742" s="86" t="e">
        <f t="shared" ca="1" si="112"/>
        <v>#N/A</v>
      </c>
      <c r="V742" s="86" t="e">
        <f t="shared" ca="1" si="113"/>
        <v>#N/A</v>
      </c>
      <c r="X742" s="86"/>
      <c r="AI742" s="196" t="e">
        <f ca="1">(($E$9*(RAND()*($E$208-$D$208)+$D$208))*(RAND()*('Base Calcs'!$E$214-'Base Calcs'!$D$214)+'Base Calcs'!$D$214+IF($E$50&gt;0,$E$50,0)))+$E$154+$E$155-$E$196+$E$179-($E$179*(RAND()*($E$210-$D$210)+$D$210))-(($E$200/$E$45)*(RAND()*($E$211-$D$211)+$D$211))</f>
        <v>#N/A</v>
      </c>
      <c r="AK7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3" spans="2:37" x14ac:dyDescent="0.25">
      <c r="B743" s="181" t="e">
        <f t="shared" ca="1" si="107"/>
        <v>#N/A</v>
      </c>
      <c r="C743" s="86"/>
      <c r="D743" s="86"/>
      <c r="F743" s="16"/>
      <c r="G743" s="86"/>
      <c r="H743" s="86"/>
      <c r="J743" s="86"/>
      <c r="P743" s="16" t="e">
        <f t="shared" ca="1" si="108"/>
        <v>#N/A</v>
      </c>
      <c r="Q743" s="86" t="e">
        <f t="shared" ca="1" si="109"/>
        <v>#N/A</v>
      </c>
      <c r="R743" s="86" t="e">
        <f t="shared" ca="1" si="110"/>
        <v>#N/A</v>
      </c>
      <c r="T743" s="16" t="e">
        <f t="shared" ca="1" si="111"/>
        <v>#N/A</v>
      </c>
      <c r="U743" s="86" t="e">
        <f t="shared" ca="1" si="112"/>
        <v>#N/A</v>
      </c>
      <c r="V743" s="86" t="e">
        <f t="shared" ca="1" si="113"/>
        <v>#N/A</v>
      </c>
      <c r="X743" s="86"/>
      <c r="AI743" s="196" t="e">
        <f ca="1">(($E$9*(RAND()*($E$208-$D$208)+$D$208))*(RAND()*('Base Calcs'!$E$214-'Base Calcs'!$D$214)+'Base Calcs'!$D$214+IF($E$50&gt;0,$E$50,0)))+$E$154+$E$155-$E$196+$E$179-($E$179*(RAND()*($E$210-$D$210)+$D$210))-(($E$200/$E$45)*(RAND()*($E$211-$D$211)+$D$211))</f>
        <v>#N/A</v>
      </c>
      <c r="AK7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4" spans="2:37" x14ac:dyDescent="0.25">
      <c r="B744" s="181" t="e">
        <f t="shared" ca="1" si="107"/>
        <v>#N/A</v>
      </c>
      <c r="C744" s="86"/>
      <c r="D744" s="86"/>
      <c r="F744" s="16"/>
      <c r="G744" s="86"/>
      <c r="H744" s="86"/>
      <c r="J744" s="86"/>
      <c r="P744" s="16" t="e">
        <f t="shared" ca="1" si="108"/>
        <v>#N/A</v>
      </c>
      <c r="Q744" s="86" t="e">
        <f t="shared" ca="1" si="109"/>
        <v>#N/A</v>
      </c>
      <c r="R744" s="86" t="e">
        <f t="shared" ca="1" si="110"/>
        <v>#N/A</v>
      </c>
      <c r="T744" s="16" t="e">
        <f t="shared" ca="1" si="111"/>
        <v>#N/A</v>
      </c>
      <c r="U744" s="86" t="e">
        <f t="shared" ca="1" si="112"/>
        <v>#N/A</v>
      </c>
      <c r="V744" s="86" t="e">
        <f t="shared" ca="1" si="113"/>
        <v>#N/A</v>
      </c>
      <c r="X744" s="86"/>
      <c r="AI744" s="196" t="e">
        <f ca="1">(($E$9*(RAND()*($E$208-$D$208)+$D$208))*(RAND()*('Base Calcs'!$E$214-'Base Calcs'!$D$214)+'Base Calcs'!$D$214+IF($E$50&gt;0,$E$50,0)))+$E$154+$E$155-$E$196+$E$179-($E$179*(RAND()*($E$210-$D$210)+$D$210))-(($E$200/$E$45)*(RAND()*($E$211-$D$211)+$D$211))</f>
        <v>#N/A</v>
      </c>
      <c r="AK7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5" spans="2:37" x14ac:dyDescent="0.25">
      <c r="B745" s="181" t="e">
        <f t="shared" ca="1" si="107"/>
        <v>#N/A</v>
      </c>
      <c r="C745" s="86"/>
      <c r="D745" s="86"/>
      <c r="F745" s="16"/>
      <c r="G745" s="86"/>
      <c r="H745" s="86"/>
      <c r="J745" s="86"/>
      <c r="P745" s="16" t="e">
        <f t="shared" ca="1" si="108"/>
        <v>#N/A</v>
      </c>
      <c r="Q745" s="86" t="e">
        <f t="shared" ca="1" si="109"/>
        <v>#N/A</v>
      </c>
      <c r="R745" s="86" t="e">
        <f t="shared" ca="1" si="110"/>
        <v>#N/A</v>
      </c>
      <c r="T745" s="16" t="e">
        <f t="shared" ca="1" si="111"/>
        <v>#N/A</v>
      </c>
      <c r="U745" s="86" t="e">
        <f t="shared" ca="1" si="112"/>
        <v>#N/A</v>
      </c>
      <c r="V745" s="86" t="e">
        <f t="shared" ca="1" si="113"/>
        <v>#N/A</v>
      </c>
      <c r="X745" s="86"/>
      <c r="AI745" s="196" t="e">
        <f ca="1">(($E$9*(RAND()*($E$208-$D$208)+$D$208))*(RAND()*('Base Calcs'!$E$214-'Base Calcs'!$D$214)+'Base Calcs'!$D$214+IF($E$50&gt;0,$E$50,0)))+$E$154+$E$155-$E$196+$E$179-($E$179*(RAND()*($E$210-$D$210)+$D$210))-(($E$200/$E$45)*(RAND()*($E$211-$D$211)+$D$211))</f>
        <v>#N/A</v>
      </c>
      <c r="AK7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6" spans="2:37" x14ac:dyDescent="0.25">
      <c r="B746" s="181" t="e">
        <f t="shared" ca="1" si="107"/>
        <v>#N/A</v>
      </c>
      <c r="C746" s="86"/>
      <c r="D746" s="86"/>
      <c r="F746" s="16"/>
      <c r="G746" s="86"/>
      <c r="H746" s="86"/>
      <c r="J746" s="86"/>
      <c r="P746" s="16" t="e">
        <f t="shared" ca="1" si="108"/>
        <v>#N/A</v>
      </c>
      <c r="Q746" s="86" t="e">
        <f t="shared" ca="1" si="109"/>
        <v>#N/A</v>
      </c>
      <c r="R746" s="86" t="e">
        <f t="shared" ca="1" si="110"/>
        <v>#N/A</v>
      </c>
      <c r="T746" s="16" t="e">
        <f t="shared" ca="1" si="111"/>
        <v>#N/A</v>
      </c>
      <c r="U746" s="86" t="e">
        <f t="shared" ca="1" si="112"/>
        <v>#N/A</v>
      </c>
      <c r="V746" s="86" t="e">
        <f t="shared" ca="1" si="113"/>
        <v>#N/A</v>
      </c>
      <c r="X746" s="86"/>
      <c r="AI746" s="196" t="e">
        <f ca="1">(($E$9*(RAND()*($E$208-$D$208)+$D$208))*(RAND()*('Base Calcs'!$E$214-'Base Calcs'!$D$214)+'Base Calcs'!$D$214+IF($E$50&gt;0,$E$50,0)))+$E$154+$E$155-$E$196+$E$179-($E$179*(RAND()*($E$210-$D$210)+$D$210))-(($E$200/$E$45)*(RAND()*($E$211-$D$211)+$D$211))</f>
        <v>#N/A</v>
      </c>
      <c r="AK7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7" spans="2:37" x14ac:dyDescent="0.25">
      <c r="B747" s="181" t="e">
        <f t="shared" ca="1" si="107"/>
        <v>#N/A</v>
      </c>
      <c r="C747" s="86"/>
      <c r="D747" s="86"/>
      <c r="F747" s="16"/>
      <c r="G747" s="86"/>
      <c r="H747" s="86"/>
      <c r="J747" s="86"/>
      <c r="P747" s="16" t="e">
        <f t="shared" ca="1" si="108"/>
        <v>#N/A</v>
      </c>
      <c r="Q747" s="86" t="e">
        <f t="shared" ca="1" si="109"/>
        <v>#N/A</v>
      </c>
      <c r="R747" s="86" t="e">
        <f t="shared" ca="1" si="110"/>
        <v>#N/A</v>
      </c>
      <c r="T747" s="16" t="e">
        <f t="shared" ca="1" si="111"/>
        <v>#N/A</v>
      </c>
      <c r="U747" s="86" t="e">
        <f t="shared" ca="1" si="112"/>
        <v>#N/A</v>
      </c>
      <c r="V747" s="86" t="e">
        <f t="shared" ca="1" si="113"/>
        <v>#N/A</v>
      </c>
      <c r="X747" s="86"/>
      <c r="AI747" s="196" t="e">
        <f ca="1">(($E$9*(RAND()*($E$208-$D$208)+$D$208))*(RAND()*('Base Calcs'!$E$214-'Base Calcs'!$D$214)+'Base Calcs'!$D$214+IF($E$50&gt;0,$E$50,0)))+$E$154+$E$155-$E$196+$E$179-($E$179*(RAND()*($E$210-$D$210)+$D$210))-(($E$200/$E$45)*(RAND()*($E$211-$D$211)+$D$211))</f>
        <v>#N/A</v>
      </c>
      <c r="AK7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8" spans="2:37" x14ac:dyDescent="0.25">
      <c r="B748" s="181" t="e">
        <f t="shared" ca="1" si="107"/>
        <v>#N/A</v>
      </c>
      <c r="C748" s="86"/>
      <c r="D748" s="86"/>
      <c r="F748" s="16"/>
      <c r="G748" s="86"/>
      <c r="H748" s="86"/>
      <c r="J748" s="86"/>
      <c r="P748" s="16" t="e">
        <f t="shared" ca="1" si="108"/>
        <v>#N/A</v>
      </c>
      <c r="Q748" s="86" t="e">
        <f t="shared" ca="1" si="109"/>
        <v>#N/A</v>
      </c>
      <c r="R748" s="86" t="e">
        <f t="shared" ca="1" si="110"/>
        <v>#N/A</v>
      </c>
      <c r="T748" s="16" t="e">
        <f t="shared" ca="1" si="111"/>
        <v>#N/A</v>
      </c>
      <c r="U748" s="86" t="e">
        <f t="shared" ca="1" si="112"/>
        <v>#N/A</v>
      </c>
      <c r="V748" s="86" t="e">
        <f t="shared" ca="1" si="113"/>
        <v>#N/A</v>
      </c>
      <c r="X748" s="86"/>
      <c r="AI748" s="196" t="e">
        <f ca="1">(($E$9*(RAND()*($E$208-$D$208)+$D$208))*(RAND()*('Base Calcs'!$E$214-'Base Calcs'!$D$214)+'Base Calcs'!$D$214+IF($E$50&gt;0,$E$50,0)))+$E$154+$E$155-$E$196+$E$179-($E$179*(RAND()*($E$210-$D$210)+$D$210))-(($E$200/$E$45)*(RAND()*($E$211-$D$211)+$D$211))</f>
        <v>#N/A</v>
      </c>
      <c r="AK7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9" spans="2:37" x14ac:dyDescent="0.25">
      <c r="B749" s="181" t="e">
        <f t="shared" ca="1" si="107"/>
        <v>#N/A</v>
      </c>
      <c r="C749" s="86"/>
      <c r="D749" s="86"/>
      <c r="F749" s="16"/>
      <c r="G749" s="86"/>
      <c r="H749" s="86"/>
      <c r="J749" s="86"/>
      <c r="P749" s="16" t="e">
        <f t="shared" ca="1" si="108"/>
        <v>#N/A</v>
      </c>
      <c r="Q749" s="86" t="e">
        <f t="shared" ca="1" si="109"/>
        <v>#N/A</v>
      </c>
      <c r="R749" s="86" t="e">
        <f t="shared" ca="1" si="110"/>
        <v>#N/A</v>
      </c>
      <c r="T749" s="16" t="e">
        <f t="shared" ca="1" si="111"/>
        <v>#N/A</v>
      </c>
      <c r="U749" s="86" t="e">
        <f t="shared" ca="1" si="112"/>
        <v>#N/A</v>
      </c>
      <c r="V749" s="86" t="e">
        <f t="shared" ca="1" si="113"/>
        <v>#N/A</v>
      </c>
      <c r="X749" s="86"/>
      <c r="AI749" s="196" t="e">
        <f ca="1">(($E$9*(RAND()*($E$208-$D$208)+$D$208))*(RAND()*('Base Calcs'!$E$214-'Base Calcs'!$D$214)+'Base Calcs'!$D$214+IF($E$50&gt;0,$E$50,0)))+$E$154+$E$155-$E$196+$E$179-($E$179*(RAND()*($E$210-$D$210)+$D$210))-(($E$200/$E$45)*(RAND()*($E$211-$D$211)+$D$211))</f>
        <v>#N/A</v>
      </c>
      <c r="AK7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0" spans="2:37" x14ac:dyDescent="0.25">
      <c r="B750" s="181" t="e">
        <f t="shared" ca="1" si="107"/>
        <v>#N/A</v>
      </c>
      <c r="C750" s="86"/>
      <c r="D750" s="86"/>
      <c r="F750" s="16"/>
      <c r="G750" s="86"/>
      <c r="H750" s="86"/>
      <c r="J750" s="86"/>
      <c r="P750" s="16" t="e">
        <f t="shared" ca="1" si="108"/>
        <v>#N/A</v>
      </c>
      <c r="Q750" s="86" t="e">
        <f t="shared" ca="1" si="109"/>
        <v>#N/A</v>
      </c>
      <c r="R750" s="86" t="e">
        <f t="shared" ca="1" si="110"/>
        <v>#N/A</v>
      </c>
      <c r="T750" s="16" t="e">
        <f t="shared" ca="1" si="111"/>
        <v>#N/A</v>
      </c>
      <c r="U750" s="86" t="e">
        <f t="shared" ca="1" si="112"/>
        <v>#N/A</v>
      </c>
      <c r="V750" s="86" t="e">
        <f t="shared" ca="1" si="113"/>
        <v>#N/A</v>
      </c>
      <c r="X750" s="86"/>
      <c r="AI750" s="196" t="e">
        <f ca="1">(($E$9*(RAND()*($E$208-$D$208)+$D$208))*(RAND()*('Base Calcs'!$E$214-'Base Calcs'!$D$214)+'Base Calcs'!$D$214+IF($E$50&gt;0,$E$50,0)))+$E$154+$E$155-$E$196+$E$179-($E$179*(RAND()*($E$210-$D$210)+$D$210))-(($E$200/$E$45)*(RAND()*($E$211-$D$211)+$D$211))</f>
        <v>#N/A</v>
      </c>
      <c r="AK7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1" spans="2:37" x14ac:dyDescent="0.25">
      <c r="B751" s="181" t="e">
        <f t="shared" ca="1" si="107"/>
        <v>#N/A</v>
      </c>
      <c r="C751" s="86"/>
      <c r="D751" s="86"/>
      <c r="F751" s="16"/>
      <c r="G751" s="86"/>
      <c r="H751" s="86"/>
      <c r="J751" s="86"/>
      <c r="P751" s="16" t="e">
        <f t="shared" ca="1" si="108"/>
        <v>#N/A</v>
      </c>
      <c r="Q751" s="86" t="e">
        <f t="shared" ca="1" si="109"/>
        <v>#N/A</v>
      </c>
      <c r="R751" s="86" t="e">
        <f t="shared" ca="1" si="110"/>
        <v>#N/A</v>
      </c>
      <c r="T751" s="16" t="e">
        <f t="shared" ca="1" si="111"/>
        <v>#N/A</v>
      </c>
      <c r="U751" s="86" t="e">
        <f t="shared" ca="1" si="112"/>
        <v>#N/A</v>
      </c>
      <c r="V751" s="86" t="e">
        <f t="shared" ca="1" si="113"/>
        <v>#N/A</v>
      </c>
      <c r="X751" s="86"/>
      <c r="AI751" s="196" t="e">
        <f ca="1">(($E$9*(RAND()*($E$208-$D$208)+$D$208))*(RAND()*('Base Calcs'!$E$214-'Base Calcs'!$D$214)+'Base Calcs'!$D$214+IF($E$50&gt;0,$E$50,0)))+$E$154+$E$155-$E$196+$E$179-($E$179*(RAND()*($E$210-$D$210)+$D$210))-(($E$200/$E$45)*(RAND()*($E$211-$D$211)+$D$211))</f>
        <v>#N/A</v>
      </c>
      <c r="AK7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2" spans="2:37" x14ac:dyDescent="0.25">
      <c r="B752" s="181" t="e">
        <f t="shared" ca="1" si="107"/>
        <v>#N/A</v>
      </c>
      <c r="C752" s="86"/>
      <c r="D752" s="86"/>
      <c r="F752" s="16"/>
      <c r="G752" s="86"/>
      <c r="H752" s="86"/>
      <c r="J752" s="86"/>
      <c r="P752" s="16" t="e">
        <f t="shared" ca="1" si="108"/>
        <v>#N/A</v>
      </c>
      <c r="Q752" s="86" t="e">
        <f t="shared" ca="1" si="109"/>
        <v>#N/A</v>
      </c>
      <c r="R752" s="86" t="e">
        <f t="shared" ca="1" si="110"/>
        <v>#N/A</v>
      </c>
      <c r="T752" s="16" t="e">
        <f t="shared" ca="1" si="111"/>
        <v>#N/A</v>
      </c>
      <c r="U752" s="86" t="e">
        <f t="shared" ca="1" si="112"/>
        <v>#N/A</v>
      </c>
      <c r="V752" s="86" t="e">
        <f t="shared" ca="1" si="113"/>
        <v>#N/A</v>
      </c>
      <c r="X752" s="86"/>
      <c r="AI752" s="196" t="e">
        <f ca="1">(($E$9*(RAND()*($E$208-$D$208)+$D$208))*(RAND()*('Base Calcs'!$E$214-'Base Calcs'!$D$214)+'Base Calcs'!$D$214+IF($E$50&gt;0,$E$50,0)))+$E$154+$E$155-$E$196+$E$179-($E$179*(RAND()*($E$210-$D$210)+$D$210))-(($E$200/$E$45)*(RAND()*($E$211-$D$211)+$D$211))</f>
        <v>#N/A</v>
      </c>
      <c r="AK7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3" spans="2:37" x14ac:dyDescent="0.25">
      <c r="B753" s="181" t="e">
        <f t="shared" ca="1" si="107"/>
        <v>#N/A</v>
      </c>
      <c r="C753" s="86"/>
      <c r="D753" s="86"/>
      <c r="F753" s="16"/>
      <c r="G753" s="86"/>
      <c r="H753" s="86"/>
      <c r="J753" s="86"/>
      <c r="P753" s="16" t="e">
        <f t="shared" ca="1" si="108"/>
        <v>#N/A</v>
      </c>
      <c r="Q753" s="86" t="e">
        <f t="shared" ca="1" si="109"/>
        <v>#N/A</v>
      </c>
      <c r="R753" s="86" t="e">
        <f t="shared" ca="1" si="110"/>
        <v>#N/A</v>
      </c>
      <c r="T753" s="16" t="e">
        <f t="shared" ca="1" si="111"/>
        <v>#N/A</v>
      </c>
      <c r="U753" s="86" t="e">
        <f t="shared" ca="1" si="112"/>
        <v>#N/A</v>
      </c>
      <c r="V753" s="86" t="e">
        <f t="shared" ca="1" si="113"/>
        <v>#N/A</v>
      </c>
      <c r="X753" s="86"/>
      <c r="AI753" s="196" t="e">
        <f ca="1">(($E$9*(RAND()*($E$208-$D$208)+$D$208))*(RAND()*('Base Calcs'!$E$214-'Base Calcs'!$D$214)+'Base Calcs'!$D$214+IF($E$50&gt;0,$E$50,0)))+$E$154+$E$155-$E$196+$E$179-($E$179*(RAND()*($E$210-$D$210)+$D$210))-(($E$200/$E$45)*(RAND()*($E$211-$D$211)+$D$211))</f>
        <v>#N/A</v>
      </c>
      <c r="AK7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4" spans="2:37" x14ac:dyDescent="0.25">
      <c r="B754" s="181" t="e">
        <f t="shared" ca="1" si="107"/>
        <v>#N/A</v>
      </c>
      <c r="C754" s="86"/>
      <c r="D754" s="86"/>
      <c r="F754" s="16"/>
      <c r="G754" s="86"/>
      <c r="H754" s="86"/>
      <c r="J754" s="86"/>
      <c r="P754" s="16" t="e">
        <f t="shared" ca="1" si="108"/>
        <v>#N/A</v>
      </c>
      <c r="Q754" s="86" t="e">
        <f t="shared" ca="1" si="109"/>
        <v>#N/A</v>
      </c>
      <c r="R754" s="86" t="e">
        <f t="shared" ca="1" si="110"/>
        <v>#N/A</v>
      </c>
      <c r="T754" s="16" t="e">
        <f t="shared" ca="1" si="111"/>
        <v>#N/A</v>
      </c>
      <c r="U754" s="86" t="e">
        <f t="shared" ca="1" si="112"/>
        <v>#N/A</v>
      </c>
      <c r="V754" s="86" t="e">
        <f t="shared" ca="1" si="113"/>
        <v>#N/A</v>
      </c>
      <c r="X754" s="86"/>
      <c r="AI754" s="196" t="e">
        <f ca="1">(($E$9*(RAND()*($E$208-$D$208)+$D$208))*(RAND()*('Base Calcs'!$E$214-'Base Calcs'!$D$214)+'Base Calcs'!$D$214+IF($E$50&gt;0,$E$50,0)))+$E$154+$E$155-$E$196+$E$179-($E$179*(RAND()*($E$210-$D$210)+$D$210))-(($E$200/$E$45)*(RAND()*($E$211-$D$211)+$D$211))</f>
        <v>#N/A</v>
      </c>
      <c r="AK7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5" spans="2:37" x14ac:dyDescent="0.25">
      <c r="B755" s="181" t="e">
        <f t="shared" ca="1" si="107"/>
        <v>#N/A</v>
      </c>
      <c r="C755" s="86"/>
      <c r="D755" s="86"/>
      <c r="F755" s="16"/>
      <c r="G755" s="86"/>
      <c r="H755" s="86"/>
      <c r="J755" s="86"/>
      <c r="P755" s="16" t="e">
        <f t="shared" ca="1" si="108"/>
        <v>#N/A</v>
      </c>
      <c r="Q755" s="86" t="e">
        <f t="shared" ca="1" si="109"/>
        <v>#N/A</v>
      </c>
      <c r="R755" s="86" t="e">
        <f t="shared" ca="1" si="110"/>
        <v>#N/A</v>
      </c>
      <c r="T755" s="16" t="e">
        <f t="shared" ca="1" si="111"/>
        <v>#N/A</v>
      </c>
      <c r="U755" s="86" t="e">
        <f t="shared" ca="1" si="112"/>
        <v>#N/A</v>
      </c>
      <c r="V755" s="86" t="e">
        <f t="shared" ca="1" si="113"/>
        <v>#N/A</v>
      </c>
      <c r="X755" s="86"/>
      <c r="AI755" s="196" t="e">
        <f ca="1">(($E$9*(RAND()*($E$208-$D$208)+$D$208))*(RAND()*('Base Calcs'!$E$214-'Base Calcs'!$D$214)+'Base Calcs'!$D$214+IF($E$50&gt;0,$E$50,0)))+$E$154+$E$155-$E$196+$E$179-($E$179*(RAND()*($E$210-$D$210)+$D$210))-(($E$200/$E$45)*(RAND()*($E$211-$D$211)+$D$211))</f>
        <v>#N/A</v>
      </c>
      <c r="AK7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6" spans="2:37" x14ac:dyDescent="0.25">
      <c r="B756" s="181" t="e">
        <f t="shared" ca="1" si="107"/>
        <v>#N/A</v>
      </c>
      <c r="C756" s="86"/>
      <c r="D756" s="86"/>
      <c r="F756" s="16"/>
      <c r="G756" s="86"/>
      <c r="H756" s="86"/>
      <c r="J756" s="86"/>
      <c r="P756" s="16" t="e">
        <f t="shared" ca="1" si="108"/>
        <v>#N/A</v>
      </c>
      <c r="Q756" s="86" t="e">
        <f t="shared" ca="1" si="109"/>
        <v>#N/A</v>
      </c>
      <c r="R756" s="86" t="e">
        <f t="shared" ca="1" si="110"/>
        <v>#N/A</v>
      </c>
      <c r="T756" s="16" t="e">
        <f t="shared" ca="1" si="111"/>
        <v>#N/A</v>
      </c>
      <c r="U756" s="86" t="e">
        <f t="shared" ca="1" si="112"/>
        <v>#N/A</v>
      </c>
      <c r="V756" s="86" t="e">
        <f t="shared" ca="1" si="113"/>
        <v>#N/A</v>
      </c>
      <c r="X756" s="86"/>
      <c r="AI756" s="196" t="e">
        <f ca="1">(($E$9*(RAND()*($E$208-$D$208)+$D$208))*(RAND()*('Base Calcs'!$E$214-'Base Calcs'!$D$214)+'Base Calcs'!$D$214+IF($E$50&gt;0,$E$50,0)))+$E$154+$E$155-$E$196+$E$179-($E$179*(RAND()*($E$210-$D$210)+$D$210))-(($E$200/$E$45)*(RAND()*($E$211-$D$211)+$D$211))</f>
        <v>#N/A</v>
      </c>
      <c r="AK7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7" spans="2:37" x14ac:dyDescent="0.25">
      <c r="B757" s="181" t="e">
        <f t="shared" ca="1" si="107"/>
        <v>#N/A</v>
      </c>
      <c r="C757" s="86"/>
      <c r="D757" s="86"/>
      <c r="F757" s="16"/>
      <c r="G757" s="86"/>
      <c r="H757" s="86"/>
      <c r="J757" s="86"/>
      <c r="P757" s="16" t="e">
        <f t="shared" ca="1" si="108"/>
        <v>#N/A</v>
      </c>
      <c r="Q757" s="86" t="e">
        <f t="shared" ca="1" si="109"/>
        <v>#N/A</v>
      </c>
      <c r="R757" s="86" t="e">
        <f t="shared" ca="1" si="110"/>
        <v>#N/A</v>
      </c>
      <c r="T757" s="16" t="e">
        <f t="shared" ca="1" si="111"/>
        <v>#N/A</v>
      </c>
      <c r="U757" s="86" t="e">
        <f t="shared" ca="1" si="112"/>
        <v>#N/A</v>
      </c>
      <c r="V757" s="86" t="e">
        <f t="shared" ca="1" si="113"/>
        <v>#N/A</v>
      </c>
      <c r="X757" s="86"/>
      <c r="AI757" s="196" t="e">
        <f ca="1">(($E$9*(RAND()*($E$208-$D$208)+$D$208))*(RAND()*('Base Calcs'!$E$214-'Base Calcs'!$D$214)+'Base Calcs'!$D$214+IF($E$50&gt;0,$E$50,0)))+$E$154+$E$155-$E$196+$E$179-($E$179*(RAND()*($E$210-$D$210)+$D$210))-(($E$200/$E$45)*(RAND()*($E$211-$D$211)+$D$211))</f>
        <v>#N/A</v>
      </c>
      <c r="AK7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8" spans="2:37" x14ac:dyDescent="0.25">
      <c r="B758" s="181" t="e">
        <f t="shared" ca="1" si="107"/>
        <v>#N/A</v>
      </c>
      <c r="C758" s="86"/>
      <c r="D758" s="86"/>
      <c r="F758" s="16"/>
      <c r="G758" s="86"/>
      <c r="H758" s="86"/>
      <c r="J758" s="86"/>
      <c r="P758" s="16" t="e">
        <f t="shared" ca="1" si="108"/>
        <v>#N/A</v>
      </c>
      <c r="Q758" s="86" t="e">
        <f t="shared" ca="1" si="109"/>
        <v>#N/A</v>
      </c>
      <c r="R758" s="86" t="e">
        <f t="shared" ca="1" si="110"/>
        <v>#N/A</v>
      </c>
      <c r="T758" s="16" t="e">
        <f t="shared" ca="1" si="111"/>
        <v>#N/A</v>
      </c>
      <c r="U758" s="86" t="e">
        <f t="shared" ca="1" si="112"/>
        <v>#N/A</v>
      </c>
      <c r="V758" s="86" t="e">
        <f t="shared" ca="1" si="113"/>
        <v>#N/A</v>
      </c>
      <c r="X758" s="86"/>
      <c r="AI758" s="196" t="e">
        <f ca="1">(($E$9*(RAND()*($E$208-$D$208)+$D$208))*(RAND()*('Base Calcs'!$E$214-'Base Calcs'!$D$214)+'Base Calcs'!$D$214+IF($E$50&gt;0,$E$50,0)))+$E$154+$E$155-$E$196+$E$179-($E$179*(RAND()*($E$210-$D$210)+$D$210))-(($E$200/$E$45)*(RAND()*($E$211-$D$211)+$D$211))</f>
        <v>#N/A</v>
      </c>
      <c r="AK7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9" spans="2:37" x14ac:dyDescent="0.25">
      <c r="B759" s="181" t="e">
        <f t="shared" ca="1" si="107"/>
        <v>#N/A</v>
      </c>
      <c r="C759" s="86"/>
      <c r="D759" s="86"/>
      <c r="F759" s="16"/>
      <c r="G759" s="86"/>
      <c r="H759" s="86"/>
      <c r="J759" s="86"/>
      <c r="P759" s="16" t="e">
        <f t="shared" ca="1" si="108"/>
        <v>#N/A</v>
      </c>
      <c r="Q759" s="86" t="e">
        <f t="shared" ca="1" si="109"/>
        <v>#N/A</v>
      </c>
      <c r="R759" s="86" t="e">
        <f t="shared" ca="1" si="110"/>
        <v>#N/A</v>
      </c>
      <c r="T759" s="16" t="e">
        <f t="shared" ca="1" si="111"/>
        <v>#N/A</v>
      </c>
      <c r="U759" s="86" t="e">
        <f t="shared" ca="1" si="112"/>
        <v>#N/A</v>
      </c>
      <c r="V759" s="86" t="e">
        <f t="shared" ca="1" si="113"/>
        <v>#N/A</v>
      </c>
      <c r="X759" s="86"/>
      <c r="AI759" s="196" t="e">
        <f ca="1">(($E$9*(RAND()*($E$208-$D$208)+$D$208))*(RAND()*('Base Calcs'!$E$214-'Base Calcs'!$D$214)+'Base Calcs'!$D$214+IF($E$50&gt;0,$E$50,0)))+$E$154+$E$155-$E$196+$E$179-($E$179*(RAND()*($E$210-$D$210)+$D$210))-(($E$200/$E$45)*(RAND()*($E$211-$D$211)+$D$211))</f>
        <v>#N/A</v>
      </c>
      <c r="AK7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0" spans="2:37" x14ac:dyDescent="0.25">
      <c r="B760" s="181" t="e">
        <f t="shared" ca="1" si="107"/>
        <v>#N/A</v>
      </c>
      <c r="C760" s="86"/>
      <c r="D760" s="86"/>
      <c r="F760" s="16"/>
      <c r="G760" s="86"/>
      <c r="H760" s="86"/>
      <c r="J760" s="86"/>
      <c r="P760" s="16" t="e">
        <f t="shared" ca="1" si="108"/>
        <v>#N/A</v>
      </c>
      <c r="Q760" s="86" t="e">
        <f t="shared" ca="1" si="109"/>
        <v>#N/A</v>
      </c>
      <c r="R760" s="86" t="e">
        <f t="shared" ca="1" si="110"/>
        <v>#N/A</v>
      </c>
      <c r="T760" s="16" t="e">
        <f t="shared" ca="1" si="111"/>
        <v>#N/A</v>
      </c>
      <c r="U760" s="86" t="e">
        <f t="shared" ca="1" si="112"/>
        <v>#N/A</v>
      </c>
      <c r="V760" s="86" t="e">
        <f t="shared" ca="1" si="113"/>
        <v>#N/A</v>
      </c>
      <c r="X760" s="86"/>
      <c r="AI760" s="196" t="e">
        <f ca="1">(($E$9*(RAND()*($E$208-$D$208)+$D$208))*(RAND()*('Base Calcs'!$E$214-'Base Calcs'!$D$214)+'Base Calcs'!$D$214+IF($E$50&gt;0,$E$50,0)))+$E$154+$E$155-$E$196+$E$179-($E$179*(RAND()*($E$210-$D$210)+$D$210))-(($E$200/$E$45)*(RAND()*($E$211-$D$211)+$D$211))</f>
        <v>#N/A</v>
      </c>
      <c r="AK7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1" spans="2:37" x14ac:dyDescent="0.25">
      <c r="B761" s="181" t="e">
        <f t="shared" ca="1" si="107"/>
        <v>#N/A</v>
      </c>
      <c r="C761" s="86"/>
      <c r="D761" s="86"/>
      <c r="F761" s="16"/>
      <c r="G761" s="86"/>
      <c r="H761" s="86"/>
      <c r="J761" s="86"/>
      <c r="P761" s="16" t="e">
        <f t="shared" ca="1" si="108"/>
        <v>#N/A</v>
      </c>
      <c r="Q761" s="86" t="e">
        <f t="shared" ca="1" si="109"/>
        <v>#N/A</v>
      </c>
      <c r="R761" s="86" t="e">
        <f t="shared" ca="1" si="110"/>
        <v>#N/A</v>
      </c>
      <c r="T761" s="16" t="e">
        <f t="shared" ca="1" si="111"/>
        <v>#N/A</v>
      </c>
      <c r="U761" s="86" t="e">
        <f t="shared" ca="1" si="112"/>
        <v>#N/A</v>
      </c>
      <c r="V761" s="86" t="e">
        <f t="shared" ca="1" si="113"/>
        <v>#N/A</v>
      </c>
      <c r="X761" s="86"/>
      <c r="AI761" s="196" t="e">
        <f ca="1">(($E$9*(RAND()*($E$208-$D$208)+$D$208))*(RAND()*('Base Calcs'!$E$214-'Base Calcs'!$D$214)+'Base Calcs'!$D$214+IF($E$50&gt;0,$E$50,0)))+$E$154+$E$155-$E$196+$E$179-($E$179*(RAND()*($E$210-$D$210)+$D$210))-(($E$200/$E$45)*(RAND()*($E$211-$D$211)+$D$211))</f>
        <v>#N/A</v>
      </c>
      <c r="AK7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2" spans="2:37" x14ac:dyDescent="0.25">
      <c r="B762" s="181" t="e">
        <f t="shared" ca="1" si="107"/>
        <v>#N/A</v>
      </c>
      <c r="C762" s="86"/>
      <c r="D762" s="86"/>
      <c r="F762" s="16"/>
      <c r="G762" s="86"/>
      <c r="H762" s="86"/>
      <c r="J762" s="86"/>
      <c r="P762" s="16" t="e">
        <f t="shared" ca="1" si="108"/>
        <v>#N/A</v>
      </c>
      <c r="Q762" s="86" t="e">
        <f t="shared" ca="1" si="109"/>
        <v>#N/A</v>
      </c>
      <c r="R762" s="86" t="e">
        <f t="shared" ca="1" si="110"/>
        <v>#N/A</v>
      </c>
      <c r="T762" s="16" t="e">
        <f t="shared" ca="1" si="111"/>
        <v>#N/A</v>
      </c>
      <c r="U762" s="86" t="e">
        <f t="shared" ca="1" si="112"/>
        <v>#N/A</v>
      </c>
      <c r="V762" s="86" t="e">
        <f t="shared" ca="1" si="113"/>
        <v>#N/A</v>
      </c>
      <c r="X762" s="86"/>
      <c r="AI762" s="196" t="e">
        <f ca="1">(($E$9*(RAND()*($E$208-$D$208)+$D$208))*(RAND()*('Base Calcs'!$E$214-'Base Calcs'!$D$214)+'Base Calcs'!$D$214+IF($E$50&gt;0,$E$50,0)))+$E$154+$E$155-$E$196+$E$179-($E$179*(RAND()*($E$210-$D$210)+$D$210))-(($E$200/$E$45)*(RAND()*($E$211-$D$211)+$D$211))</f>
        <v>#N/A</v>
      </c>
      <c r="AK7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3" spans="2:37" x14ac:dyDescent="0.25">
      <c r="B763" s="181" t="e">
        <f t="shared" ca="1" si="107"/>
        <v>#N/A</v>
      </c>
      <c r="C763" s="86"/>
      <c r="D763" s="86"/>
      <c r="F763" s="16"/>
      <c r="G763" s="86"/>
      <c r="H763" s="86"/>
      <c r="J763" s="86"/>
      <c r="P763" s="16" t="e">
        <f t="shared" ca="1" si="108"/>
        <v>#N/A</v>
      </c>
      <c r="Q763" s="86" t="e">
        <f t="shared" ca="1" si="109"/>
        <v>#N/A</v>
      </c>
      <c r="R763" s="86" t="e">
        <f t="shared" ca="1" si="110"/>
        <v>#N/A</v>
      </c>
      <c r="T763" s="16" t="e">
        <f t="shared" ca="1" si="111"/>
        <v>#N/A</v>
      </c>
      <c r="U763" s="86" t="e">
        <f t="shared" ca="1" si="112"/>
        <v>#N/A</v>
      </c>
      <c r="V763" s="86" t="e">
        <f t="shared" ca="1" si="113"/>
        <v>#N/A</v>
      </c>
      <c r="X763" s="86"/>
      <c r="AI763" s="196" t="e">
        <f ca="1">(($E$9*(RAND()*($E$208-$D$208)+$D$208))*(RAND()*('Base Calcs'!$E$214-'Base Calcs'!$D$214)+'Base Calcs'!$D$214+IF($E$50&gt;0,$E$50,0)))+$E$154+$E$155-$E$196+$E$179-($E$179*(RAND()*($E$210-$D$210)+$D$210))-(($E$200/$E$45)*(RAND()*($E$211-$D$211)+$D$211))</f>
        <v>#N/A</v>
      </c>
      <c r="AK7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4" spans="2:37" x14ac:dyDescent="0.25">
      <c r="B764" s="181" t="e">
        <f t="shared" ca="1" si="107"/>
        <v>#N/A</v>
      </c>
      <c r="C764" s="86"/>
      <c r="D764" s="86"/>
      <c r="F764" s="16"/>
      <c r="G764" s="86"/>
      <c r="H764" s="86"/>
      <c r="J764" s="86"/>
      <c r="P764" s="16" t="e">
        <f t="shared" ca="1" si="108"/>
        <v>#N/A</v>
      </c>
      <c r="Q764" s="86" t="e">
        <f t="shared" ca="1" si="109"/>
        <v>#N/A</v>
      </c>
      <c r="R764" s="86" t="e">
        <f t="shared" ca="1" si="110"/>
        <v>#N/A</v>
      </c>
      <c r="T764" s="16" t="e">
        <f t="shared" ca="1" si="111"/>
        <v>#N/A</v>
      </c>
      <c r="U764" s="86" t="e">
        <f t="shared" ca="1" si="112"/>
        <v>#N/A</v>
      </c>
      <c r="V764" s="86" t="e">
        <f t="shared" ca="1" si="113"/>
        <v>#N/A</v>
      </c>
      <c r="X764" s="86"/>
      <c r="AI764" s="196" t="e">
        <f ca="1">(($E$9*(RAND()*($E$208-$D$208)+$D$208))*(RAND()*('Base Calcs'!$E$214-'Base Calcs'!$D$214)+'Base Calcs'!$D$214+IF($E$50&gt;0,$E$50,0)))+$E$154+$E$155-$E$196+$E$179-($E$179*(RAND()*($E$210-$D$210)+$D$210))-(($E$200/$E$45)*(RAND()*($E$211-$D$211)+$D$211))</f>
        <v>#N/A</v>
      </c>
      <c r="AK7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5" spans="2:37" x14ac:dyDescent="0.25">
      <c r="B765" s="181" t="e">
        <f t="shared" ca="1" si="107"/>
        <v>#N/A</v>
      </c>
      <c r="C765" s="86"/>
      <c r="D765" s="86"/>
      <c r="F765" s="16"/>
      <c r="G765" s="86"/>
      <c r="H765" s="86"/>
      <c r="J765" s="86"/>
      <c r="P765" s="16" t="e">
        <f t="shared" ca="1" si="108"/>
        <v>#N/A</v>
      </c>
      <c r="Q765" s="86" t="e">
        <f t="shared" ca="1" si="109"/>
        <v>#N/A</v>
      </c>
      <c r="R765" s="86" t="e">
        <f t="shared" ca="1" si="110"/>
        <v>#N/A</v>
      </c>
      <c r="T765" s="16" t="e">
        <f t="shared" ca="1" si="111"/>
        <v>#N/A</v>
      </c>
      <c r="U765" s="86" t="e">
        <f t="shared" ca="1" si="112"/>
        <v>#N/A</v>
      </c>
      <c r="V765" s="86" t="e">
        <f t="shared" ca="1" si="113"/>
        <v>#N/A</v>
      </c>
      <c r="X765" s="86"/>
      <c r="AI765" s="196" t="e">
        <f ca="1">(($E$9*(RAND()*($E$208-$D$208)+$D$208))*(RAND()*('Base Calcs'!$E$214-'Base Calcs'!$D$214)+'Base Calcs'!$D$214+IF($E$50&gt;0,$E$50,0)))+$E$154+$E$155-$E$196+$E$179-($E$179*(RAND()*($E$210-$D$210)+$D$210))-(($E$200/$E$45)*(RAND()*($E$211-$D$211)+$D$211))</f>
        <v>#N/A</v>
      </c>
      <c r="AK7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6" spans="2:37" x14ac:dyDescent="0.25">
      <c r="B766" s="181" t="e">
        <f t="shared" ca="1" si="107"/>
        <v>#N/A</v>
      </c>
      <c r="C766" s="86"/>
      <c r="D766" s="86"/>
      <c r="F766" s="16"/>
      <c r="G766" s="86"/>
      <c r="H766" s="86"/>
      <c r="J766" s="86"/>
      <c r="P766" s="16" t="e">
        <f t="shared" ca="1" si="108"/>
        <v>#N/A</v>
      </c>
      <c r="Q766" s="86" t="e">
        <f t="shared" ca="1" si="109"/>
        <v>#N/A</v>
      </c>
      <c r="R766" s="86" t="e">
        <f t="shared" ca="1" si="110"/>
        <v>#N/A</v>
      </c>
      <c r="T766" s="16" t="e">
        <f t="shared" ca="1" si="111"/>
        <v>#N/A</v>
      </c>
      <c r="U766" s="86" t="e">
        <f t="shared" ca="1" si="112"/>
        <v>#N/A</v>
      </c>
      <c r="V766" s="86" t="e">
        <f t="shared" ca="1" si="113"/>
        <v>#N/A</v>
      </c>
      <c r="X766" s="86"/>
      <c r="AI766" s="196" t="e">
        <f ca="1">(($E$9*(RAND()*($E$208-$D$208)+$D$208))*(RAND()*('Base Calcs'!$E$214-'Base Calcs'!$D$214)+'Base Calcs'!$D$214+IF($E$50&gt;0,$E$50,0)))+$E$154+$E$155-$E$196+$E$179-($E$179*(RAND()*($E$210-$D$210)+$D$210))-(($E$200/$E$45)*(RAND()*($E$211-$D$211)+$D$211))</f>
        <v>#N/A</v>
      </c>
      <c r="AK7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7" spans="2:37" x14ac:dyDescent="0.25">
      <c r="B767" s="181" t="e">
        <f t="shared" ca="1" si="107"/>
        <v>#N/A</v>
      </c>
      <c r="C767" s="86"/>
      <c r="D767" s="86"/>
      <c r="F767" s="16"/>
      <c r="G767" s="86"/>
      <c r="H767" s="86"/>
      <c r="J767" s="86"/>
      <c r="P767" s="16" t="e">
        <f t="shared" ca="1" si="108"/>
        <v>#N/A</v>
      </c>
      <c r="Q767" s="86" t="e">
        <f t="shared" ca="1" si="109"/>
        <v>#N/A</v>
      </c>
      <c r="R767" s="86" t="e">
        <f t="shared" ca="1" si="110"/>
        <v>#N/A</v>
      </c>
      <c r="T767" s="16" t="e">
        <f t="shared" ca="1" si="111"/>
        <v>#N/A</v>
      </c>
      <c r="U767" s="86" t="e">
        <f t="shared" ca="1" si="112"/>
        <v>#N/A</v>
      </c>
      <c r="V767" s="86" t="e">
        <f t="shared" ca="1" si="113"/>
        <v>#N/A</v>
      </c>
      <c r="X767" s="86"/>
      <c r="AI767" s="196" t="e">
        <f ca="1">(($E$9*(RAND()*($E$208-$D$208)+$D$208))*(RAND()*('Base Calcs'!$E$214-'Base Calcs'!$D$214)+'Base Calcs'!$D$214+IF($E$50&gt;0,$E$50,0)))+$E$154+$E$155-$E$196+$E$179-($E$179*(RAND()*($E$210-$D$210)+$D$210))-(($E$200/$E$45)*(RAND()*($E$211-$D$211)+$D$211))</f>
        <v>#N/A</v>
      </c>
      <c r="AK7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8" spans="2:37" x14ac:dyDescent="0.25">
      <c r="B768" s="181" t="e">
        <f t="shared" ca="1" si="107"/>
        <v>#N/A</v>
      </c>
      <c r="C768" s="86"/>
      <c r="D768" s="86"/>
      <c r="F768" s="16"/>
      <c r="G768" s="86"/>
      <c r="H768" s="86"/>
      <c r="J768" s="86"/>
      <c r="P768" s="16" t="e">
        <f t="shared" ca="1" si="108"/>
        <v>#N/A</v>
      </c>
      <c r="Q768" s="86" t="e">
        <f t="shared" ca="1" si="109"/>
        <v>#N/A</v>
      </c>
      <c r="R768" s="86" t="e">
        <f t="shared" ca="1" si="110"/>
        <v>#N/A</v>
      </c>
      <c r="T768" s="16" t="e">
        <f t="shared" ca="1" si="111"/>
        <v>#N/A</v>
      </c>
      <c r="U768" s="86" t="e">
        <f t="shared" ca="1" si="112"/>
        <v>#N/A</v>
      </c>
      <c r="V768" s="86" t="e">
        <f t="shared" ca="1" si="113"/>
        <v>#N/A</v>
      </c>
      <c r="X768" s="86"/>
      <c r="AI768" s="196" t="e">
        <f ca="1">(($E$9*(RAND()*($E$208-$D$208)+$D$208))*(RAND()*('Base Calcs'!$E$214-'Base Calcs'!$D$214)+'Base Calcs'!$D$214+IF($E$50&gt;0,$E$50,0)))+$E$154+$E$155-$E$196+$E$179-($E$179*(RAND()*($E$210-$D$210)+$D$210))-(($E$200/$E$45)*(RAND()*($E$211-$D$211)+$D$211))</f>
        <v>#N/A</v>
      </c>
      <c r="AK7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9" spans="2:37" x14ac:dyDescent="0.25">
      <c r="B769" s="181" t="e">
        <f t="shared" ca="1" si="107"/>
        <v>#N/A</v>
      </c>
      <c r="C769" s="86"/>
      <c r="D769" s="86"/>
      <c r="F769" s="16"/>
      <c r="G769" s="86"/>
      <c r="H769" s="86"/>
      <c r="J769" s="86"/>
      <c r="P769" s="16" t="e">
        <f t="shared" ca="1" si="108"/>
        <v>#N/A</v>
      </c>
      <c r="Q769" s="86" t="e">
        <f t="shared" ca="1" si="109"/>
        <v>#N/A</v>
      </c>
      <c r="R769" s="86" t="e">
        <f t="shared" ca="1" si="110"/>
        <v>#N/A</v>
      </c>
      <c r="T769" s="16" t="e">
        <f t="shared" ca="1" si="111"/>
        <v>#N/A</v>
      </c>
      <c r="U769" s="86" t="e">
        <f t="shared" ca="1" si="112"/>
        <v>#N/A</v>
      </c>
      <c r="V769" s="86" t="e">
        <f t="shared" ca="1" si="113"/>
        <v>#N/A</v>
      </c>
      <c r="X769" s="86"/>
      <c r="AI769" s="196" t="e">
        <f ca="1">(($E$9*(RAND()*($E$208-$D$208)+$D$208))*(RAND()*('Base Calcs'!$E$214-'Base Calcs'!$D$214)+'Base Calcs'!$D$214+IF($E$50&gt;0,$E$50,0)))+$E$154+$E$155-$E$196+$E$179-($E$179*(RAND()*($E$210-$D$210)+$D$210))-(($E$200/$E$45)*(RAND()*($E$211-$D$211)+$D$211))</f>
        <v>#N/A</v>
      </c>
      <c r="AK7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0" spans="2:37" x14ac:dyDescent="0.25">
      <c r="B770" s="181" t="e">
        <f t="shared" ca="1" si="107"/>
        <v>#N/A</v>
      </c>
      <c r="C770" s="86"/>
      <c r="D770" s="86"/>
      <c r="F770" s="16"/>
      <c r="G770" s="86"/>
      <c r="H770" s="86"/>
      <c r="J770" s="86"/>
      <c r="P770" s="16" t="e">
        <f t="shared" ca="1" si="108"/>
        <v>#N/A</v>
      </c>
      <c r="Q770" s="86" t="e">
        <f t="shared" ca="1" si="109"/>
        <v>#N/A</v>
      </c>
      <c r="R770" s="86" t="e">
        <f t="shared" ca="1" si="110"/>
        <v>#N/A</v>
      </c>
      <c r="T770" s="16" t="e">
        <f t="shared" ca="1" si="111"/>
        <v>#N/A</v>
      </c>
      <c r="U770" s="86" t="e">
        <f t="shared" ca="1" si="112"/>
        <v>#N/A</v>
      </c>
      <c r="V770" s="86" t="e">
        <f t="shared" ca="1" si="113"/>
        <v>#N/A</v>
      </c>
      <c r="X770" s="86"/>
      <c r="AI770" s="196" t="e">
        <f ca="1">(($E$9*(RAND()*($E$208-$D$208)+$D$208))*(RAND()*('Base Calcs'!$E$214-'Base Calcs'!$D$214)+'Base Calcs'!$D$214+IF($E$50&gt;0,$E$50,0)))+$E$154+$E$155-$E$196+$E$179-($E$179*(RAND()*($E$210-$D$210)+$D$210))-(($E$200/$E$45)*(RAND()*($E$211-$D$211)+$D$211))</f>
        <v>#N/A</v>
      </c>
      <c r="AK7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1" spans="2:37" x14ac:dyDescent="0.25">
      <c r="B771" s="181" t="e">
        <f t="shared" ca="1" si="107"/>
        <v>#N/A</v>
      </c>
      <c r="C771" s="86"/>
      <c r="D771" s="86"/>
      <c r="F771" s="16"/>
      <c r="G771" s="86"/>
      <c r="H771" s="86"/>
      <c r="J771" s="86"/>
      <c r="P771" s="16" t="e">
        <f t="shared" ca="1" si="108"/>
        <v>#N/A</v>
      </c>
      <c r="Q771" s="86" t="e">
        <f t="shared" ca="1" si="109"/>
        <v>#N/A</v>
      </c>
      <c r="R771" s="86" t="e">
        <f t="shared" ca="1" si="110"/>
        <v>#N/A</v>
      </c>
      <c r="T771" s="16" t="e">
        <f t="shared" ca="1" si="111"/>
        <v>#N/A</v>
      </c>
      <c r="U771" s="86" t="e">
        <f t="shared" ca="1" si="112"/>
        <v>#N/A</v>
      </c>
      <c r="V771" s="86" t="e">
        <f t="shared" ca="1" si="113"/>
        <v>#N/A</v>
      </c>
      <c r="X771" s="86"/>
      <c r="AI771" s="196" t="e">
        <f ca="1">(($E$9*(RAND()*($E$208-$D$208)+$D$208))*(RAND()*('Base Calcs'!$E$214-'Base Calcs'!$D$214)+'Base Calcs'!$D$214+IF($E$50&gt;0,$E$50,0)))+$E$154+$E$155-$E$196+$E$179-($E$179*(RAND()*($E$210-$D$210)+$D$210))-(($E$200/$E$45)*(RAND()*($E$211-$D$211)+$D$211))</f>
        <v>#N/A</v>
      </c>
      <c r="AK7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2" spans="2:37" x14ac:dyDescent="0.25">
      <c r="B772" s="181" t="e">
        <f t="shared" ca="1" si="107"/>
        <v>#N/A</v>
      </c>
      <c r="C772" s="86"/>
      <c r="D772" s="86"/>
      <c r="F772" s="16"/>
      <c r="G772" s="86"/>
      <c r="H772" s="86"/>
      <c r="J772" s="86"/>
      <c r="P772" s="16" t="e">
        <f t="shared" ca="1" si="108"/>
        <v>#N/A</v>
      </c>
      <c r="Q772" s="86" t="e">
        <f t="shared" ca="1" si="109"/>
        <v>#N/A</v>
      </c>
      <c r="R772" s="86" t="e">
        <f t="shared" ca="1" si="110"/>
        <v>#N/A</v>
      </c>
      <c r="T772" s="16" t="e">
        <f t="shared" ca="1" si="111"/>
        <v>#N/A</v>
      </c>
      <c r="U772" s="86" t="e">
        <f t="shared" ca="1" si="112"/>
        <v>#N/A</v>
      </c>
      <c r="V772" s="86" t="e">
        <f t="shared" ca="1" si="113"/>
        <v>#N/A</v>
      </c>
      <c r="X772" s="86"/>
      <c r="AI772" s="196" t="e">
        <f ca="1">(($E$9*(RAND()*($E$208-$D$208)+$D$208))*(RAND()*('Base Calcs'!$E$214-'Base Calcs'!$D$214)+'Base Calcs'!$D$214+IF($E$50&gt;0,$E$50,0)))+$E$154+$E$155-$E$196+$E$179-($E$179*(RAND()*($E$210-$D$210)+$D$210))-(($E$200/$E$45)*(RAND()*($E$211-$D$211)+$D$211))</f>
        <v>#N/A</v>
      </c>
      <c r="AK7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3" spans="2:37" x14ac:dyDescent="0.25">
      <c r="B773" s="181" t="e">
        <f t="shared" ca="1" si="107"/>
        <v>#N/A</v>
      </c>
      <c r="C773" s="86"/>
      <c r="D773" s="86"/>
      <c r="F773" s="16"/>
      <c r="G773" s="86"/>
      <c r="H773" s="86"/>
      <c r="J773" s="86"/>
      <c r="P773" s="16" t="e">
        <f t="shared" ca="1" si="108"/>
        <v>#N/A</v>
      </c>
      <c r="Q773" s="86" t="e">
        <f t="shared" ca="1" si="109"/>
        <v>#N/A</v>
      </c>
      <c r="R773" s="86" t="e">
        <f t="shared" ca="1" si="110"/>
        <v>#N/A</v>
      </c>
      <c r="T773" s="16" t="e">
        <f t="shared" ca="1" si="111"/>
        <v>#N/A</v>
      </c>
      <c r="U773" s="86" t="e">
        <f t="shared" ca="1" si="112"/>
        <v>#N/A</v>
      </c>
      <c r="V773" s="86" t="e">
        <f t="shared" ca="1" si="113"/>
        <v>#N/A</v>
      </c>
      <c r="X773" s="86"/>
      <c r="AI773" s="196" t="e">
        <f ca="1">(($E$9*(RAND()*($E$208-$D$208)+$D$208))*(RAND()*('Base Calcs'!$E$214-'Base Calcs'!$D$214)+'Base Calcs'!$D$214+IF($E$50&gt;0,$E$50,0)))+$E$154+$E$155-$E$196+$E$179-($E$179*(RAND()*($E$210-$D$210)+$D$210))-(($E$200/$E$45)*(RAND()*($E$211-$D$211)+$D$211))</f>
        <v>#N/A</v>
      </c>
      <c r="AK7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4" spans="2:37" x14ac:dyDescent="0.25">
      <c r="B774" s="181" t="e">
        <f t="shared" ca="1" si="107"/>
        <v>#N/A</v>
      </c>
      <c r="C774" s="86"/>
      <c r="D774" s="86"/>
      <c r="F774" s="16"/>
      <c r="G774" s="86"/>
      <c r="H774" s="86"/>
      <c r="J774" s="86"/>
      <c r="P774" s="16" t="e">
        <f t="shared" ca="1" si="108"/>
        <v>#N/A</v>
      </c>
      <c r="Q774" s="86" t="e">
        <f t="shared" ca="1" si="109"/>
        <v>#N/A</v>
      </c>
      <c r="R774" s="86" t="e">
        <f t="shared" ca="1" si="110"/>
        <v>#N/A</v>
      </c>
      <c r="T774" s="16" t="e">
        <f t="shared" ca="1" si="111"/>
        <v>#N/A</v>
      </c>
      <c r="U774" s="86" t="e">
        <f t="shared" ca="1" si="112"/>
        <v>#N/A</v>
      </c>
      <c r="V774" s="86" t="e">
        <f t="shared" ca="1" si="113"/>
        <v>#N/A</v>
      </c>
      <c r="X774" s="86"/>
      <c r="AI774" s="196" t="e">
        <f ca="1">(($E$9*(RAND()*($E$208-$D$208)+$D$208))*(RAND()*('Base Calcs'!$E$214-'Base Calcs'!$D$214)+'Base Calcs'!$D$214+IF($E$50&gt;0,$E$50,0)))+$E$154+$E$155-$E$196+$E$179-($E$179*(RAND()*($E$210-$D$210)+$D$210))-(($E$200/$E$45)*(RAND()*($E$211-$D$211)+$D$211))</f>
        <v>#N/A</v>
      </c>
      <c r="AK7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5" spans="2:37" x14ac:dyDescent="0.25">
      <c r="B775" s="181" t="e">
        <f t="shared" ca="1" si="107"/>
        <v>#N/A</v>
      </c>
      <c r="C775" s="86"/>
      <c r="D775" s="86"/>
      <c r="F775" s="16"/>
      <c r="G775" s="86"/>
      <c r="H775" s="86"/>
      <c r="J775" s="86"/>
      <c r="P775" s="16" t="e">
        <f t="shared" ca="1" si="108"/>
        <v>#N/A</v>
      </c>
      <c r="Q775" s="86" t="e">
        <f t="shared" ca="1" si="109"/>
        <v>#N/A</v>
      </c>
      <c r="R775" s="86" t="e">
        <f t="shared" ca="1" si="110"/>
        <v>#N/A</v>
      </c>
      <c r="T775" s="16" t="e">
        <f t="shared" ca="1" si="111"/>
        <v>#N/A</v>
      </c>
      <c r="U775" s="86" t="e">
        <f t="shared" ca="1" si="112"/>
        <v>#N/A</v>
      </c>
      <c r="V775" s="86" t="e">
        <f t="shared" ca="1" si="113"/>
        <v>#N/A</v>
      </c>
      <c r="X775" s="86"/>
      <c r="AI775" s="196" t="e">
        <f ca="1">(($E$9*(RAND()*($E$208-$D$208)+$D$208))*(RAND()*('Base Calcs'!$E$214-'Base Calcs'!$D$214)+'Base Calcs'!$D$214+IF($E$50&gt;0,$E$50,0)))+$E$154+$E$155-$E$196+$E$179-($E$179*(RAND()*($E$210-$D$210)+$D$210))-(($E$200/$E$45)*(RAND()*($E$211-$D$211)+$D$211))</f>
        <v>#N/A</v>
      </c>
      <c r="AK7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6" spans="2:37" x14ac:dyDescent="0.25">
      <c r="B776" s="181" t="e">
        <f t="shared" ca="1" si="107"/>
        <v>#N/A</v>
      </c>
      <c r="C776" s="86"/>
      <c r="D776" s="86"/>
      <c r="F776" s="16"/>
      <c r="G776" s="86"/>
      <c r="H776" s="86"/>
      <c r="J776" s="86"/>
      <c r="P776" s="16" t="e">
        <f t="shared" ca="1" si="108"/>
        <v>#N/A</v>
      </c>
      <c r="Q776" s="86" t="e">
        <f t="shared" ca="1" si="109"/>
        <v>#N/A</v>
      </c>
      <c r="R776" s="86" t="e">
        <f t="shared" ca="1" si="110"/>
        <v>#N/A</v>
      </c>
      <c r="T776" s="16" t="e">
        <f t="shared" ca="1" si="111"/>
        <v>#N/A</v>
      </c>
      <c r="U776" s="86" t="e">
        <f t="shared" ca="1" si="112"/>
        <v>#N/A</v>
      </c>
      <c r="V776" s="86" t="e">
        <f t="shared" ca="1" si="113"/>
        <v>#N/A</v>
      </c>
      <c r="X776" s="86"/>
      <c r="AI776" s="196" t="e">
        <f ca="1">(($E$9*(RAND()*($E$208-$D$208)+$D$208))*(RAND()*('Base Calcs'!$E$214-'Base Calcs'!$D$214)+'Base Calcs'!$D$214+IF($E$50&gt;0,$E$50,0)))+$E$154+$E$155-$E$196+$E$179-($E$179*(RAND()*($E$210-$D$210)+$D$210))-(($E$200/$E$45)*(RAND()*($E$211-$D$211)+$D$211))</f>
        <v>#N/A</v>
      </c>
      <c r="AK7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7" spans="2:37" x14ac:dyDescent="0.25">
      <c r="B777" s="181" t="e">
        <f t="shared" ca="1" si="107"/>
        <v>#N/A</v>
      </c>
      <c r="C777" s="86"/>
      <c r="D777" s="86"/>
      <c r="F777" s="16"/>
      <c r="G777" s="86"/>
      <c r="H777" s="86"/>
      <c r="J777" s="86"/>
      <c r="P777" s="16" t="e">
        <f t="shared" ca="1" si="108"/>
        <v>#N/A</v>
      </c>
      <c r="Q777" s="86" t="e">
        <f t="shared" ca="1" si="109"/>
        <v>#N/A</v>
      </c>
      <c r="R777" s="86" t="e">
        <f t="shared" ca="1" si="110"/>
        <v>#N/A</v>
      </c>
      <c r="T777" s="16" t="e">
        <f t="shared" ca="1" si="111"/>
        <v>#N/A</v>
      </c>
      <c r="U777" s="86" t="e">
        <f t="shared" ca="1" si="112"/>
        <v>#N/A</v>
      </c>
      <c r="V777" s="86" t="e">
        <f t="shared" ca="1" si="113"/>
        <v>#N/A</v>
      </c>
      <c r="X777" s="86"/>
      <c r="AI777" s="196" t="e">
        <f ca="1">(($E$9*(RAND()*($E$208-$D$208)+$D$208))*(RAND()*('Base Calcs'!$E$214-'Base Calcs'!$D$214)+'Base Calcs'!$D$214+IF($E$50&gt;0,$E$50,0)))+$E$154+$E$155-$E$196+$E$179-($E$179*(RAND()*($E$210-$D$210)+$D$210))-(($E$200/$E$45)*(RAND()*($E$211-$D$211)+$D$211))</f>
        <v>#N/A</v>
      </c>
      <c r="AK7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8" spans="2:37" x14ac:dyDescent="0.25">
      <c r="B778" s="181" t="e">
        <f t="shared" ca="1" si="107"/>
        <v>#N/A</v>
      </c>
      <c r="C778" s="86"/>
      <c r="D778" s="86"/>
      <c r="F778" s="16"/>
      <c r="G778" s="86"/>
      <c r="H778" s="86"/>
      <c r="J778" s="86"/>
      <c r="P778" s="16" t="e">
        <f t="shared" ca="1" si="108"/>
        <v>#N/A</v>
      </c>
      <c r="Q778" s="86" t="e">
        <f t="shared" ca="1" si="109"/>
        <v>#N/A</v>
      </c>
      <c r="R778" s="86" t="e">
        <f t="shared" ca="1" si="110"/>
        <v>#N/A</v>
      </c>
      <c r="T778" s="16" t="e">
        <f t="shared" ca="1" si="111"/>
        <v>#N/A</v>
      </c>
      <c r="U778" s="86" t="e">
        <f t="shared" ca="1" si="112"/>
        <v>#N/A</v>
      </c>
      <c r="V778" s="86" t="e">
        <f t="shared" ca="1" si="113"/>
        <v>#N/A</v>
      </c>
      <c r="X778" s="86"/>
      <c r="AI778" s="196" t="e">
        <f ca="1">(($E$9*(RAND()*($E$208-$D$208)+$D$208))*(RAND()*('Base Calcs'!$E$214-'Base Calcs'!$D$214)+'Base Calcs'!$D$214+IF($E$50&gt;0,$E$50,0)))+$E$154+$E$155-$E$196+$E$179-($E$179*(RAND()*($E$210-$D$210)+$D$210))-(($E$200/$E$45)*(RAND()*($E$211-$D$211)+$D$211))</f>
        <v>#N/A</v>
      </c>
      <c r="AK7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9" spans="2:37" x14ac:dyDescent="0.25">
      <c r="B779" s="181" t="e">
        <f t="shared" ca="1" si="107"/>
        <v>#N/A</v>
      </c>
      <c r="C779" s="86"/>
      <c r="D779" s="86"/>
      <c r="F779" s="16"/>
      <c r="G779" s="86"/>
      <c r="H779" s="86"/>
      <c r="J779" s="86"/>
      <c r="P779" s="16" t="e">
        <f t="shared" ca="1" si="108"/>
        <v>#N/A</v>
      </c>
      <c r="Q779" s="86" t="e">
        <f t="shared" ca="1" si="109"/>
        <v>#N/A</v>
      </c>
      <c r="R779" s="86" t="e">
        <f t="shared" ca="1" si="110"/>
        <v>#N/A</v>
      </c>
      <c r="T779" s="16" t="e">
        <f t="shared" ca="1" si="111"/>
        <v>#N/A</v>
      </c>
      <c r="U779" s="86" t="e">
        <f t="shared" ca="1" si="112"/>
        <v>#N/A</v>
      </c>
      <c r="V779" s="86" t="e">
        <f t="shared" ca="1" si="113"/>
        <v>#N/A</v>
      </c>
      <c r="X779" s="86"/>
      <c r="AI779" s="196" t="e">
        <f ca="1">(($E$9*(RAND()*($E$208-$D$208)+$D$208))*(RAND()*('Base Calcs'!$E$214-'Base Calcs'!$D$214)+'Base Calcs'!$D$214+IF($E$50&gt;0,$E$50,0)))+$E$154+$E$155-$E$196+$E$179-($E$179*(RAND()*($E$210-$D$210)+$D$210))-(($E$200/$E$45)*(RAND()*($E$211-$D$211)+$D$211))</f>
        <v>#N/A</v>
      </c>
      <c r="AK7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0" spans="2:37" x14ac:dyDescent="0.25">
      <c r="B780" s="181" t="e">
        <f t="shared" ref="B780:B843" ca="1" si="114">($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780" s="86"/>
      <c r="D780" s="86"/>
      <c r="F780" s="16"/>
      <c r="G780" s="86"/>
      <c r="H780" s="86"/>
      <c r="J780" s="86"/>
      <c r="P780" s="16" t="e">
        <f t="shared" ref="P780:P843" ca="1" si="115">(($C$9*(RAND()*($E$208-$D$208)+$D$208))*(RAND()*($E$209-$D$209)+$D$209+IF($E$50&gt;0,$E$50,0)))+$C$154+$C$155-$C$196+$C$179-($C$179*(RAND()*($E$210-$D$210)+$D$210))-($E$44*(RAND()*($E$211-$D$211)+$D$211))</f>
        <v>#N/A</v>
      </c>
      <c r="Q780" s="86" t="e">
        <f t="shared" ref="Q780:Q843" ca="1" si="116">P780/$B$216</f>
        <v>#N/A</v>
      </c>
      <c r="R780" s="86" t="e">
        <f t="shared" ref="R780:R843" ca="1" si="117">(P780+$C$200)/$B$215</f>
        <v>#N/A</v>
      </c>
      <c r="T780" s="16" t="e">
        <f t="shared" ref="T780:T843" ca="1" si="118">(($E$9*(RAND()*($E$208-$D$208)+$D$208))*(RAND()*($E$209-$D$209)+$D$209+IF($E$50&gt;0,$E$50,0)))+$E$154+$E$155-$E$196+$E$179-($E$179*(RAND()*($E$210-$D$210)+$D$210))-(($E$200/$E$45)*(RAND()*($E$211-$D$211)+$D$211))</f>
        <v>#N/A</v>
      </c>
      <c r="U780" s="86" t="e">
        <f t="shared" ref="U780:U843" ca="1" si="119">T780/$D$216</f>
        <v>#N/A</v>
      </c>
      <c r="V780" s="86" t="e">
        <f t="shared" ref="V780:V843" ca="1" si="120">(T780+$E$200)/$D$215</f>
        <v>#N/A</v>
      </c>
      <c r="X780" s="86"/>
      <c r="AI780" s="196" t="e">
        <f ca="1">(($E$9*(RAND()*($E$208-$D$208)+$D$208))*(RAND()*('Base Calcs'!$E$214-'Base Calcs'!$D$214)+'Base Calcs'!$D$214+IF($E$50&gt;0,$E$50,0)))+$E$154+$E$155-$E$196+$E$179-($E$179*(RAND()*($E$210-$D$210)+$D$210))-(($E$200/$E$45)*(RAND()*($E$211-$D$211)+$D$211))</f>
        <v>#N/A</v>
      </c>
      <c r="AK7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1" spans="2:37" x14ac:dyDescent="0.25">
      <c r="B781" s="181" t="e">
        <f t="shared" ca="1" si="114"/>
        <v>#N/A</v>
      </c>
      <c r="C781" s="86"/>
      <c r="D781" s="86"/>
      <c r="F781" s="16"/>
      <c r="G781" s="86"/>
      <c r="H781" s="86"/>
      <c r="J781" s="86"/>
      <c r="P781" s="16" t="e">
        <f t="shared" ca="1" si="115"/>
        <v>#N/A</v>
      </c>
      <c r="Q781" s="86" t="e">
        <f t="shared" ca="1" si="116"/>
        <v>#N/A</v>
      </c>
      <c r="R781" s="86" t="e">
        <f t="shared" ca="1" si="117"/>
        <v>#N/A</v>
      </c>
      <c r="T781" s="16" t="e">
        <f t="shared" ca="1" si="118"/>
        <v>#N/A</v>
      </c>
      <c r="U781" s="86" t="e">
        <f t="shared" ca="1" si="119"/>
        <v>#N/A</v>
      </c>
      <c r="V781" s="86" t="e">
        <f t="shared" ca="1" si="120"/>
        <v>#N/A</v>
      </c>
      <c r="X781" s="86"/>
      <c r="AI781" s="196" t="e">
        <f ca="1">(($E$9*(RAND()*($E$208-$D$208)+$D$208))*(RAND()*('Base Calcs'!$E$214-'Base Calcs'!$D$214)+'Base Calcs'!$D$214+IF($E$50&gt;0,$E$50,0)))+$E$154+$E$155-$E$196+$E$179-($E$179*(RAND()*($E$210-$D$210)+$D$210))-(($E$200/$E$45)*(RAND()*($E$211-$D$211)+$D$211))</f>
        <v>#N/A</v>
      </c>
      <c r="AK7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2" spans="2:37" x14ac:dyDescent="0.25">
      <c r="B782" s="181" t="e">
        <f t="shared" ca="1" si="114"/>
        <v>#N/A</v>
      </c>
      <c r="C782" s="86"/>
      <c r="D782" s="86"/>
      <c r="F782" s="16"/>
      <c r="G782" s="86"/>
      <c r="H782" s="86"/>
      <c r="J782" s="86"/>
      <c r="P782" s="16" t="e">
        <f t="shared" ca="1" si="115"/>
        <v>#N/A</v>
      </c>
      <c r="Q782" s="86" t="e">
        <f t="shared" ca="1" si="116"/>
        <v>#N/A</v>
      </c>
      <c r="R782" s="86" t="e">
        <f t="shared" ca="1" si="117"/>
        <v>#N/A</v>
      </c>
      <c r="T782" s="16" t="e">
        <f t="shared" ca="1" si="118"/>
        <v>#N/A</v>
      </c>
      <c r="U782" s="86" t="e">
        <f t="shared" ca="1" si="119"/>
        <v>#N/A</v>
      </c>
      <c r="V782" s="86" t="e">
        <f t="shared" ca="1" si="120"/>
        <v>#N/A</v>
      </c>
      <c r="X782" s="86"/>
      <c r="AI782" s="196" t="e">
        <f ca="1">(($E$9*(RAND()*($E$208-$D$208)+$D$208))*(RAND()*('Base Calcs'!$E$214-'Base Calcs'!$D$214)+'Base Calcs'!$D$214+IF($E$50&gt;0,$E$50,0)))+$E$154+$E$155-$E$196+$E$179-($E$179*(RAND()*($E$210-$D$210)+$D$210))-(($E$200/$E$45)*(RAND()*($E$211-$D$211)+$D$211))</f>
        <v>#N/A</v>
      </c>
      <c r="AK7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3" spans="2:37" x14ac:dyDescent="0.25">
      <c r="B783" s="181" t="e">
        <f t="shared" ca="1" si="114"/>
        <v>#N/A</v>
      </c>
      <c r="C783" s="86"/>
      <c r="D783" s="86"/>
      <c r="F783" s="16"/>
      <c r="G783" s="86"/>
      <c r="H783" s="86"/>
      <c r="J783" s="86"/>
      <c r="P783" s="16" t="e">
        <f t="shared" ca="1" si="115"/>
        <v>#N/A</v>
      </c>
      <c r="Q783" s="86" t="e">
        <f t="shared" ca="1" si="116"/>
        <v>#N/A</v>
      </c>
      <c r="R783" s="86" t="e">
        <f t="shared" ca="1" si="117"/>
        <v>#N/A</v>
      </c>
      <c r="T783" s="16" t="e">
        <f t="shared" ca="1" si="118"/>
        <v>#N/A</v>
      </c>
      <c r="U783" s="86" t="e">
        <f t="shared" ca="1" si="119"/>
        <v>#N/A</v>
      </c>
      <c r="V783" s="86" t="e">
        <f t="shared" ca="1" si="120"/>
        <v>#N/A</v>
      </c>
      <c r="X783" s="86"/>
      <c r="AI783" s="196" t="e">
        <f ca="1">(($E$9*(RAND()*($E$208-$D$208)+$D$208))*(RAND()*('Base Calcs'!$E$214-'Base Calcs'!$D$214)+'Base Calcs'!$D$214+IF($E$50&gt;0,$E$50,0)))+$E$154+$E$155-$E$196+$E$179-($E$179*(RAND()*($E$210-$D$210)+$D$210))-(($E$200/$E$45)*(RAND()*($E$211-$D$211)+$D$211))</f>
        <v>#N/A</v>
      </c>
      <c r="AK7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4" spans="2:37" x14ac:dyDescent="0.25">
      <c r="B784" s="181" t="e">
        <f t="shared" ca="1" si="114"/>
        <v>#N/A</v>
      </c>
      <c r="C784" s="86"/>
      <c r="D784" s="86"/>
      <c r="F784" s="16"/>
      <c r="G784" s="86"/>
      <c r="H784" s="86"/>
      <c r="J784" s="86"/>
      <c r="P784" s="16" t="e">
        <f t="shared" ca="1" si="115"/>
        <v>#N/A</v>
      </c>
      <c r="Q784" s="86" t="e">
        <f t="shared" ca="1" si="116"/>
        <v>#N/A</v>
      </c>
      <c r="R784" s="86" t="e">
        <f t="shared" ca="1" si="117"/>
        <v>#N/A</v>
      </c>
      <c r="T784" s="16" t="e">
        <f t="shared" ca="1" si="118"/>
        <v>#N/A</v>
      </c>
      <c r="U784" s="86" t="e">
        <f t="shared" ca="1" si="119"/>
        <v>#N/A</v>
      </c>
      <c r="V784" s="86" t="e">
        <f t="shared" ca="1" si="120"/>
        <v>#N/A</v>
      </c>
      <c r="X784" s="86"/>
      <c r="AI784" s="196" t="e">
        <f ca="1">(($E$9*(RAND()*($E$208-$D$208)+$D$208))*(RAND()*('Base Calcs'!$E$214-'Base Calcs'!$D$214)+'Base Calcs'!$D$214+IF($E$50&gt;0,$E$50,0)))+$E$154+$E$155-$E$196+$E$179-($E$179*(RAND()*($E$210-$D$210)+$D$210))-(($E$200/$E$45)*(RAND()*($E$211-$D$211)+$D$211))</f>
        <v>#N/A</v>
      </c>
      <c r="AK7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5" spans="2:37" x14ac:dyDescent="0.25">
      <c r="B785" s="181" t="e">
        <f t="shared" ca="1" si="114"/>
        <v>#N/A</v>
      </c>
      <c r="C785" s="86"/>
      <c r="D785" s="86"/>
      <c r="F785" s="16"/>
      <c r="G785" s="86"/>
      <c r="H785" s="86"/>
      <c r="J785" s="86"/>
      <c r="P785" s="16" t="e">
        <f t="shared" ca="1" si="115"/>
        <v>#N/A</v>
      </c>
      <c r="Q785" s="86" t="e">
        <f t="shared" ca="1" si="116"/>
        <v>#N/A</v>
      </c>
      <c r="R785" s="86" t="e">
        <f t="shared" ca="1" si="117"/>
        <v>#N/A</v>
      </c>
      <c r="T785" s="16" t="e">
        <f t="shared" ca="1" si="118"/>
        <v>#N/A</v>
      </c>
      <c r="U785" s="86" t="e">
        <f t="shared" ca="1" si="119"/>
        <v>#N/A</v>
      </c>
      <c r="V785" s="86" t="e">
        <f t="shared" ca="1" si="120"/>
        <v>#N/A</v>
      </c>
      <c r="X785" s="86"/>
      <c r="AI785" s="196" t="e">
        <f ca="1">(($E$9*(RAND()*($E$208-$D$208)+$D$208))*(RAND()*('Base Calcs'!$E$214-'Base Calcs'!$D$214)+'Base Calcs'!$D$214+IF($E$50&gt;0,$E$50,0)))+$E$154+$E$155-$E$196+$E$179-($E$179*(RAND()*($E$210-$D$210)+$D$210))-(($E$200/$E$45)*(RAND()*($E$211-$D$211)+$D$211))</f>
        <v>#N/A</v>
      </c>
      <c r="AK7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6" spans="2:37" x14ac:dyDescent="0.25">
      <c r="B786" s="181" t="e">
        <f t="shared" ca="1" si="114"/>
        <v>#N/A</v>
      </c>
      <c r="C786" s="86"/>
      <c r="D786" s="86"/>
      <c r="F786" s="16"/>
      <c r="G786" s="86"/>
      <c r="H786" s="86"/>
      <c r="J786" s="86"/>
      <c r="P786" s="16" t="e">
        <f t="shared" ca="1" si="115"/>
        <v>#N/A</v>
      </c>
      <c r="Q786" s="86" t="e">
        <f t="shared" ca="1" si="116"/>
        <v>#N/A</v>
      </c>
      <c r="R786" s="86" t="e">
        <f t="shared" ca="1" si="117"/>
        <v>#N/A</v>
      </c>
      <c r="T786" s="16" t="e">
        <f t="shared" ca="1" si="118"/>
        <v>#N/A</v>
      </c>
      <c r="U786" s="86" t="e">
        <f t="shared" ca="1" si="119"/>
        <v>#N/A</v>
      </c>
      <c r="V786" s="86" t="e">
        <f t="shared" ca="1" si="120"/>
        <v>#N/A</v>
      </c>
      <c r="X786" s="86"/>
      <c r="AI786" s="196" t="e">
        <f ca="1">(($E$9*(RAND()*($E$208-$D$208)+$D$208))*(RAND()*('Base Calcs'!$E$214-'Base Calcs'!$D$214)+'Base Calcs'!$D$214+IF($E$50&gt;0,$E$50,0)))+$E$154+$E$155-$E$196+$E$179-($E$179*(RAND()*($E$210-$D$210)+$D$210))-(($E$200/$E$45)*(RAND()*($E$211-$D$211)+$D$211))</f>
        <v>#N/A</v>
      </c>
      <c r="AK7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7" spans="2:37" x14ac:dyDescent="0.25">
      <c r="B787" s="181" t="e">
        <f t="shared" ca="1" si="114"/>
        <v>#N/A</v>
      </c>
      <c r="C787" s="86"/>
      <c r="D787" s="86"/>
      <c r="F787" s="16"/>
      <c r="G787" s="86"/>
      <c r="H787" s="86"/>
      <c r="J787" s="86"/>
      <c r="P787" s="16" t="e">
        <f t="shared" ca="1" si="115"/>
        <v>#N/A</v>
      </c>
      <c r="Q787" s="86" t="e">
        <f t="shared" ca="1" si="116"/>
        <v>#N/A</v>
      </c>
      <c r="R787" s="86" t="e">
        <f t="shared" ca="1" si="117"/>
        <v>#N/A</v>
      </c>
      <c r="T787" s="16" t="e">
        <f t="shared" ca="1" si="118"/>
        <v>#N/A</v>
      </c>
      <c r="U787" s="86" t="e">
        <f t="shared" ca="1" si="119"/>
        <v>#N/A</v>
      </c>
      <c r="V787" s="86" t="e">
        <f t="shared" ca="1" si="120"/>
        <v>#N/A</v>
      </c>
      <c r="X787" s="86"/>
      <c r="AI787" s="196" t="e">
        <f ca="1">(($E$9*(RAND()*($E$208-$D$208)+$D$208))*(RAND()*('Base Calcs'!$E$214-'Base Calcs'!$D$214)+'Base Calcs'!$D$214+IF($E$50&gt;0,$E$50,0)))+$E$154+$E$155-$E$196+$E$179-($E$179*(RAND()*($E$210-$D$210)+$D$210))-(($E$200/$E$45)*(RAND()*($E$211-$D$211)+$D$211))</f>
        <v>#N/A</v>
      </c>
      <c r="AK7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8" spans="2:37" x14ac:dyDescent="0.25">
      <c r="B788" s="181" t="e">
        <f t="shared" ca="1" si="114"/>
        <v>#N/A</v>
      </c>
      <c r="C788" s="86"/>
      <c r="D788" s="86"/>
      <c r="F788" s="16"/>
      <c r="G788" s="86"/>
      <c r="H788" s="86"/>
      <c r="J788" s="86"/>
      <c r="P788" s="16" t="e">
        <f t="shared" ca="1" si="115"/>
        <v>#N/A</v>
      </c>
      <c r="Q788" s="86" t="e">
        <f t="shared" ca="1" si="116"/>
        <v>#N/A</v>
      </c>
      <c r="R788" s="86" t="e">
        <f t="shared" ca="1" si="117"/>
        <v>#N/A</v>
      </c>
      <c r="T788" s="16" t="e">
        <f t="shared" ca="1" si="118"/>
        <v>#N/A</v>
      </c>
      <c r="U788" s="86" t="e">
        <f t="shared" ca="1" si="119"/>
        <v>#N/A</v>
      </c>
      <c r="V788" s="86" t="e">
        <f t="shared" ca="1" si="120"/>
        <v>#N/A</v>
      </c>
      <c r="X788" s="86"/>
      <c r="AI788" s="196" t="e">
        <f ca="1">(($E$9*(RAND()*($E$208-$D$208)+$D$208))*(RAND()*('Base Calcs'!$E$214-'Base Calcs'!$D$214)+'Base Calcs'!$D$214+IF($E$50&gt;0,$E$50,0)))+$E$154+$E$155-$E$196+$E$179-($E$179*(RAND()*($E$210-$D$210)+$D$210))-(($E$200/$E$45)*(RAND()*($E$211-$D$211)+$D$211))</f>
        <v>#N/A</v>
      </c>
      <c r="AK7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9" spans="2:37" x14ac:dyDescent="0.25">
      <c r="B789" s="181" t="e">
        <f t="shared" ca="1" si="114"/>
        <v>#N/A</v>
      </c>
      <c r="C789" s="86"/>
      <c r="D789" s="86"/>
      <c r="F789" s="16"/>
      <c r="G789" s="86"/>
      <c r="H789" s="86"/>
      <c r="J789" s="86"/>
      <c r="P789" s="16" t="e">
        <f t="shared" ca="1" si="115"/>
        <v>#N/A</v>
      </c>
      <c r="Q789" s="86" t="e">
        <f t="shared" ca="1" si="116"/>
        <v>#N/A</v>
      </c>
      <c r="R789" s="86" t="e">
        <f t="shared" ca="1" si="117"/>
        <v>#N/A</v>
      </c>
      <c r="T789" s="16" t="e">
        <f t="shared" ca="1" si="118"/>
        <v>#N/A</v>
      </c>
      <c r="U789" s="86" t="e">
        <f t="shared" ca="1" si="119"/>
        <v>#N/A</v>
      </c>
      <c r="V789" s="86" t="e">
        <f t="shared" ca="1" si="120"/>
        <v>#N/A</v>
      </c>
      <c r="X789" s="86"/>
      <c r="AI789" s="196" t="e">
        <f ca="1">(($E$9*(RAND()*($E$208-$D$208)+$D$208))*(RAND()*('Base Calcs'!$E$214-'Base Calcs'!$D$214)+'Base Calcs'!$D$214+IF($E$50&gt;0,$E$50,0)))+$E$154+$E$155-$E$196+$E$179-($E$179*(RAND()*($E$210-$D$210)+$D$210))-(($E$200/$E$45)*(RAND()*($E$211-$D$211)+$D$211))</f>
        <v>#N/A</v>
      </c>
      <c r="AK7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0" spans="2:37" x14ac:dyDescent="0.25">
      <c r="B790" s="181" t="e">
        <f t="shared" ca="1" si="114"/>
        <v>#N/A</v>
      </c>
      <c r="C790" s="86"/>
      <c r="D790" s="86"/>
      <c r="F790" s="16"/>
      <c r="G790" s="86"/>
      <c r="H790" s="86"/>
      <c r="J790" s="86"/>
      <c r="P790" s="16" t="e">
        <f t="shared" ca="1" si="115"/>
        <v>#N/A</v>
      </c>
      <c r="Q790" s="86" t="e">
        <f t="shared" ca="1" si="116"/>
        <v>#N/A</v>
      </c>
      <c r="R790" s="86" t="e">
        <f t="shared" ca="1" si="117"/>
        <v>#N/A</v>
      </c>
      <c r="T790" s="16" t="e">
        <f t="shared" ca="1" si="118"/>
        <v>#N/A</v>
      </c>
      <c r="U790" s="86" t="e">
        <f t="shared" ca="1" si="119"/>
        <v>#N/A</v>
      </c>
      <c r="V790" s="86" t="e">
        <f t="shared" ca="1" si="120"/>
        <v>#N/A</v>
      </c>
      <c r="X790" s="86"/>
      <c r="AI790" s="196" t="e">
        <f ca="1">(($E$9*(RAND()*($E$208-$D$208)+$D$208))*(RAND()*('Base Calcs'!$E$214-'Base Calcs'!$D$214)+'Base Calcs'!$D$214+IF($E$50&gt;0,$E$50,0)))+$E$154+$E$155-$E$196+$E$179-($E$179*(RAND()*($E$210-$D$210)+$D$210))-(($E$200/$E$45)*(RAND()*($E$211-$D$211)+$D$211))</f>
        <v>#N/A</v>
      </c>
      <c r="AK7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1" spans="2:37" x14ac:dyDescent="0.25">
      <c r="B791" s="181" t="e">
        <f t="shared" ca="1" si="114"/>
        <v>#N/A</v>
      </c>
      <c r="C791" s="86"/>
      <c r="D791" s="86"/>
      <c r="F791" s="16"/>
      <c r="G791" s="86"/>
      <c r="H791" s="86"/>
      <c r="J791" s="86"/>
      <c r="P791" s="16" t="e">
        <f t="shared" ca="1" si="115"/>
        <v>#N/A</v>
      </c>
      <c r="Q791" s="86" t="e">
        <f t="shared" ca="1" si="116"/>
        <v>#N/A</v>
      </c>
      <c r="R791" s="86" t="e">
        <f t="shared" ca="1" si="117"/>
        <v>#N/A</v>
      </c>
      <c r="T791" s="16" t="e">
        <f t="shared" ca="1" si="118"/>
        <v>#N/A</v>
      </c>
      <c r="U791" s="86" t="e">
        <f t="shared" ca="1" si="119"/>
        <v>#N/A</v>
      </c>
      <c r="V791" s="86" t="e">
        <f t="shared" ca="1" si="120"/>
        <v>#N/A</v>
      </c>
      <c r="X791" s="86"/>
      <c r="AI791" s="196" t="e">
        <f ca="1">(($E$9*(RAND()*($E$208-$D$208)+$D$208))*(RAND()*('Base Calcs'!$E$214-'Base Calcs'!$D$214)+'Base Calcs'!$D$214+IF($E$50&gt;0,$E$50,0)))+$E$154+$E$155-$E$196+$E$179-($E$179*(RAND()*($E$210-$D$210)+$D$210))-(($E$200/$E$45)*(RAND()*($E$211-$D$211)+$D$211))</f>
        <v>#N/A</v>
      </c>
      <c r="AK7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2" spans="2:37" x14ac:dyDescent="0.25">
      <c r="B792" s="181" t="e">
        <f t="shared" ca="1" si="114"/>
        <v>#N/A</v>
      </c>
      <c r="C792" s="86"/>
      <c r="D792" s="86"/>
      <c r="F792" s="16"/>
      <c r="G792" s="86"/>
      <c r="H792" s="86"/>
      <c r="J792" s="86"/>
      <c r="P792" s="16" t="e">
        <f t="shared" ca="1" si="115"/>
        <v>#N/A</v>
      </c>
      <c r="Q792" s="86" t="e">
        <f t="shared" ca="1" si="116"/>
        <v>#N/A</v>
      </c>
      <c r="R792" s="86" t="e">
        <f t="shared" ca="1" si="117"/>
        <v>#N/A</v>
      </c>
      <c r="T792" s="16" t="e">
        <f t="shared" ca="1" si="118"/>
        <v>#N/A</v>
      </c>
      <c r="U792" s="86" t="e">
        <f t="shared" ca="1" si="119"/>
        <v>#N/A</v>
      </c>
      <c r="V792" s="86" t="e">
        <f t="shared" ca="1" si="120"/>
        <v>#N/A</v>
      </c>
      <c r="X792" s="86"/>
      <c r="AI792" s="196" t="e">
        <f ca="1">(($E$9*(RAND()*($E$208-$D$208)+$D$208))*(RAND()*('Base Calcs'!$E$214-'Base Calcs'!$D$214)+'Base Calcs'!$D$214+IF($E$50&gt;0,$E$50,0)))+$E$154+$E$155-$E$196+$E$179-($E$179*(RAND()*($E$210-$D$210)+$D$210))-(($E$200/$E$45)*(RAND()*($E$211-$D$211)+$D$211))</f>
        <v>#N/A</v>
      </c>
      <c r="AK7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3" spans="2:37" x14ac:dyDescent="0.25">
      <c r="B793" s="181" t="e">
        <f t="shared" ca="1" si="114"/>
        <v>#N/A</v>
      </c>
      <c r="C793" s="86"/>
      <c r="D793" s="86"/>
      <c r="F793" s="16"/>
      <c r="G793" s="86"/>
      <c r="H793" s="86"/>
      <c r="J793" s="86"/>
      <c r="P793" s="16" t="e">
        <f t="shared" ca="1" si="115"/>
        <v>#N/A</v>
      </c>
      <c r="Q793" s="86" t="e">
        <f t="shared" ca="1" si="116"/>
        <v>#N/A</v>
      </c>
      <c r="R793" s="86" t="e">
        <f t="shared" ca="1" si="117"/>
        <v>#N/A</v>
      </c>
      <c r="T793" s="16" t="e">
        <f t="shared" ca="1" si="118"/>
        <v>#N/A</v>
      </c>
      <c r="U793" s="86" t="e">
        <f t="shared" ca="1" si="119"/>
        <v>#N/A</v>
      </c>
      <c r="V793" s="86" t="e">
        <f t="shared" ca="1" si="120"/>
        <v>#N/A</v>
      </c>
      <c r="X793" s="86"/>
      <c r="AI793" s="196" t="e">
        <f ca="1">(($E$9*(RAND()*($E$208-$D$208)+$D$208))*(RAND()*('Base Calcs'!$E$214-'Base Calcs'!$D$214)+'Base Calcs'!$D$214+IF($E$50&gt;0,$E$50,0)))+$E$154+$E$155-$E$196+$E$179-($E$179*(RAND()*($E$210-$D$210)+$D$210))-(($E$200/$E$45)*(RAND()*($E$211-$D$211)+$D$211))</f>
        <v>#N/A</v>
      </c>
      <c r="AK7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4" spans="2:37" x14ac:dyDescent="0.25">
      <c r="B794" s="181" t="e">
        <f t="shared" ca="1" si="114"/>
        <v>#N/A</v>
      </c>
      <c r="C794" s="86"/>
      <c r="D794" s="86"/>
      <c r="F794" s="16"/>
      <c r="G794" s="86"/>
      <c r="H794" s="86"/>
      <c r="J794" s="86"/>
      <c r="P794" s="16" t="e">
        <f t="shared" ca="1" si="115"/>
        <v>#N/A</v>
      </c>
      <c r="Q794" s="86" t="e">
        <f t="shared" ca="1" si="116"/>
        <v>#N/A</v>
      </c>
      <c r="R794" s="86" t="e">
        <f t="shared" ca="1" si="117"/>
        <v>#N/A</v>
      </c>
      <c r="T794" s="16" t="e">
        <f t="shared" ca="1" si="118"/>
        <v>#N/A</v>
      </c>
      <c r="U794" s="86" t="e">
        <f t="shared" ca="1" si="119"/>
        <v>#N/A</v>
      </c>
      <c r="V794" s="86" t="e">
        <f t="shared" ca="1" si="120"/>
        <v>#N/A</v>
      </c>
      <c r="X794" s="86"/>
      <c r="AI794" s="196" t="e">
        <f ca="1">(($E$9*(RAND()*($E$208-$D$208)+$D$208))*(RAND()*('Base Calcs'!$E$214-'Base Calcs'!$D$214)+'Base Calcs'!$D$214+IF($E$50&gt;0,$E$50,0)))+$E$154+$E$155-$E$196+$E$179-($E$179*(RAND()*($E$210-$D$210)+$D$210))-(($E$200/$E$45)*(RAND()*($E$211-$D$211)+$D$211))</f>
        <v>#N/A</v>
      </c>
      <c r="AK7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5" spans="2:37" x14ac:dyDescent="0.25">
      <c r="B795" s="181" t="e">
        <f t="shared" ca="1" si="114"/>
        <v>#N/A</v>
      </c>
      <c r="C795" s="86"/>
      <c r="D795" s="86"/>
      <c r="F795" s="16"/>
      <c r="G795" s="86"/>
      <c r="H795" s="86"/>
      <c r="J795" s="86"/>
      <c r="P795" s="16" t="e">
        <f t="shared" ca="1" si="115"/>
        <v>#N/A</v>
      </c>
      <c r="Q795" s="86" t="e">
        <f t="shared" ca="1" si="116"/>
        <v>#N/A</v>
      </c>
      <c r="R795" s="86" t="e">
        <f t="shared" ca="1" si="117"/>
        <v>#N/A</v>
      </c>
      <c r="T795" s="16" t="e">
        <f t="shared" ca="1" si="118"/>
        <v>#N/A</v>
      </c>
      <c r="U795" s="86" t="e">
        <f t="shared" ca="1" si="119"/>
        <v>#N/A</v>
      </c>
      <c r="V795" s="86" t="e">
        <f t="shared" ca="1" si="120"/>
        <v>#N/A</v>
      </c>
      <c r="X795" s="86"/>
      <c r="AI795" s="196" t="e">
        <f ca="1">(($E$9*(RAND()*($E$208-$D$208)+$D$208))*(RAND()*('Base Calcs'!$E$214-'Base Calcs'!$D$214)+'Base Calcs'!$D$214+IF($E$50&gt;0,$E$50,0)))+$E$154+$E$155-$E$196+$E$179-($E$179*(RAND()*($E$210-$D$210)+$D$210))-(($E$200/$E$45)*(RAND()*($E$211-$D$211)+$D$211))</f>
        <v>#N/A</v>
      </c>
      <c r="AK7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6" spans="2:37" x14ac:dyDescent="0.25">
      <c r="B796" s="181" t="e">
        <f t="shared" ca="1" si="114"/>
        <v>#N/A</v>
      </c>
      <c r="C796" s="86"/>
      <c r="D796" s="86"/>
      <c r="F796" s="16"/>
      <c r="G796" s="86"/>
      <c r="H796" s="86"/>
      <c r="J796" s="86"/>
      <c r="P796" s="16" t="e">
        <f t="shared" ca="1" si="115"/>
        <v>#N/A</v>
      </c>
      <c r="Q796" s="86" t="e">
        <f t="shared" ca="1" si="116"/>
        <v>#N/A</v>
      </c>
      <c r="R796" s="86" t="e">
        <f t="shared" ca="1" si="117"/>
        <v>#N/A</v>
      </c>
      <c r="T796" s="16" t="e">
        <f t="shared" ca="1" si="118"/>
        <v>#N/A</v>
      </c>
      <c r="U796" s="86" t="e">
        <f t="shared" ca="1" si="119"/>
        <v>#N/A</v>
      </c>
      <c r="V796" s="86" t="e">
        <f t="shared" ca="1" si="120"/>
        <v>#N/A</v>
      </c>
      <c r="X796" s="86"/>
      <c r="AI796" s="196" t="e">
        <f ca="1">(($E$9*(RAND()*($E$208-$D$208)+$D$208))*(RAND()*('Base Calcs'!$E$214-'Base Calcs'!$D$214)+'Base Calcs'!$D$214+IF($E$50&gt;0,$E$50,0)))+$E$154+$E$155-$E$196+$E$179-($E$179*(RAND()*($E$210-$D$210)+$D$210))-(($E$200/$E$45)*(RAND()*($E$211-$D$211)+$D$211))</f>
        <v>#N/A</v>
      </c>
      <c r="AK7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7" spans="2:37" x14ac:dyDescent="0.25">
      <c r="B797" s="181" t="e">
        <f t="shared" ca="1" si="114"/>
        <v>#N/A</v>
      </c>
      <c r="C797" s="86"/>
      <c r="D797" s="86"/>
      <c r="F797" s="16"/>
      <c r="G797" s="86"/>
      <c r="H797" s="86"/>
      <c r="J797" s="86"/>
      <c r="P797" s="16" t="e">
        <f t="shared" ca="1" si="115"/>
        <v>#N/A</v>
      </c>
      <c r="Q797" s="86" t="e">
        <f t="shared" ca="1" si="116"/>
        <v>#N/A</v>
      </c>
      <c r="R797" s="86" t="e">
        <f t="shared" ca="1" si="117"/>
        <v>#N/A</v>
      </c>
      <c r="T797" s="16" t="e">
        <f t="shared" ca="1" si="118"/>
        <v>#N/A</v>
      </c>
      <c r="U797" s="86" t="e">
        <f t="shared" ca="1" si="119"/>
        <v>#N/A</v>
      </c>
      <c r="V797" s="86" t="e">
        <f t="shared" ca="1" si="120"/>
        <v>#N/A</v>
      </c>
      <c r="X797" s="86"/>
      <c r="AI797" s="196" t="e">
        <f ca="1">(($E$9*(RAND()*($E$208-$D$208)+$D$208))*(RAND()*('Base Calcs'!$E$214-'Base Calcs'!$D$214)+'Base Calcs'!$D$214+IF($E$50&gt;0,$E$50,0)))+$E$154+$E$155-$E$196+$E$179-($E$179*(RAND()*($E$210-$D$210)+$D$210))-(($E$200/$E$45)*(RAND()*($E$211-$D$211)+$D$211))</f>
        <v>#N/A</v>
      </c>
      <c r="AK7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8" spans="2:37" x14ac:dyDescent="0.25">
      <c r="B798" s="181" t="e">
        <f t="shared" ca="1" si="114"/>
        <v>#N/A</v>
      </c>
      <c r="C798" s="86"/>
      <c r="D798" s="86"/>
      <c r="F798" s="16"/>
      <c r="G798" s="86"/>
      <c r="H798" s="86"/>
      <c r="J798" s="86"/>
      <c r="P798" s="16" t="e">
        <f t="shared" ca="1" si="115"/>
        <v>#N/A</v>
      </c>
      <c r="Q798" s="86" t="e">
        <f t="shared" ca="1" si="116"/>
        <v>#N/A</v>
      </c>
      <c r="R798" s="86" t="e">
        <f t="shared" ca="1" si="117"/>
        <v>#N/A</v>
      </c>
      <c r="T798" s="16" t="e">
        <f t="shared" ca="1" si="118"/>
        <v>#N/A</v>
      </c>
      <c r="U798" s="86" t="e">
        <f t="shared" ca="1" si="119"/>
        <v>#N/A</v>
      </c>
      <c r="V798" s="86" t="e">
        <f t="shared" ca="1" si="120"/>
        <v>#N/A</v>
      </c>
      <c r="X798" s="86"/>
      <c r="AI798" s="196" t="e">
        <f ca="1">(($E$9*(RAND()*($E$208-$D$208)+$D$208))*(RAND()*('Base Calcs'!$E$214-'Base Calcs'!$D$214)+'Base Calcs'!$D$214+IF($E$50&gt;0,$E$50,0)))+$E$154+$E$155-$E$196+$E$179-($E$179*(RAND()*($E$210-$D$210)+$D$210))-(($E$200/$E$45)*(RAND()*($E$211-$D$211)+$D$211))</f>
        <v>#N/A</v>
      </c>
      <c r="AK7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9" spans="2:37" x14ac:dyDescent="0.25">
      <c r="B799" s="181" t="e">
        <f t="shared" ca="1" si="114"/>
        <v>#N/A</v>
      </c>
      <c r="C799" s="86"/>
      <c r="D799" s="86"/>
      <c r="F799" s="16"/>
      <c r="G799" s="86"/>
      <c r="H799" s="86"/>
      <c r="J799" s="86"/>
      <c r="P799" s="16" t="e">
        <f t="shared" ca="1" si="115"/>
        <v>#N/A</v>
      </c>
      <c r="Q799" s="86" t="e">
        <f t="shared" ca="1" si="116"/>
        <v>#N/A</v>
      </c>
      <c r="R799" s="86" t="e">
        <f t="shared" ca="1" si="117"/>
        <v>#N/A</v>
      </c>
      <c r="T799" s="16" t="e">
        <f t="shared" ca="1" si="118"/>
        <v>#N/A</v>
      </c>
      <c r="U799" s="86" t="e">
        <f t="shared" ca="1" si="119"/>
        <v>#N/A</v>
      </c>
      <c r="V799" s="86" t="e">
        <f t="shared" ca="1" si="120"/>
        <v>#N/A</v>
      </c>
      <c r="X799" s="86"/>
      <c r="AI799" s="196" t="e">
        <f ca="1">(($E$9*(RAND()*($E$208-$D$208)+$D$208))*(RAND()*('Base Calcs'!$E$214-'Base Calcs'!$D$214)+'Base Calcs'!$D$214+IF($E$50&gt;0,$E$50,0)))+$E$154+$E$155-$E$196+$E$179-($E$179*(RAND()*($E$210-$D$210)+$D$210))-(($E$200/$E$45)*(RAND()*($E$211-$D$211)+$D$211))</f>
        <v>#N/A</v>
      </c>
      <c r="AK7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0" spans="2:37" x14ac:dyDescent="0.25">
      <c r="B800" s="181" t="e">
        <f t="shared" ca="1" si="114"/>
        <v>#N/A</v>
      </c>
      <c r="C800" s="86"/>
      <c r="D800" s="86"/>
      <c r="F800" s="16"/>
      <c r="G800" s="86"/>
      <c r="H800" s="86"/>
      <c r="J800" s="86"/>
      <c r="P800" s="16" t="e">
        <f t="shared" ca="1" si="115"/>
        <v>#N/A</v>
      </c>
      <c r="Q800" s="86" t="e">
        <f t="shared" ca="1" si="116"/>
        <v>#N/A</v>
      </c>
      <c r="R800" s="86" t="e">
        <f t="shared" ca="1" si="117"/>
        <v>#N/A</v>
      </c>
      <c r="T800" s="16" t="e">
        <f t="shared" ca="1" si="118"/>
        <v>#N/A</v>
      </c>
      <c r="U800" s="86" t="e">
        <f t="shared" ca="1" si="119"/>
        <v>#N/A</v>
      </c>
      <c r="V800" s="86" t="e">
        <f t="shared" ca="1" si="120"/>
        <v>#N/A</v>
      </c>
      <c r="X800" s="86"/>
      <c r="AI800" s="196" t="e">
        <f ca="1">(($E$9*(RAND()*($E$208-$D$208)+$D$208))*(RAND()*('Base Calcs'!$E$214-'Base Calcs'!$D$214)+'Base Calcs'!$D$214+IF($E$50&gt;0,$E$50,0)))+$E$154+$E$155-$E$196+$E$179-($E$179*(RAND()*($E$210-$D$210)+$D$210))-(($E$200/$E$45)*(RAND()*($E$211-$D$211)+$D$211))</f>
        <v>#N/A</v>
      </c>
      <c r="AK8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1" spans="2:37" x14ac:dyDescent="0.25">
      <c r="B801" s="181" t="e">
        <f t="shared" ca="1" si="114"/>
        <v>#N/A</v>
      </c>
      <c r="C801" s="86"/>
      <c r="D801" s="86"/>
      <c r="F801" s="16"/>
      <c r="G801" s="86"/>
      <c r="H801" s="86"/>
      <c r="J801" s="86"/>
      <c r="P801" s="16" t="e">
        <f t="shared" ca="1" si="115"/>
        <v>#N/A</v>
      </c>
      <c r="Q801" s="86" t="e">
        <f t="shared" ca="1" si="116"/>
        <v>#N/A</v>
      </c>
      <c r="R801" s="86" t="e">
        <f t="shared" ca="1" si="117"/>
        <v>#N/A</v>
      </c>
      <c r="T801" s="16" t="e">
        <f t="shared" ca="1" si="118"/>
        <v>#N/A</v>
      </c>
      <c r="U801" s="86" t="e">
        <f t="shared" ca="1" si="119"/>
        <v>#N/A</v>
      </c>
      <c r="V801" s="86" t="e">
        <f t="shared" ca="1" si="120"/>
        <v>#N/A</v>
      </c>
      <c r="X801" s="86"/>
      <c r="AI801" s="196" t="e">
        <f ca="1">(($E$9*(RAND()*($E$208-$D$208)+$D$208))*(RAND()*('Base Calcs'!$E$214-'Base Calcs'!$D$214)+'Base Calcs'!$D$214+IF($E$50&gt;0,$E$50,0)))+$E$154+$E$155-$E$196+$E$179-($E$179*(RAND()*($E$210-$D$210)+$D$210))-(($E$200/$E$45)*(RAND()*($E$211-$D$211)+$D$211))</f>
        <v>#N/A</v>
      </c>
      <c r="AK8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2" spans="2:37" x14ac:dyDescent="0.25">
      <c r="B802" s="181" t="e">
        <f t="shared" ca="1" si="114"/>
        <v>#N/A</v>
      </c>
      <c r="C802" s="86"/>
      <c r="D802" s="86"/>
      <c r="F802" s="16"/>
      <c r="G802" s="86"/>
      <c r="H802" s="86"/>
      <c r="J802" s="86"/>
      <c r="P802" s="16" t="e">
        <f t="shared" ca="1" si="115"/>
        <v>#N/A</v>
      </c>
      <c r="Q802" s="86" t="e">
        <f t="shared" ca="1" si="116"/>
        <v>#N/A</v>
      </c>
      <c r="R802" s="86" t="e">
        <f t="shared" ca="1" si="117"/>
        <v>#N/A</v>
      </c>
      <c r="T802" s="16" t="e">
        <f t="shared" ca="1" si="118"/>
        <v>#N/A</v>
      </c>
      <c r="U802" s="86" t="e">
        <f t="shared" ca="1" si="119"/>
        <v>#N/A</v>
      </c>
      <c r="V802" s="86" t="e">
        <f t="shared" ca="1" si="120"/>
        <v>#N/A</v>
      </c>
      <c r="X802" s="86"/>
      <c r="AI802" s="196" t="e">
        <f ca="1">(($E$9*(RAND()*($E$208-$D$208)+$D$208))*(RAND()*('Base Calcs'!$E$214-'Base Calcs'!$D$214)+'Base Calcs'!$D$214+IF($E$50&gt;0,$E$50,0)))+$E$154+$E$155-$E$196+$E$179-($E$179*(RAND()*($E$210-$D$210)+$D$210))-(($E$200/$E$45)*(RAND()*($E$211-$D$211)+$D$211))</f>
        <v>#N/A</v>
      </c>
      <c r="AK8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3" spans="2:37" x14ac:dyDescent="0.25">
      <c r="B803" s="181" t="e">
        <f t="shared" ca="1" si="114"/>
        <v>#N/A</v>
      </c>
      <c r="C803" s="86"/>
      <c r="D803" s="86"/>
      <c r="F803" s="16"/>
      <c r="G803" s="86"/>
      <c r="H803" s="86"/>
      <c r="J803" s="86"/>
      <c r="P803" s="16" t="e">
        <f t="shared" ca="1" si="115"/>
        <v>#N/A</v>
      </c>
      <c r="Q803" s="86" t="e">
        <f t="shared" ca="1" si="116"/>
        <v>#N/A</v>
      </c>
      <c r="R803" s="86" t="e">
        <f t="shared" ca="1" si="117"/>
        <v>#N/A</v>
      </c>
      <c r="T803" s="16" t="e">
        <f t="shared" ca="1" si="118"/>
        <v>#N/A</v>
      </c>
      <c r="U803" s="86" t="e">
        <f t="shared" ca="1" si="119"/>
        <v>#N/A</v>
      </c>
      <c r="V803" s="86" t="e">
        <f t="shared" ca="1" si="120"/>
        <v>#N/A</v>
      </c>
      <c r="X803" s="86"/>
      <c r="AI803" s="196" t="e">
        <f ca="1">(($E$9*(RAND()*($E$208-$D$208)+$D$208))*(RAND()*('Base Calcs'!$E$214-'Base Calcs'!$D$214)+'Base Calcs'!$D$214+IF($E$50&gt;0,$E$50,0)))+$E$154+$E$155-$E$196+$E$179-($E$179*(RAND()*($E$210-$D$210)+$D$210))-(($E$200/$E$45)*(RAND()*($E$211-$D$211)+$D$211))</f>
        <v>#N/A</v>
      </c>
      <c r="AK8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4" spans="2:37" x14ac:dyDescent="0.25">
      <c r="B804" s="181" t="e">
        <f t="shared" ca="1" si="114"/>
        <v>#N/A</v>
      </c>
      <c r="C804" s="86"/>
      <c r="D804" s="86"/>
      <c r="F804" s="16"/>
      <c r="G804" s="86"/>
      <c r="H804" s="86"/>
      <c r="J804" s="86"/>
      <c r="P804" s="16" t="e">
        <f t="shared" ca="1" si="115"/>
        <v>#N/A</v>
      </c>
      <c r="Q804" s="86" t="e">
        <f t="shared" ca="1" si="116"/>
        <v>#N/A</v>
      </c>
      <c r="R804" s="86" t="e">
        <f t="shared" ca="1" si="117"/>
        <v>#N/A</v>
      </c>
      <c r="T804" s="16" t="e">
        <f t="shared" ca="1" si="118"/>
        <v>#N/A</v>
      </c>
      <c r="U804" s="86" t="e">
        <f t="shared" ca="1" si="119"/>
        <v>#N/A</v>
      </c>
      <c r="V804" s="86" t="e">
        <f t="shared" ca="1" si="120"/>
        <v>#N/A</v>
      </c>
      <c r="X804" s="86"/>
      <c r="AI804" s="196" t="e">
        <f ca="1">(($E$9*(RAND()*($E$208-$D$208)+$D$208))*(RAND()*('Base Calcs'!$E$214-'Base Calcs'!$D$214)+'Base Calcs'!$D$214+IF($E$50&gt;0,$E$50,0)))+$E$154+$E$155-$E$196+$E$179-($E$179*(RAND()*($E$210-$D$210)+$D$210))-(($E$200/$E$45)*(RAND()*($E$211-$D$211)+$D$211))</f>
        <v>#N/A</v>
      </c>
      <c r="AK8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5" spans="2:37" x14ac:dyDescent="0.25">
      <c r="B805" s="181" t="e">
        <f t="shared" ca="1" si="114"/>
        <v>#N/A</v>
      </c>
      <c r="C805" s="86"/>
      <c r="D805" s="86"/>
      <c r="F805" s="16"/>
      <c r="G805" s="86"/>
      <c r="H805" s="86"/>
      <c r="J805" s="86"/>
      <c r="P805" s="16" t="e">
        <f t="shared" ca="1" si="115"/>
        <v>#N/A</v>
      </c>
      <c r="Q805" s="86" t="e">
        <f t="shared" ca="1" si="116"/>
        <v>#N/A</v>
      </c>
      <c r="R805" s="86" t="e">
        <f t="shared" ca="1" si="117"/>
        <v>#N/A</v>
      </c>
      <c r="T805" s="16" t="e">
        <f t="shared" ca="1" si="118"/>
        <v>#N/A</v>
      </c>
      <c r="U805" s="86" t="e">
        <f t="shared" ca="1" si="119"/>
        <v>#N/A</v>
      </c>
      <c r="V805" s="86" t="e">
        <f t="shared" ca="1" si="120"/>
        <v>#N/A</v>
      </c>
      <c r="X805" s="86"/>
      <c r="AI805" s="196" t="e">
        <f ca="1">(($E$9*(RAND()*($E$208-$D$208)+$D$208))*(RAND()*('Base Calcs'!$E$214-'Base Calcs'!$D$214)+'Base Calcs'!$D$214+IF($E$50&gt;0,$E$50,0)))+$E$154+$E$155-$E$196+$E$179-($E$179*(RAND()*($E$210-$D$210)+$D$210))-(($E$200/$E$45)*(RAND()*($E$211-$D$211)+$D$211))</f>
        <v>#N/A</v>
      </c>
      <c r="AK8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6" spans="2:37" x14ac:dyDescent="0.25">
      <c r="B806" s="181" t="e">
        <f t="shared" ca="1" si="114"/>
        <v>#N/A</v>
      </c>
      <c r="C806" s="86"/>
      <c r="D806" s="86"/>
      <c r="F806" s="16"/>
      <c r="G806" s="86"/>
      <c r="H806" s="86"/>
      <c r="J806" s="86"/>
      <c r="P806" s="16" t="e">
        <f t="shared" ca="1" si="115"/>
        <v>#N/A</v>
      </c>
      <c r="Q806" s="86" t="e">
        <f t="shared" ca="1" si="116"/>
        <v>#N/A</v>
      </c>
      <c r="R806" s="86" t="e">
        <f t="shared" ca="1" si="117"/>
        <v>#N/A</v>
      </c>
      <c r="T806" s="16" t="e">
        <f t="shared" ca="1" si="118"/>
        <v>#N/A</v>
      </c>
      <c r="U806" s="86" t="e">
        <f t="shared" ca="1" si="119"/>
        <v>#N/A</v>
      </c>
      <c r="V806" s="86" t="e">
        <f t="shared" ca="1" si="120"/>
        <v>#N/A</v>
      </c>
      <c r="X806" s="86"/>
      <c r="AI806" s="196" t="e">
        <f ca="1">(($E$9*(RAND()*($E$208-$D$208)+$D$208))*(RAND()*('Base Calcs'!$E$214-'Base Calcs'!$D$214)+'Base Calcs'!$D$214+IF($E$50&gt;0,$E$50,0)))+$E$154+$E$155-$E$196+$E$179-($E$179*(RAND()*($E$210-$D$210)+$D$210))-(($E$200/$E$45)*(RAND()*($E$211-$D$211)+$D$211))</f>
        <v>#N/A</v>
      </c>
      <c r="AK8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7" spans="2:37" x14ac:dyDescent="0.25">
      <c r="B807" s="181" t="e">
        <f t="shared" ca="1" si="114"/>
        <v>#N/A</v>
      </c>
      <c r="C807" s="86"/>
      <c r="D807" s="86"/>
      <c r="F807" s="16"/>
      <c r="G807" s="86"/>
      <c r="H807" s="86"/>
      <c r="J807" s="86"/>
      <c r="P807" s="16" t="e">
        <f t="shared" ca="1" si="115"/>
        <v>#N/A</v>
      </c>
      <c r="Q807" s="86" t="e">
        <f t="shared" ca="1" si="116"/>
        <v>#N/A</v>
      </c>
      <c r="R807" s="86" t="e">
        <f t="shared" ca="1" si="117"/>
        <v>#N/A</v>
      </c>
      <c r="T807" s="16" t="e">
        <f t="shared" ca="1" si="118"/>
        <v>#N/A</v>
      </c>
      <c r="U807" s="86" t="e">
        <f t="shared" ca="1" si="119"/>
        <v>#N/A</v>
      </c>
      <c r="V807" s="86" t="e">
        <f t="shared" ca="1" si="120"/>
        <v>#N/A</v>
      </c>
      <c r="X807" s="86"/>
      <c r="AI807" s="196" t="e">
        <f ca="1">(($E$9*(RAND()*($E$208-$D$208)+$D$208))*(RAND()*('Base Calcs'!$E$214-'Base Calcs'!$D$214)+'Base Calcs'!$D$214+IF($E$50&gt;0,$E$50,0)))+$E$154+$E$155-$E$196+$E$179-($E$179*(RAND()*($E$210-$D$210)+$D$210))-(($E$200/$E$45)*(RAND()*($E$211-$D$211)+$D$211))</f>
        <v>#N/A</v>
      </c>
      <c r="AK8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8" spans="2:37" x14ac:dyDescent="0.25">
      <c r="B808" s="181" t="e">
        <f t="shared" ca="1" si="114"/>
        <v>#N/A</v>
      </c>
      <c r="C808" s="86"/>
      <c r="D808" s="86"/>
      <c r="F808" s="16"/>
      <c r="G808" s="86"/>
      <c r="H808" s="86"/>
      <c r="J808" s="86"/>
      <c r="P808" s="16" t="e">
        <f t="shared" ca="1" si="115"/>
        <v>#N/A</v>
      </c>
      <c r="Q808" s="86" t="e">
        <f t="shared" ca="1" si="116"/>
        <v>#N/A</v>
      </c>
      <c r="R808" s="86" t="e">
        <f t="shared" ca="1" si="117"/>
        <v>#N/A</v>
      </c>
      <c r="T808" s="16" t="e">
        <f t="shared" ca="1" si="118"/>
        <v>#N/A</v>
      </c>
      <c r="U808" s="86" t="e">
        <f t="shared" ca="1" si="119"/>
        <v>#N/A</v>
      </c>
      <c r="V808" s="86" t="e">
        <f t="shared" ca="1" si="120"/>
        <v>#N/A</v>
      </c>
      <c r="X808" s="86"/>
      <c r="AI808" s="196" t="e">
        <f ca="1">(($E$9*(RAND()*($E$208-$D$208)+$D$208))*(RAND()*('Base Calcs'!$E$214-'Base Calcs'!$D$214)+'Base Calcs'!$D$214+IF($E$50&gt;0,$E$50,0)))+$E$154+$E$155-$E$196+$E$179-($E$179*(RAND()*($E$210-$D$210)+$D$210))-(($E$200/$E$45)*(RAND()*($E$211-$D$211)+$D$211))</f>
        <v>#N/A</v>
      </c>
      <c r="AK8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9" spans="2:37" x14ac:dyDescent="0.25">
      <c r="B809" s="181" t="e">
        <f t="shared" ca="1" si="114"/>
        <v>#N/A</v>
      </c>
      <c r="C809" s="86"/>
      <c r="D809" s="86"/>
      <c r="F809" s="16"/>
      <c r="G809" s="86"/>
      <c r="H809" s="86"/>
      <c r="J809" s="86"/>
      <c r="P809" s="16" t="e">
        <f t="shared" ca="1" si="115"/>
        <v>#N/A</v>
      </c>
      <c r="Q809" s="86" t="e">
        <f t="shared" ca="1" si="116"/>
        <v>#N/A</v>
      </c>
      <c r="R809" s="86" t="e">
        <f t="shared" ca="1" si="117"/>
        <v>#N/A</v>
      </c>
      <c r="T809" s="16" t="e">
        <f t="shared" ca="1" si="118"/>
        <v>#N/A</v>
      </c>
      <c r="U809" s="86" t="e">
        <f t="shared" ca="1" si="119"/>
        <v>#N/A</v>
      </c>
      <c r="V809" s="86" t="e">
        <f t="shared" ca="1" si="120"/>
        <v>#N/A</v>
      </c>
      <c r="X809" s="86"/>
      <c r="AI809" s="196" t="e">
        <f ca="1">(($E$9*(RAND()*($E$208-$D$208)+$D$208))*(RAND()*('Base Calcs'!$E$214-'Base Calcs'!$D$214)+'Base Calcs'!$D$214+IF($E$50&gt;0,$E$50,0)))+$E$154+$E$155-$E$196+$E$179-($E$179*(RAND()*($E$210-$D$210)+$D$210))-(($E$200/$E$45)*(RAND()*($E$211-$D$211)+$D$211))</f>
        <v>#N/A</v>
      </c>
      <c r="AK8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0" spans="2:37" x14ac:dyDescent="0.25">
      <c r="B810" s="181" t="e">
        <f t="shared" ca="1" si="114"/>
        <v>#N/A</v>
      </c>
      <c r="C810" s="86"/>
      <c r="D810" s="86"/>
      <c r="F810" s="16"/>
      <c r="G810" s="86"/>
      <c r="H810" s="86"/>
      <c r="J810" s="86"/>
      <c r="P810" s="16" t="e">
        <f t="shared" ca="1" si="115"/>
        <v>#N/A</v>
      </c>
      <c r="Q810" s="86" t="e">
        <f t="shared" ca="1" si="116"/>
        <v>#N/A</v>
      </c>
      <c r="R810" s="86" t="e">
        <f t="shared" ca="1" si="117"/>
        <v>#N/A</v>
      </c>
      <c r="T810" s="16" t="e">
        <f t="shared" ca="1" si="118"/>
        <v>#N/A</v>
      </c>
      <c r="U810" s="86" t="e">
        <f t="shared" ca="1" si="119"/>
        <v>#N/A</v>
      </c>
      <c r="V810" s="86" t="e">
        <f t="shared" ca="1" si="120"/>
        <v>#N/A</v>
      </c>
      <c r="X810" s="86"/>
      <c r="AI810" s="196" t="e">
        <f ca="1">(($E$9*(RAND()*($E$208-$D$208)+$D$208))*(RAND()*('Base Calcs'!$E$214-'Base Calcs'!$D$214)+'Base Calcs'!$D$214+IF($E$50&gt;0,$E$50,0)))+$E$154+$E$155-$E$196+$E$179-($E$179*(RAND()*($E$210-$D$210)+$D$210))-(($E$200/$E$45)*(RAND()*($E$211-$D$211)+$D$211))</f>
        <v>#N/A</v>
      </c>
      <c r="AK8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1" spans="2:37" x14ac:dyDescent="0.25">
      <c r="B811" s="181" t="e">
        <f t="shared" ca="1" si="114"/>
        <v>#N/A</v>
      </c>
      <c r="C811" s="86"/>
      <c r="D811" s="86"/>
      <c r="F811" s="16"/>
      <c r="G811" s="86"/>
      <c r="H811" s="86"/>
      <c r="J811" s="86"/>
      <c r="P811" s="16" t="e">
        <f t="shared" ca="1" si="115"/>
        <v>#N/A</v>
      </c>
      <c r="Q811" s="86" t="e">
        <f t="shared" ca="1" si="116"/>
        <v>#N/A</v>
      </c>
      <c r="R811" s="86" t="e">
        <f t="shared" ca="1" si="117"/>
        <v>#N/A</v>
      </c>
      <c r="T811" s="16" t="e">
        <f t="shared" ca="1" si="118"/>
        <v>#N/A</v>
      </c>
      <c r="U811" s="86" t="e">
        <f t="shared" ca="1" si="119"/>
        <v>#N/A</v>
      </c>
      <c r="V811" s="86" t="e">
        <f t="shared" ca="1" si="120"/>
        <v>#N/A</v>
      </c>
      <c r="X811" s="86"/>
      <c r="AI811" s="196" t="e">
        <f ca="1">(($E$9*(RAND()*($E$208-$D$208)+$D$208))*(RAND()*('Base Calcs'!$E$214-'Base Calcs'!$D$214)+'Base Calcs'!$D$214+IF($E$50&gt;0,$E$50,0)))+$E$154+$E$155-$E$196+$E$179-($E$179*(RAND()*($E$210-$D$210)+$D$210))-(($E$200/$E$45)*(RAND()*($E$211-$D$211)+$D$211))</f>
        <v>#N/A</v>
      </c>
      <c r="AK8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2" spans="2:37" x14ac:dyDescent="0.25">
      <c r="B812" s="181" t="e">
        <f t="shared" ca="1" si="114"/>
        <v>#N/A</v>
      </c>
      <c r="C812" s="86"/>
      <c r="D812" s="86"/>
      <c r="F812" s="16"/>
      <c r="G812" s="86"/>
      <c r="H812" s="86"/>
      <c r="J812" s="86"/>
      <c r="P812" s="16" t="e">
        <f t="shared" ca="1" si="115"/>
        <v>#N/A</v>
      </c>
      <c r="Q812" s="86" t="e">
        <f t="shared" ca="1" si="116"/>
        <v>#N/A</v>
      </c>
      <c r="R812" s="86" t="e">
        <f t="shared" ca="1" si="117"/>
        <v>#N/A</v>
      </c>
      <c r="T812" s="16" t="e">
        <f t="shared" ca="1" si="118"/>
        <v>#N/A</v>
      </c>
      <c r="U812" s="86" t="e">
        <f t="shared" ca="1" si="119"/>
        <v>#N/A</v>
      </c>
      <c r="V812" s="86" t="e">
        <f t="shared" ca="1" si="120"/>
        <v>#N/A</v>
      </c>
      <c r="X812" s="86"/>
      <c r="AI812" s="196" t="e">
        <f ca="1">(($E$9*(RAND()*($E$208-$D$208)+$D$208))*(RAND()*('Base Calcs'!$E$214-'Base Calcs'!$D$214)+'Base Calcs'!$D$214+IF($E$50&gt;0,$E$50,0)))+$E$154+$E$155-$E$196+$E$179-($E$179*(RAND()*($E$210-$D$210)+$D$210))-(($E$200/$E$45)*(RAND()*($E$211-$D$211)+$D$211))</f>
        <v>#N/A</v>
      </c>
      <c r="AK8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3" spans="2:37" x14ac:dyDescent="0.25">
      <c r="B813" s="181" t="e">
        <f t="shared" ca="1" si="114"/>
        <v>#N/A</v>
      </c>
      <c r="C813" s="86"/>
      <c r="D813" s="86"/>
      <c r="F813" s="16"/>
      <c r="G813" s="86"/>
      <c r="H813" s="86"/>
      <c r="J813" s="86"/>
      <c r="P813" s="16" t="e">
        <f t="shared" ca="1" si="115"/>
        <v>#N/A</v>
      </c>
      <c r="Q813" s="86" t="e">
        <f t="shared" ca="1" si="116"/>
        <v>#N/A</v>
      </c>
      <c r="R813" s="86" t="e">
        <f t="shared" ca="1" si="117"/>
        <v>#N/A</v>
      </c>
      <c r="T813" s="16" t="e">
        <f t="shared" ca="1" si="118"/>
        <v>#N/A</v>
      </c>
      <c r="U813" s="86" t="e">
        <f t="shared" ca="1" si="119"/>
        <v>#N/A</v>
      </c>
      <c r="V813" s="86" t="e">
        <f t="shared" ca="1" si="120"/>
        <v>#N/A</v>
      </c>
      <c r="X813" s="86"/>
      <c r="AI813" s="196" t="e">
        <f ca="1">(($E$9*(RAND()*($E$208-$D$208)+$D$208))*(RAND()*('Base Calcs'!$E$214-'Base Calcs'!$D$214)+'Base Calcs'!$D$214+IF($E$50&gt;0,$E$50,0)))+$E$154+$E$155-$E$196+$E$179-($E$179*(RAND()*($E$210-$D$210)+$D$210))-(($E$200/$E$45)*(RAND()*($E$211-$D$211)+$D$211))</f>
        <v>#N/A</v>
      </c>
      <c r="AK8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4" spans="2:37" x14ac:dyDescent="0.25">
      <c r="B814" s="181" t="e">
        <f t="shared" ca="1" si="114"/>
        <v>#N/A</v>
      </c>
      <c r="C814" s="86"/>
      <c r="D814" s="86"/>
      <c r="F814" s="16"/>
      <c r="G814" s="86"/>
      <c r="H814" s="86"/>
      <c r="J814" s="86"/>
      <c r="P814" s="16" t="e">
        <f t="shared" ca="1" si="115"/>
        <v>#N/A</v>
      </c>
      <c r="Q814" s="86" t="e">
        <f t="shared" ca="1" si="116"/>
        <v>#N/A</v>
      </c>
      <c r="R814" s="86" t="e">
        <f t="shared" ca="1" si="117"/>
        <v>#N/A</v>
      </c>
      <c r="T814" s="16" t="e">
        <f t="shared" ca="1" si="118"/>
        <v>#N/A</v>
      </c>
      <c r="U814" s="86" t="e">
        <f t="shared" ca="1" si="119"/>
        <v>#N/A</v>
      </c>
      <c r="V814" s="86" t="e">
        <f t="shared" ca="1" si="120"/>
        <v>#N/A</v>
      </c>
      <c r="X814" s="86"/>
      <c r="AI814" s="196" t="e">
        <f ca="1">(($E$9*(RAND()*($E$208-$D$208)+$D$208))*(RAND()*('Base Calcs'!$E$214-'Base Calcs'!$D$214)+'Base Calcs'!$D$214+IF($E$50&gt;0,$E$50,0)))+$E$154+$E$155-$E$196+$E$179-($E$179*(RAND()*($E$210-$D$210)+$D$210))-(($E$200/$E$45)*(RAND()*($E$211-$D$211)+$D$211))</f>
        <v>#N/A</v>
      </c>
      <c r="AK8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5" spans="2:37" x14ac:dyDescent="0.25">
      <c r="B815" s="181" t="e">
        <f t="shared" ca="1" si="114"/>
        <v>#N/A</v>
      </c>
      <c r="C815" s="86"/>
      <c r="D815" s="86"/>
      <c r="F815" s="16"/>
      <c r="G815" s="86"/>
      <c r="H815" s="86"/>
      <c r="J815" s="86"/>
      <c r="P815" s="16" t="e">
        <f t="shared" ca="1" si="115"/>
        <v>#N/A</v>
      </c>
      <c r="Q815" s="86" t="e">
        <f t="shared" ca="1" si="116"/>
        <v>#N/A</v>
      </c>
      <c r="R815" s="86" t="e">
        <f t="shared" ca="1" si="117"/>
        <v>#N/A</v>
      </c>
      <c r="T815" s="16" t="e">
        <f t="shared" ca="1" si="118"/>
        <v>#N/A</v>
      </c>
      <c r="U815" s="86" t="e">
        <f t="shared" ca="1" si="119"/>
        <v>#N/A</v>
      </c>
      <c r="V815" s="86" t="e">
        <f t="shared" ca="1" si="120"/>
        <v>#N/A</v>
      </c>
      <c r="X815" s="86"/>
      <c r="AI815" s="196" t="e">
        <f ca="1">(($E$9*(RAND()*($E$208-$D$208)+$D$208))*(RAND()*('Base Calcs'!$E$214-'Base Calcs'!$D$214)+'Base Calcs'!$D$214+IF($E$50&gt;0,$E$50,0)))+$E$154+$E$155-$E$196+$E$179-($E$179*(RAND()*($E$210-$D$210)+$D$210))-(($E$200/$E$45)*(RAND()*($E$211-$D$211)+$D$211))</f>
        <v>#N/A</v>
      </c>
      <c r="AK8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6" spans="2:37" x14ac:dyDescent="0.25">
      <c r="B816" s="181" t="e">
        <f t="shared" ca="1" si="114"/>
        <v>#N/A</v>
      </c>
      <c r="C816" s="86"/>
      <c r="D816" s="86"/>
      <c r="F816" s="16"/>
      <c r="G816" s="86"/>
      <c r="H816" s="86"/>
      <c r="J816" s="86"/>
      <c r="P816" s="16" t="e">
        <f t="shared" ca="1" si="115"/>
        <v>#N/A</v>
      </c>
      <c r="Q816" s="86" t="e">
        <f t="shared" ca="1" si="116"/>
        <v>#N/A</v>
      </c>
      <c r="R816" s="86" t="e">
        <f t="shared" ca="1" si="117"/>
        <v>#N/A</v>
      </c>
      <c r="T816" s="16" t="e">
        <f t="shared" ca="1" si="118"/>
        <v>#N/A</v>
      </c>
      <c r="U816" s="86" t="e">
        <f t="shared" ca="1" si="119"/>
        <v>#N/A</v>
      </c>
      <c r="V816" s="86" t="e">
        <f t="shared" ca="1" si="120"/>
        <v>#N/A</v>
      </c>
      <c r="X816" s="86"/>
      <c r="AI816" s="196" t="e">
        <f ca="1">(($E$9*(RAND()*($E$208-$D$208)+$D$208))*(RAND()*('Base Calcs'!$E$214-'Base Calcs'!$D$214)+'Base Calcs'!$D$214+IF($E$50&gt;0,$E$50,0)))+$E$154+$E$155-$E$196+$E$179-($E$179*(RAND()*($E$210-$D$210)+$D$210))-(($E$200/$E$45)*(RAND()*($E$211-$D$211)+$D$211))</f>
        <v>#N/A</v>
      </c>
      <c r="AK8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7" spans="2:37" x14ac:dyDescent="0.25">
      <c r="B817" s="181" t="e">
        <f t="shared" ca="1" si="114"/>
        <v>#N/A</v>
      </c>
      <c r="C817" s="86"/>
      <c r="D817" s="86"/>
      <c r="F817" s="16"/>
      <c r="G817" s="86"/>
      <c r="H817" s="86"/>
      <c r="J817" s="86"/>
      <c r="P817" s="16" t="e">
        <f t="shared" ca="1" si="115"/>
        <v>#N/A</v>
      </c>
      <c r="Q817" s="86" t="e">
        <f t="shared" ca="1" si="116"/>
        <v>#N/A</v>
      </c>
      <c r="R817" s="86" t="e">
        <f t="shared" ca="1" si="117"/>
        <v>#N/A</v>
      </c>
      <c r="T817" s="16" t="e">
        <f t="shared" ca="1" si="118"/>
        <v>#N/A</v>
      </c>
      <c r="U817" s="86" t="e">
        <f t="shared" ca="1" si="119"/>
        <v>#N/A</v>
      </c>
      <c r="V817" s="86" t="e">
        <f t="shared" ca="1" si="120"/>
        <v>#N/A</v>
      </c>
      <c r="X817" s="86"/>
      <c r="AI817" s="196" t="e">
        <f ca="1">(($E$9*(RAND()*($E$208-$D$208)+$D$208))*(RAND()*('Base Calcs'!$E$214-'Base Calcs'!$D$214)+'Base Calcs'!$D$214+IF($E$50&gt;0,$E$50,0)))+$E$154+$E$155-$E$196+$E$179-($E$179*(RAND()*($E$210-$D$210)+$D$210))-(($E$200/$E$45)*(RAND()*($E$211-$D$211)+$D$211))</f>
        <v>#N/A</v>
      </c>
      <c r="AK8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8" spans="2:37" x14ac:dyDescent="0.25">
      <c r="B818" s="181" t="e">
        <f t="shared" ca="1" si="114"/>
        <v>#N/A</v>
      </c>
      <c r="C818" s="86"/>
      <c r="D818" s="86"/>
      <c r="F818" s="16"/>
      <c r="G818" s="86"/>
      <c r="H818" s="86"/>
      <c r="J818" s="86"/>
      <c r="P818" s="16" t="e">
        <f t="shared" ca="1" si="115"/>
        <v>#N/A</v>
      </c>
      <c r="Q818" s="86" t="e">
        <f t="shared" ca="1" si="116"/>
        <v>#N/A</v>
      </c>
      <c r="R818" s="86" t="e">
        <f t="shared" ca="1" si="117"/>
        <v>#N/A</v>
      </c>
      <c r="T818" s="16" t="e">
        <f t="shared" ca="1" si="118"/>
        <v>#N/A</v>
      </c>
      <c r="U818" s="86" t="e">
        <f t="shared" ca="1" si="119"/>
        <v>#N/A</v>
      </c>
      <c r="V818" s="86" t="e">
        <f t="shared" ca="1" si="120"/>
        <v>#N/A</v>
      </c>
      <c r="X818" s="86"/>
      <c r="AI818" s="196" t="e">
        <f ca="1">(($E$9*(RAND()*($E$208-$D$208)+$D$208))*(RAND()*('Base Calcs'!$E$214-'Base Calcs'!$D$214)+'Base Calcs'!$D$214+IF($E$50&gt;0,$E$50,0)))+$E$154+$E$155-$E$196+$E$179-($E$179*(RAND()*($E$210-$D$210)+$D$210))-(($E$200/$E$45)*(RAND()*($E$211-$D$211)+$D$211))</f>
        <v>#N/A</v>
      </c>
      <c r="AK8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9" spans="2:37" x14ac:dyDescent="0.25">
      <c r="B819" s="181" t="e">
        <f t="shared" ca="1" si="114"/>
        <v>#N/A</v>
      </c>
      <c r="C819" s="86"/>
      <c r="D819" s="86"/>
      <c r="F819" s="16"/>
      <c r="G819" s="86"/>
      <c r="H819" s="86"/>
      <c r="J819" s="86"/>
      <c r="P819" s="16" t="e">
        <f t="shared" ca="1" si="115"/>
        <v>#N/A</v>
      </c>
      <c r="Q819" s="86" t="e">
        <f t="shared" ca="1" si="116"/>
        <v>#N/A</v>
      </c>
      <c r="R819" s="86" t="e">
        <f t="shared" ca="1" si="117"/>
        <v>#N/A</v>
      </c>
      <c r="T819" s="16" t="e">
        <f t="shared" ca="1" si="118"/>
        <v>#N/A</v>
      </c>
      <c r="U819" s="86" t="e">
        <f t="shared" ca="1" si="119"/>
        <v>#N/A</v>
      </c>
      <c r="V819" s="86" t="e">
        <f t="shared" ca="1" si="120"/>
        <v>#N/A</v>
      </c>
      <c r="X819" s="86"/>
      <c r="AI819" s="196" t="e">
        <f ca="1">(($E$9*(RAND()*($E$208-$D$208)+$D$208))*(RAND()*('Base Calcs'!$E$214-'Base Calcs'!$D$214)+'Base Calcs'!$D$214+IF($E$50&gt;0,$E$50,0)))+$E$154+$E$155-$E$196+$E$179-($E$179*(RAND()*($E$210-$D$210)+$D$210))-(($E$200/$E$45)*(RAND()*($E$211-$D$211)+$D$211))</f>
        <v>#N/A</v>
      </c>
      <c r="AK8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0" spans="2:37" x14ac:dyDescent="0.25">
      <c r="B820" s="181" t="e">
        <f t="shared" ca="1" si="114"/>
        <v>#N/A</v>
      </c>
      <c r="C820" s="86"/>
      <c r="D820" s="86"/>
      <c r="F820" s="16"/>
      <c r="G820" s="86"/>
      <c r="H820" s="86"/>
      <c r="J820" s="86"/>
      <c r="P820" s="16" t="e">
        <f t="shared" ca="1" si="115"/>
        <v>#N/A</v>
      </c>
      <c r="Q820" s="86" t="e">
        <f t="shared" ca="1" si="116"/>
        <v>#N/A</v>
      </c>
      <c r="R820" s="86" t="e">
        <f t="shared" ca="1" si="117"/>
        <v>#N/A</v>
      </c>
      <c r="T820" s="16" t="e">
        <f t="shared" ca="1" si="118"/>
        <v>#N/A</v>
      </c>
      <c r="U820" s="86" t="e">
        <f t="shared" ca="1" si="119"/>
        <v>#N/A</v>
      </c>
      <c r="V820" s="86" t="e">
        <f t="shared" ca="1" si="120"/>
        <v>#N/A</v>
      </c>
      <c r="X820" s="86"/>
      <c r="AI820" s="196" t="e">
        <f ca="1">(($E$9*(RAND()*($E$208-$D$208)+$D$208))*(RAND()*('Base Calcs'!$E$214-'Base Calcs'!$D$214)+'Base Calcs'!$D$214+IF($E$50&gt;0,$E$50,0)))+$E$154+$E$155-$E$196+$E$179-($E$179*(RAND()*($E$210-$D$210)+$D$210))-(($E$200/$E$45)*(RAND()*($E$211-$D$211)+$D$211))</f>
        <v>#N/A</v>
      </c>
      <c r="AK8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1" spans="2:37" x14ac:dyDescent="0.25">
      <c r="B821" s="181" t="e">
        <f t="shared" ca="1" si="114"/>
        <v>#N/A</v>
      </c>
      <c r="C821" s="86"/>
      <c r="D821" s="86"/>
      <c r="F821" s="16"/>
      <c r="G821" s="86"/>
      <c r="H821" s="86"/>
      <c r="J821" s="86"/>
      <c r="P821" s="16" t="e">
        <f t="shared" ca="1" si="115"/>
        <v>#N/A</v>
      </c>
      <c r="Q821" s="86" t="e">
        <f t="shared" ca="1" si="116"/>
        <v>#N/A</v>
      </c>
      <c r="R821" s="86" t="e">
        <f t="shared" ca="1" si="117"/>
        <v>#N/A</v>
      </c>
      <c r="T821" s="16" t="e">
        <f t="shared" ca="1" si="118"/>
        <v>#N/A</v>
      </c>
      <c r="U821" s="86" t="e">
        <f t="shared" ca="1" si="119"/>
        <v>#N/A</v>
      </c>
      <c r="V821" s="86" t="e">
        <f t="shared" ca="1" si="120"/>
        <v>#N/A</v>
      </c>
      <c r="X821" s="86"/>
      <c r="AI821" s="196" t="e">
        <f ca="1">(($E$9*(RAND()*($E$208-$D$208)+$D$208))*(RAND()*('Base Calcs'!$E$214-'Base Calcs'!$D$214)+'Base Calcs'!$D$214+IF($E$50&gt;0,$E$50,0)))+$E$154+$E$155-$E$196+$E$179-($E$179*(RAND()*($E$210-$D$210)+$D$210))-(($E$200/$E$45)*(RAND()*($E$211-$D$211)+$D$211))</f>
        <v>#N/A</v>
      </c>
      <c r="AK8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2" spans="2:37" x14ac:dyDescent="0.25">
      <c r="B822" s="181" t="e">
        <f t="shared" ca="1" si="114"/>
        <v>#N/A</v>
      </c>
      <c r="C822" s="86"/>
      <c r="D822" s="86"/>
      <c r="F822" s="16"/>
      <c r="G822" s="86"/>
      <c r="H822" s="86"/>
      <c r="J822" s="86"/>
      <c r="P822" s="16" t="e">
        <f t="shared" ca="1" si="115"/>
        <v>#N/A</v>
      </c>
      <c r="Q822" s="86" t="e">
        <f t="shared" ca="1" si="116"/>
        <v>#N/A</v>
      </c>
      <c r="R822" s="86" t="e">
        <f t="shared" ca="1" si="117"/>
        <v>#N/A</v>
      </c>
      <c r="T822" s="16" t="e">
        <f t="shared" ca="1" si="118"/>
        <v>#N/A</v>
      </c>
      <c r="U822" s="86" t="e">
        <f t="shared" ca="1" si="119"/>
        <v>#N/A</v>
      </c>
      <c r="V822" s="86" t="e">
        <f t="shared" ca="1" si="120"/>
        <v>#N/A</v>
      </c>
      <c r="X822" s="86"/>
      <c r="AI822" s="196" t="e">
        <f ca="1">(($E$9*(RAND()*($E$208-$D$208)+$D$208))*(RAND()*('Base Calcs'!$E$214-'Base Calcs'!$D$214)+'Base Calcs'!$D$214+IF($E$50&gt;0,$E$50,0)))+$E$154+$E$155-$E$196+$E$179-($E$179*(RAND()*($E$210-$D$210)+$D$210))-(($E$200/$E$45)*(RAND()*($E$211-$D$211)+$D$211))</f>
        <v>#N/A</v>
      </c>
      <c r="AK8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3" spans="2:37" x14ac:dyDescent="0.25">
      <c r="B823" s="181" t="e">
        <f t="shared" ca="1" si="114"/>
        <v>#N/A</v>
      </c>
      <c r="C823" s="86"/>
      <c r="D823" s="86"/>
      <c r="F823" s="16"/>
      <c r="G823" s="86"/>
      <c r="H823" s="86"/>
      <c r="J823" s="86"/>
      <c r="P823" s="16" t="e">
        <f t="shared" ca="1" si="115"/>
        <v>#N/A</v>
      </c>
      <c r="Q823" s="86" t="e">
        <f t="shared" ca="1" si="116"/>
        <v>#N/A</v>
      </c>
      <c r="R823" s="86" t="e">
        <f t="shared" ca="1" si="117"/>
        <v>#N/A</v>
      </c>
      <c r="T823" s="16" t="e">
        <f t="shared" ca="1" si="118"/>
        <v>#N/A</v>
      </c>
      <c r="U823" s="86" t="e">
        <f t="shared" ca="1" si="119"/>
        <v>#N/A</v>
      </c>
      <c r="V823" s="86" t="e">
        <f t="shared" ca="1" si="120"/>
        <v>#N/A</v>
      </c>
      <c r="X823" s="86"/>
      <c r="AI823" s="196" t="e">
        <f ca="1">(($E$9*(RAND()*($E$208-$D$208)+$D$208))*(RAND()*('Base Calcs'!$E$214-'Base Calcs'!$D$214)+'Base Calcs'!$D$214+IF($E$50&gt;0,$E$50,0)))+$E$154+$E$155-$E$196+$E$179-($E$179*(RAND()*($E$210-$D$210)+$D$210))-(($E$200/$E$45)*(RAND()*($E$211-$D$211)+$D$211))</f>
        <v>#N/A</v>
      </c>
      <c r="AK8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4" spans="2:37" x14ac:dyDescent="0.25">
      <c r="B824" s="181" t="e">
        <f t="shared" ca="1" si="114"/>
        <v>#N/A</v>
      </c>
      <c r="C824" s="86"/>
      <c r="D824" s="86"/>
      <c r="F824" s="16"/>
      <c r="G824" s="86"/>
      <c r="H824" s="86"/>
      <c r="J824" s="86"/>
      <c r="P824" s="16" t="e">
        <f t="shared" ca="1" si="115"/>
        <v>#N/A</v>
      </c>
      <c r="Q824" s="86" t="e">
        <f t="shared" ca="1" si="116"/>
        <v>#N/A</v>
      </c>
      <c r="R824" s="86" t="e">
        <f t="shared" ca="1" si="117"/>
        <v>#N/A</v>
      </c>
      <c r="T824" s="16" t="e">
        <f t="shared" ca="1" si="118"/>
        <v>#N/A</v>
      </c>
      <c r="U824" s="86" t="e">
        <f t="shared" ca="1" si="119"/>
        <v>#N/A</v>
      </c>
      <c r="V824" s="86" t="e">
        <f t="shared" ca="1" si="120"/>
        <v>#N/A</v>
      </c>
      <c r="X824" s="86"/>
      <c r="AI824" s="196" t="e">
        <f ca="1">(($E$9*(RAND()*($E$208-$D$208)+$D$208))*(RAND()*('Base Calcs'!$E$214-'Base Calcs'!$D$214)+'Base Calcs'!$D$214+IF($E$50&gt;0,$E$50,0)))+$E$154+$E$155-$E$196+$E$179-($E$179*(RAND()*($E$210-$D$210)+$D$210))-(($E$200/$E$45)*(RAND()*($E$211-$D$211)+$D$211))</f>
        <v>#N/A</v>
      </c>
      <c r="AK8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5" spans="2:37" x14ac:dyDescent="0.25">
      <c r="B825" s="181" t="e">
        <f t="shared" ca="1" si="114"/>
        <v>#N/A</v>
      </c>
      <c r="C825" s="86"/>
      <c r="D825" s="86"/>
      <c r="F825" s="16"/>
      <c r="G825" s="86"/>
      <c r="H825" s="86"/>
      <c r="J825" s="86"/>
      <c r="P825" s="16" t="e">
        <f t="shared" ca="1" si="115"/>
        <v>#N/A</v>
      </c>
      <c r="Q825" s="86" t="e">
        <f t="shared" ca="1" si="116"/>
        <v>#N/A</v>
      </c>
      <c r="R825" s="86" t="e">
        <f t="shared" ca="1" si="117"/>
        <v>#N/A</v>
      </c>
      <c r="T825" s="16" t="e">
        <f t="shared" ca="1" si="118"/>
        <v>#N/A</v>
      </c>
      <c r="U825" s="86" t="e">
        <f t="shared" ca="1" si="119"/>
        <v>#N/A</v>
      </c>
      <c r="V825" s="86" t="e">
        <f t="shared" ca="1" si="120"/>
        <v>#N/A</v>
      </c>
      <c r="X825" s="86"/>
      <c r="AI825" s="196" t="e">
        <f ca="1">(($E$9*(RAND()*($E$208-$D$208)+$D$208))*(RAND()*('Base Calcs'!$E$214-'Base Calcs'!$D$214)+'Base Calcs'!$D$214+IF($E$50&gt;0,$E$50,0)))+$E$154+$E$155-$E$196+$E$179-($E$179*(RAND()*($E$210-$D$210)+$D$210))-(($E$200/$E$45)*(RAND()*($E$211-$D$211)+$D$211))</f>
        <v>#N/A</v>
      </c>
      <c r="AK8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6" spans="2:37" x14ac:dyDescent="0.25">
      <c r="B826" s="181" t="e">
        <f t="shared" ca="1" si="114"/>
        <v>#N/A</v>
      </c>
      <c r="C826" s="86"/>
      <c r="D826" s="86"/>
      <c r="F826" s="16"/>
      <c r="G826" s="86"/>
      <c r="H826" s="86"/>
      <c r="J826" s="86"/>
      <c r="P826" s="16" t="e">
        <f t="shared" ca="1" si="115"/>
        <v>#N/A</v>
      </c>
      <c r="Q826" s="86" t="e">
        <f t="shared" ca="1" si="116"/>
        <v>#N/A</v>
      </c>
      <c r="R826" s="86" t="e">
        <f t="shared" ca="1" si="117"/>
        <v>#N/A</v>
      </c>
      <c r="T826" s="16" t="e">
        <f t="shared" ca="1" si="118"/>
        <v>#N/A</v>
      </c>
      <c r="U826" s="86" t="e">
        <f t="shared" ca="1" si="119"/>
        <v>#N/A</v>
      </c>
      <c r="V826" s="86" t="e">
        <f t="shared" ca="1" si="120"/>
        <v>#N/A</v>
      </c>
      <c r="X826" s="86"/>
      <c r="AI826" s="196" t="e">
        <f ca="1">(($E$9*(RAND()*($E$208-$D$208)+$D$208))*(RAND()*('Base Calcs'!$E$214-'Base Calcs'!$D$214)+'Base Calcs'!$D$214+IF($E$50&gt;0,$E$50,0)))+$E$154+$E$155-$E$196+$E$179-($E$179*(RAND()*($E$210-$D$210)+$D$210))-(($E$200/$E$45)*(RAND()*($E$211-$D$211)+$D$211))</f>
        <v>#N/A</v>
      </c>
      <c r="AK8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7" spans="2:37" x14ac:dyDescent="0.25">
      <c r="B827" s="181" t="e">
        <f t="shared" ca="1" si="114"/>
        <v>#N/A</v>
      </c>
      <c r="C827" s="86"/>
      <c r="D827" s="86"/>
      <c r="F827" s="16"/>
      <c r="G827" s="86"/>
      <c r="H827" s="86"/>
      <c r="J827" s="86"/>
      <c r="P827" s="16" t="e">
        <f t="shared" ca="1" si="115"/>
        <v>#N/A</v>
      </c>
      <c r="Q827" s="86" t="e">
        <f t="shared" ca="1" si="116"/>
        <v>#N/A</v>
      </c>
      <c r="R827" s="86" t="e">
        <f t="shared" ca="1" si="117"/>
        <v>#N/A</v>
      </c>
      <c r="T827" s="16" t="e">
        <f t="shared" ca="1" si="118"/>
        <v>#N/A</v>
      </c>
      <c r="U827" s="86" t="e">
        <f t="shared" ca="1" si="119"/>
        <v>#N/A</v>
      </c>
      <c r="V827" s="86" t="e">
        <f t="shared" ca="1" si="120"/>
        <v>#N/A</v>
      </c>
      <c r="X827" s="86"/>
      <c r="AI827" s="196" t="e">
        <f ca="1">(($E$9*(RAND()*($E$208-$D$208)+$D$208))*(RAND()*('Base Calcs'!$E$214-'Base Calcs'!$D$214)+'Base Calcs'!$D$214+IF($E$50&gt;0,$E$50,0)))+$E$154+$E$155-$E$196+$E$179-($E$179*(RAND()*($E$210-$D$210)+$D$210))-(($E$200/$E$45)*(RAND()*($E$211-$D$211)+$D$211))</f>
        <v>#N/A</v>
      </c>
      <c r="AK8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8" spans="2:37" x14ac:dyDescent="0.25">
      <c r="B828" s="181" t="e">
        <f t="shared" ca="1" si="114"/>
        <v>#N/A</v>
      </c>
      <c r="C828" s="86"/>
      <c r="D828" s="86"/>
      <c r="F828" s="16"/>
      <c r="G828" s="86"/>
      <c r="H828" s="86"/>
      <c r="J828" s="86"/>
      <c r="P828" s="16" t="e">
        <f t="shared" ca="1" si="115"/>
        <v>#N/A</v>
      </c>
      <c r="Q828" s="86" t="e">
        <f t="shared" ca="1" si="116"/>
        <v>#N/A</v>
      </c>
      <c r="R828" s="86" t="e">
        <f t="shared" ca="1" si="117"/>
        <v>#N/A</v>
      </c>
      <c r="T828" s="16" t="e">
        <f t="shared" ca="1" si="118"/>
        <v>#N/A</v>
      </c>
      <c r="U828" s="86" t="e">
        <f t="shared" ca="1" si="119"/>
        <v>#N/A</v>
      </c>
      <c r="V828" s="86" t="e">
        <f t="shared" ca="1" si="120"/>
        <v>#N/A</v>
      </c>
      <c r="X828" s="86"/>
      <c r="AI828" s="196" t="e">
        <f ca="1">(($E$9*(RAND()*($E$208-$D$208)+$D$208))*(RAND()*('Base Calcs'!$E$214-'Base Calcs'!$D$214)+'Base Calcs'!$D$214+IF($E$50&gt;0,$E$50,0)))+$E$154+$E$155-$E$196+$E$179-($E$179*(RAND()*($E$210-$D$210)+$D$210))-(($E$200/$E$45)*(RAND()*($E$211-$D$211)+$D$211))</f>
        <v>#N/A</v>
      </c>
      <c r="AK8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9" spans="2:37" x14ac:dyDescent="0.25">
      <c r="B829" s="181" t="e">
        <f t="shared" ca="1" si="114"/>
        <v>#N/A</v>
      </c>
      <c r="C829" s="86"/>
      <c r="D829" s="86"/>
      <c r="F829" s="16"/>
      <c r="G829" s="86"/>
      <c r="H829" s="86"/>
      <c r="J829" s="86"/>
      <c r="P829" s="16" t="e">
        <f t="shared" ca="1" si="115"/>
        <v>#N/A</v>
      </c>
      <c r="Q829" s="86" t="e">
        <f t="shared" ca="1" si="116"/>
        <v>#N/A</v>
      </c>
      <c r="R829" s="86" t="e">
        <f t="shared" ca="1" si="117"/>
        <v>#N/A</v>
      </c>
      <c r="T829" s="16" t="e">
        <f t="shared" ca="1" si="118"/>
        <v>#N/A</v>
      </c>
      <c r="U829" s="86" t="e">
        <f t="shared" ca="1" si="119"/>
        <v>#N/A</v>
      </c>
      <c r="V829" s="86" t="e">
        <f t="shared" ca="1" si="120"/>
        <v>#N/A</v>
      </c>
      <c r="X829" s="86"/>
      <c r="AI829" s="196" t="e">
        <f ca="1">(($E$9*(RAND()*($E$208-$D$208)+$D$208))*(RAND()*('Base Calcs'!$E$214-'Base Calcs'!$D$214)+'Base Calcs'!$D$214+IF($E$50&gt;0,$E$50,0)))+$E$154+$E$155-$E$196+$E$179-($E$179*(RAND()*($E$210-$D$210)+$D$210))-(($E$200/$E$45)*(RAND()*($E$211-$D$211)+$D$211))</f>
        <v>#N/A</v>
      </c>
      <c r="AK8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0" spans="2:37" x14ac:dyDescent="0.25">
      <c r="B830" s="181" t="e">
        <f t="shared" ca="1" si="114"/>
        <v>#N/A</v>
      </c>
      <c r="C830" s="86"/>
      <c r="D830" s="86"/>
      <c r="F830" s="16"/>
      <c r="G830" s="86"/>
      <c r="H830" s="86"/>
      <c r="J830" s="86"/>
      <c r="P830" s="16" t="e">
        <f t="shared" ca="1" si="115"/>
        <v>#N/A</v>
      </c>
      <c r="Q830" s="86" t="e">
        <f t="shared" ca="1" si="116"/>
        <v>#N/A</v>
      </c>
      <c r="R830" s="86" t="e">
        <f t="shared" ca="1" si="117"/>
        <v>#N/A</v>
      </c>
      <c r="T830" s="16" t="e">
        <f t="shared" ca="1" si="118"/>
        <v>#N/A</v>
      </c>
      <c r="U830" s="86" t="e">
        <f t="shared" ca="1" si="119"/>
        <v>#N/A</v>
      </c>
      <c r="V830" s="86" t="e">
        <f t="shared" ca="1" si="120"/>
        <v>#N/A</v>
      </c>
      <c r="X830" s="86"/>
      <c r="AI830" s="196" t="e">
        <f ca="1">(($E$9*(RAND()*($E$208-$D$208)+$D$208))*(RAND()*('Base Calcs'!$E$214-'Base Calcs'!$D$214)+'Base Calcs'!$D$214+IF($E$50&gt;0,$E$50,0)))+$E$154+$E$155-$E$196+$E$179-($E$179*(RAND()*($E$210-$D$210)+$D$210))-(($E$200/$E$45)*(RAND()*($E$211-$D$211)+$D$211))</f>
        <v>#N/A</v>
      </c>
      <c r="AK8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1" spans="2:37" x14ac:dyDescent="0.25">
      <c r="B831" s="181" t="e">
        <f t="shared" ca="1" si="114"/>
        <v>#N/A</v>
      </c>
      <c r="C831" s="86"/>
      <c r="D831" s="86"/>
      <c r="F831" s="16"/>
      <c r="G831" s="86"/>
      <c r="H831" s="86"/>
      <c r="J831" s="86"/>
      <c r="P831" s="16" t="e">
        <f t="shared" ca="1" si="115"/>
        <v>#N/A</v>
      </c>
      <c r="Q831" s="86" t="e">
        <f t="shared" ca="1" si="116"/>
        <v>#N/A</v>
      </c>
      <c r="R831" s="86" t="e">
        <f t="shared" ca="1" si="117"/>
        <v>#N/A</v>
      </c>
      <c r="T831" s="16" t="e">
        <f t="shared" ca="1" si="118"/>
        <v>#N/A</v>
      </c>
      <c r="U831" s="86" t="e">
        <f t="shared" ca="1" si="119"/>
        <v>#N/A</v>
      </c>
      <c r="V831" s="86" t="e">
        <f t="shared" ca="1" si="120"/>
        <v>#N/A</v>
      </c>
      <c r="X831" s="86"/>
      <c r="AI831" s="196" t="e">
        <f ca="1">(($E$9*(RAND()*($E$208-$D$208)+$D$208))*(RAND()*('Base Calcs'!$E$214-'Base Calcs'!$D$214)+'Base Calcs'!$D$214+IF($E$50&gt;0,$E$50,0)))+$E$154+$E$155-$E$196+$E$179-($E$179*(RAND()*($E$210-$D$210)+$D$210))-(($E$200/$E$45)*(RAND()*($E$211-$D$211)+$D$211))</f>
        <v>#N/A</v>
      </c>
      <c r="AK8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2" spans="2:37" x14ac:dyDescent="0.25">
      <c r="B832" s="181" t="e">
        <f t="shared" ca="1" si="114"/>
        <v>#N/A</v>
      </c>
      <c r="C832" s="86"/>
      <c r="D832" s="86"/>
      <c r="F832" s="16"/>
      <c r="G832" s="86"/>
      <c r="H832" s="86"/>
      <c r="J832" s="86"/>
      <c r="P832" s="16" t="e">
        <f t="shared" ca="1" si="115"/>
        <v>#N/A</v>
      </c>
      <c r="Q832" s="86" t="e">
        <f t="shared" ca="1" si="116"/>
        <v>#N/A</v>
      </c>
      <c r="R832" s="86" t="e">
        <f t="shared" ca="1" si="117"/>
        <v>#N/A</v>
      </c>
      <c r="T832" s="16" t="e">
        <f t="shared" ca="1" si="118"/>
        <v>#N/A</v>
      </c>
      <c r="U832" s="86" t="e">
        <f t="shared" ca="1" si="119"/>
        <v>#N/A</v>
      </c>
      <c r="V832" s="86" t="e">
        <f t="shared" ca="1" si="120"/>
        <v>#N/A</v>
      </c>
      <c r="X832" s="86"/>
      <c r="AI832" s="196" t="e">
        <f ca="1">(($E$9*(RAND()*($E$208-$D$208)+$D$208))*(RAND()*('Base Calcs'!$E$214-'Base Calcs'!$D$214)+'Base Calcs'!$D$214+IF($E$50&gt;0,$E$50,0)))+$E$154+$E$155-$E$196+$E$179-($E$179*(RAND()*($E$210-$D$210)+$D$210))-(($E$200/$E$45)*(RAND()*($E$211-$D$211)+$D$211))</f>
        <v>#N/A</v>
      </c>
      <c r="AK8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3" spans="2:37" x14ac:dyDescent="0.25">
      <c r="B833" s="181" t="e">
        <f t="shared" ca="1" si="114"/>
        <v>#N/A</v>
      </c>
      <c r="C833" s="86"/>
      <c r="D833" s="86"/>
      <c r="F833" s="16"/>
      <c r="G833" s="86"/>
      <c r="H833" s="86"/>
      <c r="J833" s="86"/>
      <c r="P833" s="16" t="e">
        <f t="shared" ca="1" si="115"/>
        <v>#N/A</v>
      </c>
      <c r="Q833" s="86" t="e">
        <f t="shared" ca="1" si="116"/>
        <v>#N/A</v>
      </c>
      <c r="R833" s="86" t="e">
        <f t="shared" ca="1" si="117"/>
        <v>#N/A</v>
      </c>
      <c r="T833" s="16" t="e">
        <f t="shared" ca="1" si="118"/>
        <v>#N/A</v>
      </c>
      <c r="U833" s="86" t="e">
        <f t="shared" ca="1" si="119"/>
        <v>#N/A</v>
      </c>
      <c r="V833" s="86" t="e">
        <f t="shared" ca="1" si="120"/>
        <v>#N/A</v>
      </c>
      <c r="X833" s="86"/>
      <c r="AI833" s="196" t="e">
        <f ca="1">(($E$9*(RAND()*($E$208-$D$208)+$D$208))*(RAND()*('Base Calcs'!$E$214-'Base Calcs'!$D$214)+'Base Calcs'!$D$214+IF($E$50&gt;0,$E$50,0)))+$E$154+$E$155-$E$196+$E$179-($E$179*(RAND()*($E$210-$D$210)+$D$210))-(($E$200/$E$45)*(RAND()*($E$211-$D$211)+$D$211))</f>
        <v>#N/A</v>
      </c>
      <c r="AK8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4" spans="2:37" x14ac:dyDescent="0.25">
      <c r="B834" s="181" t="e">
        <f t="shared" ca="1" si="114"/>
        <v>#N/A</v>
      </c>
      <c r="C834" s="86"/>
      <c r="D834" s="86"/>
      <c r="F834" s="16"/>
      <c r="G834" s="86"/>
      <c r="H834" s="86"/>
      <c r="J834" s="86"/>
      <c r="P834" s="16" t="e">
        <f t="shared" ca="1" si="115"/>
        <v>#N/A</v>
      </c>
      <c r="Q834" s="86" t="e">
        <f t="shared" ca="1" si="116"/>
        <v>#N/A</v>
      </c>
      <c r="R834" s="86" t="e">
        <f t="shared" ca="1" si="117"/>
        <v>#N/A</v>
      </c>
      <c r="T834" s="16" t="e">
        <f t="shared" ca="1" si="118"/>
        <v>#N/A</v>
      </c>
      <c r="U834" s="86" t="e">
        <f t="shared" ca="1" si="119"/>
        <v>#N/A</v>
      </c>
      <c r="V834" s="86" t="e">
        <f t="shared" ca="1" si="120"/>
        <v>#N/A</v>
      </c>
      <c r="X834" s="86"/>
      <c r="AI834" s="196" t="e">
        <f ca="1">(($E$9*(RAND()*($E$208-$D$208)+$D$208))*(RAND()*('Base Calcs'!$E$214-'Base Calcs'!$D$214)+'Base Calcs'!$D$214+IF($E$50&gt;0,$E$50,0)))+$E$154+$E$155-$E$196+$E$179-($E$179*(RAND()*($E$210-$D$210)+$D$210))-(($E$200/$E$45)*(RAND()*($E$211-$D$211)+$D$211))</f>
        <v>#N/A</v>
      </c>
      <c r="AK8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5" spans="2:37" x14ac:dyDescent="0.25">
      <c r="B835" s="181" t="e">
        <f t="shared" ca="1" si="114"/>
        <v>#N/A</v>
      </c>
      <c r="C835" s="86"/>
      <c r="D835" s="86"/>
      <c r="F835" s="16"/>
      <c r="G835" s="86"/>
      <c r="H835" s="86"/>
      <c r="J835" s="86"/>
      <c r="P835" s="16" t="e">
        <f t="shared" ca="1" si="115"/>
        <v>#N/A</v>
      </c>
      <c r="Q835" s="86" t="e">
        <f t="shared" ca="1" si="116"/>
        <v>#N/A</v>
      </c>
      <c r="R835" s="86" t="e">
        <f t="shared" ca="1" si="117"/>
        <v>#N/A</v>
      </c>
      <c r="T835" s="16" t="e">
        <f t="shared" ca="1" si="118"/>
        <v>#N/A</v>
      </c>
      <c r="U835" s="86" t="e">
        <f t="shared" ca="1" si="119"/>
        <v>#N/A</v>
      </c>
      <c r="V835" s="86" t="e">
        <f t="shared" ca="1" si="120"/>
        <v>#N/A</v>
      </c>
      <c r="X835" s="86"/>
      <c r="AI835" s="196" t="e">
        <f ca="1">(($E$9*(RAND()*($E$208-$D$208)+$D$208))*(RAND()*('Base Calcs'!$E$214-'Base Calcs'!$D$214)+'Base Calcs'!$D$214+IF($E$50&gt;0,$E$50,0)))+$E$154+$E$155-$E$196+$E$179-($E$179*(RAND()*($E$210-$D$210)+$D$210))-(($E$200/$E$45)*(RAND()*($E$211-$D$211)+$D$211))</f>
        <v>#N/A</v>
      </c>
      <c r="AK8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6" spans="2:37" x14ac:dyDescent="0.25">
      <c r="B836" s="181" t="e">
        <f t="shared" ca="1" si="114"/>
        <v>#N/A</v>
      </c>
      <c r="C836" s="86"/>
      <c r="D836" s="86"/>
      <c r="F836" s="16"/>
      <c r="G836" s="86"/>
      <c r="H836" s="86"/>
      <c r="J836" s="86"/>
      <c r="P836" s="16" t="e">
        <f t="shared" ca="1" si="115"/>
        <v>#N/A</v>
      </c>
      <c r="Q836" s="86" t="e">
        <f t="shared" ca="1" si="116"/>
        <v>#N/A</v>
      </c>
      <c r="R836" s="86" t="e">
        <f t="shared" ca="1" si="117"/>
        <v>#N/A</v>
      </c>
      <c r="T836" s="16" t="e">
        <f t="shared" ca="1" si="118"/>
        <v>#N/A</v>
      </c>
      <c r="U836" s="86" t="e">
        <f t="shared" ca="1" si="119"/>
        <v>#N/A</v>
      </c>
      <c r="V836" s="86" t="e">
        <f t="shared" ca="1" si="120"/>
        <v>#N/A</v>
      </c>
      <c r="X836" s="86"/>
      <c r="AI836" s="196" t="e">
        <f ca="1">(($E$9*(RAND()*($E$208-$D$208)+$D$208))*(RAND()*('Base Calcs'!$E$214-'Base Calcs'!$D$214)+'Base Calcs'!$D$214+IF($E$50&gt;0,$E$50,0)))+$E$154+$E$155-$E$196+$E$179-($E$179*(RAND()*($E$210-$D$210)+$D$210))-(($E$200/$E$45)*(RAND()*($E$211-$D$211)+$D$211))</f>
        <v>#N/A</v>
      </c>
      <c r="AK8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7" spans="2:37" x14ac:dyDescent="0.25">
      <c r="B837" s="181" t="e">
        <f t="shared" ca="1" si="114"/>
        <v>#N/A</v>
      </c>
      <c r="C837" s="86"/>
      <c r="D837" s="86"/>
      <c r="F837" s="16"/>
      <c r="G837" s="86"/>
      <c r="H837" s="86"/>
      <c r="J837" s="86"/>
      <c r="P837" s="16" t="e">
        <f t="shared" ca="1" si="115"/>
        <v>#N/A</v>
      </c>
      <c r="Q837" s="86" t="e">
        <f t="shared" ca="1" si="116"/>
        <v>#N/A</v>
      </c>
      <c r="R837" s="86" t="e">
        <f t="shared" ca="1" si="117"/>
        <v>#N/A</v>
      </c>
      <c r="T837" s="16" t="e">
        <f t="shared" ca="1" si="118"/>
        <v>#N/A</v>
      </c>
      <c r="U837" s="86" t="e">
        <f t="shared" ca="1" si="119"/>
        <v>#N/A</v>
      </c>
      <c r="V837" s="86" t="e">
        <f t="shared" ca="1" si="120"/>
        <v>#N/A</v>
      </c>
      <c r="X837" s="86"/>
      <c r="AI837" s="196" t="e">
        <f ca="1">(($E$9*(RAND()*($E$208-$D$208)+$D$208))*(RAND()*('Base Calcs'!$E$214-'Base Calcs'!$D$214)+'Base Calcs'!$D$214+IF($E$50&gt;0,$E$50,0)))+$E$154+$E$155-$E$196+$E$179-($E$179*(RAND()*($E$210-$D$210)+$D$210))-(($E$200/$E$45)*(RAND()*($E$211-$D$211)+$D$211))</f>
        <v>#N/A</v>
      </c>
      <c r="AK8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8" spans="2:37" x14ac:dyDescent="0.25">
      <c r="B838" s="181" t="e">
        <f t="shared" ca="1" si="114"/>
        <v>#N/A</v>
      </c>
      <c r="C838" s="86"/>
      <c r="D838" s="86"/>
      <c r="F838" s="16"/>
      <c r="G838" s="86"/>
      <c r="H838" s="86"/>
      <c r="J838" s="86"/>
      <c r="P838" s="16" t="e">
        <f t="shared" ca="1" si="115"/>
        <v>#N/A</v>
      </c>
      <c r="Q838" s="86" t="e">
        <f t="shared" ca="1" si="116"/>
        <v>#N/A</v>
      </c>
      <c r="R838" s="86" t="e">
        <f t="shared" ca="1" si="117"/>
        <v>#N/A</v>
      </c>
      <c r="T838" s="16" t="e">
        <f t="shared" ca="1" si="118"/>
        <v>#N/A</v>
      </c>
      <c r="U838" s="86" t="e">
        <f t="shared" ca="1" si="119"/>
        <v>#N/A</v>
      </c>
      <c r="V838" s="86" t="e">
        <f t="shared" ca="1" si="120"/>
        <v>#N/A</v>
      </c>
      <c r="X838" s="86"/>
      <c r="AI838" s="196" t="e">
        <f ca="1">(($E$9*(RAND()*($E$208-$D$208)+$D$208))*(RAND()*('Base Calcs'!$E$214-'Base Calcs'!$D$214)+'Base Calcs'!$D$214+IF($E$50&gt;0,$E$50,0)))+$E$154+$E$155-$E$196+$E$179-($E$179*(RAND()*($E$210-$D$210)+$D$210))-(($E$200/$E$45)*(RAND()*($E$211-$D$211)+$D$211))</f>
        <v>#N/A</v>
      </c>
      <c r="AK8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9" spans="2:37" x14ac:dyDescent="0.25">
      <c r="B839" s="181" t="e">
        <f t="shared" ca="1" si="114"/>
        <v>#N/A</v>
      </c>
      <c r="C839" s="86"/>
      <c r="D839" s="86"/>
      <c r="F839" s="16"/>
      <c r="G839" s="86"/>
      <c r="H839" s="86"/>
      <c r="J839" s="86"/>
      <c r="P839" s="16" t="e">
        <f t="shared" ca="1" si="115"/>
        <v>#N/A</v>
      </c>
      <c r="Q839" s="86" t="e">
        <f t="shared" ca="1" si="116"/>
        <v>#N/A</v>
      </c>
      <c r="R839" s="86" t="e">
        <f t="shared" ca="1" si="117"/>
        <v>#N/A</v>
      </c>
      <c r="T839" s="16" t="e">
        <f t="shared" ca="1" si="118"/>
        <v>#N/A</v>
      </c>
      <c r="U839" s="86" t="e">
        <f t="shared" ca="1" si="119"/>
        <v>#N/A</v>
      </c>
      <c r="V839" s="86" t="e">
        <f t="shared" ca="1" si="120"/>
        <v>#N/A</v>
      </c>
      <c r="X839" s="86"/>
      <c r="AI839" s="196" t="e">
        <f ca="1">(($E$9*(RAND()*($E$208-$D$208)+$D$208))*(RAND()*('Base Calcs'!$E$214-'Base Calcs'!$D$214)+'Base Calcs'!$D$214+IF($E$50&gt;0,$E$50,0)))+$E$154+$E$155-$E$196+$E$179-($E$179*(RAND()*($E$210-$D$210)+$D$210))-(($E$200/$E$45)*(RAND()*($E$211-$D$211)+$D$211))</f>
        <v>#N/A</v>
      </c>
      <c r="AK8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0" spans="2:37" x14ac:dyDescent="0.25">
      <c r="B840" s="181" t="e">
        <f t="shared" ca="1" si="114"/>
        <v>#N/A</v>
      </c>
      <c r="C840" s="86"/>
      <c r="D840" s="86"/>
      <c r="F840" s="16"/>
      <c r="G840" s="86"/>
      <c r="H840" s="86"/>
      <c r="J840" s="86"/>
      <c r="P840" s="16" t="e">
        <f t="shared" ca="1" si="115"/>
        <v>#N/A</v>
      </c>
      <c r="Q840" s="86" t="e">
        <f t="shared" ca="1" si="116"/>
        <v>#N/A</v>
      </c>
      <c r="R840" s="86" t="e">
        <f t="shared" ca="1" si="117"/>
        <v>#N/A</v>
      </c>
      <c r="T840" s="16" t="e">
        <f t="shared" ca="1" si="118"/>
        <v>#N/A</v>
      </c>
      <c r="U840" s="86" t="e">
        <f t="shared" ca="1" si="119"/>
        <v>#N/A</v>
      </c>
      <c r="V840" s="86" t="e">
        <f t="shared" ca="1" si="120"/>
        <v>#N/A</v>
      </c>
      <c r="X840" s="86"/>
      <c r="AI840" s="196" t="e">
        <f ca="1">(($E$9*(RAND()*($E$208-$D$208)+$D$208))*(RAND()*('Base Calcs'!$E$214-'Base Calcs'!$D$214)+'Base Calcs'!$D$214+IF($E$50&gt;0,$E$50,0)))+$E$154+$E$155-$E$196+$E$179-($E$179*(RAND()*($E$210-$D$210)+$D$210))-(($E$200/$E$45)*(RAND()*($E$211-$D$211)+$D$211))</f>
        <v>#N/A</v>
      </c>
      <c r="AK8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1" spans="2:37" x14ac:dyDescent="0.25">
      <c r="B841" s="181" t="e">
        <f t="shared" ca="1" si="114"/>
        <v>#N/A</v>
      </c>
      <c r="C841" s="86"/>
      <c r="D841" s="86"/>
      <c r="F841" s="16"/>
      <c r="G841" s="86"/>
      <c r="H841" s="86"/>
      <c r="J841" s="86"/>
      <c r="P841" s="16" t="e">
        <f t="shared" ca="1" si="115"/>
        <v>#N/A</v>
      </c>
      <c r="Q841" s="86" t="e">
        <f t="shared" ca="1" si="116"/>
        <v>#N/A</v>
      </c>
      <c r="R841" s="86" t="e">
        <f t="shared" ca="1" si="117"/>
        <v>#N/A</v>
      </c>
      <c r="T841" s="16" t="e">
        <f t="shared" ca="1" si="118"/>
        <v>#N/A</v>
      </c>
      <c r="U841" s="86" t="e">
        <f t="shared" ca="1" si="119"/>
        <v>#N/A</v>
      </c>
      <c r="V841" s="86" t="e">
        <f t="shared" ca="1" si="120"/>
        <v>#N/A</v>
      </c>
      <c r="X841" s="86"/>
      <c r="AI841" s="196" t="e">
        <f ca="1">(($E$9*(RAND()*($E$208-$D$208)+$D$208))*(RAND()*('Base Calcs'!$E$214-'Base Calcs'!$D$214)+'Base Calcs'!$D$214+IF($E$50&gt;0,$E$50,0)))+$E$154+$E$155-$E$196+$E$179-($E$179*(RAND()*($E$210-$D$210)+$D$210))-(($E$200/$E$45)*(RAND()*($E$211-$D$211)+$D$211))</f>
        <v>#N/A</v>
      </c>
      <c r="AK8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2" spans="2:37" x14ac:dyDescent="0.25">
      <c r="B842" s="181" t="e">
        <f t="shared" ca="1" si="114"/>
        <v>#N/A</v>
      </c>
      <c r="C842" s="86"/>
      <c r="D842" s="86"/>
      <c r="F842" s="16"/>
      <c r="G842" s="86"/>
      <c r="H842" s="86"/>
      <c r="J842" s="86"/>
      <c r="P842" s="16" t="e">
        <f t="shared" ca="1" si="115"/>
        <v>#N/A</v>
      </c>
      <c r="Q842" s="86" t="e">
        <f t="shared" ca="1" si="116"/>
        <v>#N/A</v>
      </c>
      <c r="R842" s="86" t="e">
        <f t="shared" ca="1" si="117"/>
        <v>#N/A</v>
      </c>
      <c r="T842" s="16" t="e">
        <f t="shared" ca="1" si="118"/>
        <v>#N/A</v>
      </c>
      <c r="U842" s="86" t="e">
        <f t="shared" ca="1" si="119"/>
        <v>#N/A</v>
      </c>
      <c r="V842" s="86" t="e">
        <f t="shared" ca="1" si="120"/>
        <v>#N/A</v>
      </c>
      <c r="X842" s="86"/>
      <c r="AI842" s="196" t="e">
        <f ca="1">(($E$9*(RAND()*($E$208-$D$208)+$D$208))*(RAND()*('Base Calcs'!$E$214-'Base Calcs'!$D$214)+'Base Calcs'!$D$214+IF($E$50&gt;0,$E$50,0)))+$E$154+$E$155-$E$196+$E$179-($E$179*(RAND()*($E$210-$D$210)+$D$210))-(($E$200/$E$45)*(RAND()*($E$211-$D$211)+$D$211))</f>
        <v>#N/A</v>
      </c>
      <c r="AK8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3" spans="2:37" x14ac:dyDescent="0.25">
      <c r="B843" s="181" t="e">
        <f t="shared" ca="1" si="114"/>
        <v>#N/A</v>
      </c>
      <c r="C843" s="86"/>
      <c r="D843" s="86"/>
      <c r="F843" s="16"/>
      <c r="G843" s="86"/>
      <c r="H843" s="86"/>
      <c r="J843" s="86"/>
      <c r="P843" s="16" t="e">
        <f t="shared" ca="1" si="115"/>
        <v>#N/A</v>
      </c>
      <c r="Q843" s="86" t="e">
        <f t="shared" ca="1" si="116"/>
        <v>#N/A</v>
      </c>
      <c r="R843" s="86" t="e">
        <f t="shared" ca="1" si="117"/>
        <v>#N/A</v>
      </c>
      <c r="T843" s="16" t="e">
        <f t="shared" ca="1" si="118"/>
        <v>#N/A</v>
      </c>
      <c r="U843" s="86" t="e">
        <f t="shared" ca="1" si="119"/>
        <v>#N/A</v>
      </c>
      <c r="V843" s="86" t="e">
        <f t="shared" ca="1" si="120"/>
        <v>#N/A</v>
      </c>
      <c r="X843" s="86"/>
      <c r="AI843" s="196" t="e">
        <f ca="1">(($E$9*(RAND()*($E$208-$D$208)+$D$208))*(RAND()*('Base Calcs'!$E$214-'Base Calcs'!$D$214)+'Base Calcs'!$D$214+IF($E$50&gt;0,$E$50,0)))+$E$154+$E$155-$E$196+$E$179-($E$179*(RAND()*($E$210-$D$210)+$D$210))-(($E$200/$E$45)*(RAND()*($E$211-$D$211)+$D$211))</f>
        <v>#N/A</v>
      </c>
      <c r="AK8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4" spans="2:37" x14ac:dyDescent="0.25">
      <c r="B844" s="181" t="e">
        <f t="shared" ref="B844:B907" ca="1" si="121">($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844" s="86"/>
      <c r="D844" s="86"/>
      <c r="F844" s="16"/>
      <c r="G844" s="86"/>
      <c r="H844" s="86"/>
      <c r="J844" s="86"/>
      <c r="P844" s="16" t="e">
        <f t="shared" ref="P844:P907" ca="1" si="122">(($C$9*(RAND()*($E$208-$D$208)+$D$208))*(RAND()*($E$209-$D$209)+$D$209+IF($E$50&gt;0,$E$50,0)))+$C$154+$C$155-$C$196+$C$179-($C$179*(RAND()*($E$210-$D$210)+$D$210))-($E$44*(RAND()*($E$211-$D$211)+$D$211))</f>
        <v>#N/A</v>
      </c>
      <c r="Q844" s="86" t="e">
        <f t="shared" ref="Q844:Q907" ca="1" si="123">P844/$B$216</f>
        <v>#N/A</v>
      </c>
      <c r="R844" s="86" t="e">
        <f t="shared" ref="R844:R907" ca="1" si="124">(P844+$C$200)/$B$215</f>
        <v>#N/A</v>
      </c>
      <c r="T844" s="16" t="e">
        <f t="shared" ref="T844:T907" ca="1" si="125">(($E$9*(RAND()*($E$208-$D$208)+$D$208))*(RAND()*($E$209-$D$209)+$D$209+IF($E$50&gt;0,$E$50,0)))+$E$154+$E$155-$E$196+$E$179-($E$179*(RAND()*($E$210-$D$210)+$D$210))-(($E$200/$E$45)*(RAND()*($E$211-$D$211)+$D$211))</f>
        <v>#N/A</v>
      </c>
      <c r="U844" s="86" t="e">
        <f t="shared" ref="U844:U907" ca="1" si="126">T844/$D$216</f>
        <v>#N/A</v>
      </c>
      <c r="V844" s="86" t="e">
        <f t="shared" ref="V844:V907" ca="1" si="127">(T844+$E$200)/$D$215</f>
        <v>#N/A</v>
      </c>
      <c r="X844" s="86"/>
      <c r="AI844" s="196" t="e">
        <f ca="1">(($E$9*(RAND()*($E$208-$D$208)+$D$208))*(RAND()*('Base Calcs'!$E$214-'Base Calcs'!$D$214)+'Base Calcs'!$D$214+IF($E$50&gt;0,$E$50,0)))+$E$154+$E$155-$E$196+$E$179-($E$179*(RAND()*($E$210-$D$210)+$D$210))-(($E$200/$E$45)*(RAND()*($E$211-$D$211)+$D$211))</f>
        <v>#N/A</v>
      </c>
      <c r="AK8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5" spans="2:37" x14ac:dyDescent="0.25">
      <c r="B845" s="181" t="e">
        <f t="shared" ca="1" si="121"/>
        <v>#N/A</v>
      </c>
      <c r="C845" s="86"/>
      <c r="D845" s="86"/>
      <c r="F845" s="16"/>
      <c r="G845" s="86"/>
      <c r="H845" s="86"/>
      <c r="J845" s="86"/>
      <c r="P845" s="16" t="e">
        <f t="shared" ca="1" si="122"/>
        <v>#N/A</v>
      </c>
      <c r="Q845" s="86" t="e">
        <f t="shared" ca="1" si="123"/>
        <v>#N/A</v>
      </c>
      <c r="R845" s="86" t="e">
        <f t="shared" ca="1" si="124"/>
        <v>#N/A</v>
      </c>
      <c r="T845" s="16" t="e">
        <f t="shared" ca="1" si="125"/>
        <v>#N/A</v>
      </c>
      <c r="U845" s="86" t="e">
        <f t="shared" ca="1" si="126"/>
        <v>#N/A</v>
      </c>
      <c r="V845" s="86" t="e">
        <f t="shared" ca="1" si="127"/>
        <v>#N/A</v>
      </c>
      <c r="X845" s="86"/>
      <c r="AI845" s="196" t="e">
        <f ca="1">(($E$9*(RAND()*($E$208-$D$208)+$D$208))*(RAND()*('Base Calcs'!$E$214-'Base Calcs'!$D$214)+'Base Calcs'!$D$214+IF($E$50&gt;0,$E$50,0)))+$E$154+$E$155-$E$196+$E$179-($E$179*(RAND()*($E$210-$D$210)+$D$210))-(($E$200/$E$45)*(RAND()*($E$211-$D$211)+$D$211))</f>
        <v>#N/A</v>
      </c>
      <c r="AK8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6" spans="2:37" x14ac:dyDescent="0.25">
      <c r="B846" s="181" t="e">
        <f t="shared" ca="1" si="121"/>
        <v>#N/A</v>
      </c>
      <c r="C846" s="86"/>
      <c r="D846" s="86"/>
      <c r="F846" s="16"/>
      <c r="G846" s="86"/>
      <c r="H846" s="86"/>
      <c r="J846" s="86"/>
      <c r="P846" s="16" t="e">
        <f t="shared" ca="1" si="122"/>
        <v>#N/A</v>
      </c>
      <c r="Q846" s="86" t="e">
        <f t="shared" ca="1" si="123"/>
        <v>#N/A</v>
      </c>
      <c r="R846" s="86" t="e">
        <f t="shared" ca="1" si="124"/>
        <v>#N/A</v>
      </c>
      <c r="T846" s="16" t="e">
        <f t="shared" ca="1" si="125"/>
        <v>#N/A</v>
      </c>
      <c r="U846" s="86" t="e">
        <f t="shared" ca="1" si="126"/>
        <v>#N/A</v>
      </c>
      <c r="V846" s="86" t="e">
        <f t="shared" ca="1" si="127"/>
        <v>#N/A</v>
      </c>
      <c r="X846" s="86"/>
      <c r="AI846" s="196" t="e">
        <f ca="1">(($E$9*(RAND()*($E$208-$D$208)+$D$208))*(RAND()*('Base Calcs'!$E$214-'Base Calcs'!$D$214)+'Base Calcs'!$D$214+IF($E$50&gt;0,$E$50,0)))+$E$154+$E$155-$E$196+$E$179-($E$179*(RAND()*($E$210-$D$210)+$D$210))-(($E$200/$E$45)*(RAND()*($E$211-$D$211)+$D$211))</f>
        <v>#N/A</v>
      </c>
      <c r="AK8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7" spans="2:37" x14ac:dyDescent="0.25">
      <c r="B847" s="181" t="e">
        <f t="shared" ca="1" si="121"/>
        <v>#N/A</v>
      </c>
      <c r="C847" s="86"/>
      <c r="D847" s="86"/>
      <c r="F847" s="16"/>
      <c r="G847" s="86"/>
      <c r="H847" s="86"/>
      <c r="J847" s="86"/>
      <c r="P847" s="16" t="e">
        <f t="shared" ca="1" si="122"/>
        <v>#N/A</v>
      </c>
      <c r="Q847" s="86" t="e">
        <f t="shared" ca="1" si="123"/>
        <v>#N/A</v>
      </c>
      <c r="R847" s="86" t="e">
        <f t="shared" ca="1" si="124"/>
        <v>#N/A</v>
      </c>
      <c r="T847" s="16" t="e">
        <f t="shared" ca="1" si="125"/>
        <v>#N/A</v>
      </c>
      <c r="U847" s="86" t="e">
        <f t="shared" ca="1" si="126"/>
        <v>#N/A</v>
      </c>
      <c r="V847" s="86" t="e">
        <f t="shared" ca="1" si="127"/>
        <v>#N/A</v>
      </c>
      <c r="X847" s="86"/>
      <c r="AI847" s="196" t="e">
        <f ca="1">(($E$9*(RAND()*($E$208-$D$208)+$D$208))*(RAND()*('Base Calcs'!$E$214-'Base Calcs'!$D$214)+'Base Calcs'!$D$214+IF($E$50&gt;0,$E$50,0)))+$E$154+$E$155-$E$196+$E$179-($E$179*(RAND()*($E$210-$D$210)+$D$210))-(($E$200/$E$45)*(RAND()*($E$211-$D$211)+$D$211))</f>
        <v>#N/A</v>
      </c>
      <c r="AK8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8" spans="2:37" x14ac:dyDescent="0.25">
      <c r="B848" s="181" t="e">
        <f t="shared" ca="1" si="121"/>
        <v>#N/A</v>
      </c>
      <c r="C848" s="86"/>
      <c r="D848" s="86"/>
      <c r="F848" s="16"/>
      <c r="G848" s="86"/>
      <c r="H848" s="86"/>
      <c r="J848" s="86"/>
      <c r="P848" s="16" t="e">
        <f t="shared" ca="1" si="122"/>
        <v>#N/A</v>
      </c>
      <c r="Q848" s="86" t="e">
        <f t="shared" ca="1" si="123"/>
        <v>#N/A</v>
      </c>
      <c r="R848" s="86" t="e">
        <f t="shared" ca="1" si="124"/>
        <v>#N/A</v>
      </c>
      <c r="T848" s="16" t="e">
        <f t="shared" ca="1" si="125"/>
        <v>#N/A</v>
      </c>
      <c r="U848" s="86" t="e">
        <f t="shared" ca="1" si="126"/>
        <v>#N/A</v>
      </c>
      <c r="V848" s="86" t="e">
        <f t="shared" ca="1" si="127"/>
        <v>#N/A</v>
      </c>
      <c r="X848" s="86"/>
      <c r="AI848" s="196" t="e">
        <f ca="1">(($E$9*(RAND()*($E$208-$D$208)+$D$208))*(RAND()*('Base Calcs'!$E$214-'Base Calcs'!$D$214)+'Base Calcs'!$D$214+IF($E$50&gt;0,$E$50,0)))+$E$154+$E$155-$E$196+$E$179-($E$179*(RAND()*($E$210-$D$210)+$D$210))-(($E$200/$E$45)*(RAND()*($E$211-$D$211)+$D$211))</f>
        <v>#N/A</v>
      </c>
      <c r="AK8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9" spans="2:37" x14ac:dyDescent="0.25">
      <c r="B849" s="181" t="e">
        <f t="shared" ca="1" si="121"/>
        <v>#N/A</v>
      </c>
      <c r="C849" s="86"/>
      <c r="D849" s="86"/>
      <c r="F849" s="16"/>
      <c r="G849" s="86"/>
      <c r="H849" s="86"/>
      <c r="J849" s="86"/>
      <c r="P849" s="16" t="e">
        <f t="shared" ca="1" si="122"/>
        <v>#N/A</v>
      </c>
      <c r="Q849" s="86" t="e">
        <f t="shared" ca="1" si="123"/>
        <v>#N/A</v>
      </c>
      <c r="R849" s="86" t="e">
        <f t="shared" ca="1" si="124"/>
        <v>#N/A</v>
      </c>
      <c r="T849" s="16" t="e">
        <f t="shared" ca="1" si="125"/>
        <v>#N/A</v>
      </c>
      <c r="U849" s="86" t="e">
        <f t="shared" ca="1" si="126"/>
        <v>#N/A</v>
      </c>
      <c r="V849" s="86" t="e">
        <f t="shared" ca="1" si="127"/>
        <v>#N/A</v>
      </c>
      <c r="X849" s="86"/>
      <c r="AI849" s="196" t="e">
        <f ca="1">(($E$9*(RAND()*($E$208-$D$208)+$D$208))*(RAND()*('Base Calcs'!$E$214-'Base Calcs'!$D$214)+'Base Calcs'!$D$214+IF($E$50&gt;0,$E$50,0)))+$E$154+$E$155-$E$196+$E$179-($E$179*(RAND()*($E$210-$D$210)+$D$210))-(($E$200/$E$45)*(RAND()*($E$211-$D$211)+$D$211))</f>
        <v>#N/A</v>
      </c>
      <c r="AK8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0" spans="2:37" x14ac:dyDescent="0.25">
      <c r="B850" s="181" t="e">
        <f t="shared" ca="1" si="121"/>
        <v>#N/A</v>
      </c>
      <c r="C850" s="86"/>
      <c r="D850" s="86"/>
      <c r="F850" s="16"/>
      <c r="G850" s="86"/>
      <c r="H850" s="86"/>
      <c r="J850" s="86"/>
      <c r="P850" s="16" t="e">
        <f t="shared" ca="1" si="122"/>
        <v>#N/A</v>
      </c>
      <c r="Q850" s="86" t="e">
        <f t="shared" ca="1" si="123"/>
        <v>#N/A</v>
      </c>
      <c r="R850" s="86" t="e">
        <f t="shared" ca="1" si="124"/>
        <v>#N/A</v>
      </c>
      <c r="T850" s="16" t="e">
        <f t="shared" ca="1" si="125"/>
        <v>#N/A</v>
      </c>
      <c r="U850" s="86" t="e">
        <f t="shared" ca="1" si="126"/>
        <v>#N/A</v>
      </c>
      <c r="V850" s="86" t="e">
        <f t="shared" ca="1" si="127"/>
        <v>#N/A</v>
      </c>
      <c r="X850" s="86"/>
      <c r="AI850" s="196" t="e">
        <f ca="1">(($E$9*(RAND()*($E$208-$D$208)+$D$208))*(RAND()*('Base Calcs'!$E$214-'Base Calcs'!$D$214)+'Base Calcs'!$D$214+IF($E$50&gt;0,$E$50,0)))+$E$154+$E$155-$E$196+$E$179-($E$179*(RAND()*($E$210-$D$210)+$D$210))-(($E$200/$E$45)*(RAND()*($E$211-$D$211)+$D$211))</f>
        <v>#N/A</v>
      </c>
      <c r="AK8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1" spans="2:37" x14ac:dyDescent="0.25">
      <c r="B851" s="181" t="e">
        <f t="shared" ca="1" si="121"/>
        <v>#N/A</v>
      </c>
      <c r="C851" s="86"/>
      <c r="D851" s="86"/>
      <c r="F851" s="16"/>
      <c r="G851" s="86"/>
      <c r="H851" s="86"/>
      <c r="J851" s="86"/>
      <c r="P851" s="16" t="e">
        <f t="shared" ca="1" si="122"/>
        <v>#N/A</v>
      </c>
      <c r="Q851" s="86" t="e">
        <f t="shared" ca="1" si="123"/>
        <v>#N/A</v>
      </c>
      <c r="R851" s="86" t="e">
        <f t="shared" ca="1" si="124"/>
        <v>#N/A</v>
      </c>
      <c r="T851" s="16" t="e">
        <f t="shared" ca="1" si="125"/>
        <v>#N/A</v>
      </c>
      <c r="U851" s="86" t="e">
        <f t="shared" ca="1" si="126"/>
        <v>#N/A</v>
      </c>
      <c r="V851" s="86" t="e">
        <f t="shared" ca="1" si="127"/>
        <v>#N/A</v>
      </c>
      <c r="X851" s="86"/>
      <c r="AI851" s="196" t="e">
        <f ca="1">(($E$9*(RAND()*($E$208-$D$208)+$D$208))*(RAND()*('Base Calcs'!$E$214-'Base Calcs'!$D$214)+'Base Calcs'!$D$214+IF($E$50&gt;0,$E$50,0)))+$E$154+$E$155-$E$196+$E$179-($E$179*(RAND()*($E$210-$D$210)+$D$210))-(($E$200/$E$45)*(RAND()*($E$211-$D$211)+$D$211))</f>
        <v>#N/A</v>
      </c>
      <c r="AK8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2" spans="2:37" x14ac:dyDescent="0.25">
      <c r="B852" s="181" t="e">
        <f t="shared" ca="1" si="121"/>
        <v>#N/A</v>
      </c>
      <c r="C852" s="86"/>
      <c r="D852" s="86"/>
      <c r="F852" s="16"/>
      <c r="G852" s="86"/>
      <c r="H852" s="86"/>
      <c r="J852" s="86"/>
      <c r="P852" s="16" t="e">
        <f t="shared" ca="1" si="122"/>
        <v>#N/A</v>
      </c>
      <c r="Q852" s="86" t="e">
        <f t="shared" ca="1" si="123"/>
        <v>#N/A</v>
      </c>
      <c r="R852" s="86" t="e">
        <f t="shared" ca="1" si="124"/>
        <v>#N/A</v>
      </c>
      <c r="T852" s="16" t="e">
        <f t="shared" ca="1" si="125"/>
        <v>#N/A</v>
      </c>
      <c r="U852" s="86" t="e">
        <f t="shared" ca="1" si="126"/>
        <v>#N/A</v>
      </c>
      <c r="V852" s="86" t="e">
        <f t="shared" ca="1" si="127"/>
        <v>#N/A</v>
      </c>
      <c r="X852" s="86"/>
      <c r="AI852" s="196" t="e">
        <f ca="1">(($E$9*(RAND()*($E$208-$D$208)+$D$208))*(RAND()*('Base Calcs'!$E$214-'Base Calcs'!$D$214)+'Base Calcs'!$D$214+IF($E$50&gt;0,$E$50,0)))+$E$154+$E$155-$E$196+$E$179-($E$179*(RAND()*($E$210-$D$210)+$D$210))-(($E$200/$E$45)*(RAND()*($E$211-$D$211)+$D$211))</f>
        <v>#N/A</v>
      </c>
      <c r="AK8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3" spans="2:37" x14ac:dyDescent="0.25">
      <c r="B853" s="181" t="e">
        <f t="shared" ca="1" si="121"/>
        <v>#N/A</v>
      </c>
      <c r="C853" s="86"/>
      <c r="D853" s="86"/>
      <c r="F853" s="16"/>
      <c r="G853" s="86"/>
      <c r="H853" s="86"/>
      <c r="J853" s="86"/>
      <c r="P853" s="16" t="e">
        <f t="shared" ca="1" si="122"/>
        <v>#N/A</v>
      </c>
      <c r="Q853" s="86" t="e">
        <f t="shared" ca="1" si="123"/>
        <v>#N/A</v>
      </c>
      <c r="R853" s="86" t="e">
        <f t="shared" ca="1" si="124"/>
        <v>#N/A</v>
      </c>
      <c r="T853" s="16" t="e">
        <f t="shared" ca="1" si="125"/>
        <v>#N/A</v>
      </c>
      <c r="U853" s="86" t="e">
        <f t="shared" ca="1" si="126"/>
        <v>#N/A</v>
      </c>
      <c r="V853" s="86" t="e">
        <f t="shared" ca="1" si="127"/>
        <v>#N/A</v>
      </c>
      <c r="X853" s="86"/>
      <c r="AI853" s="196" t="e">
        <f ca="1">(($E$9*(RAND()*($E$208-$D$208)+$D$208))*(RAND()*('Base Calcs'!$E$214-'Base Calcs'!$D$214)+'Base Calcs'!$D$214+IF($E$50&gt;0,$E$50,0)))+$E$154+$E$155-$E$196+$E$179-($E$179*(RAND()*($E$210-$D$210)+$D$210))-(($E$200/$E$45)*(RAND()*($E$211-$D$211)+$D$211))</f>
        <v>#N/A</v>
      </c>
      <c r="AK8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4" spans="2:37" x14ac:dyDescent="0.25">
      <c r="B854" s="181" t="e">
        <f t="shared" ca="1" si="121"/>
        <v>#N/A</v>
      </c>
      <c r="C854" s="86"/>
      <c r="D854" s="86"/>
      <c r="F854" s="16"/>
      <c r="G854" s="86"/>
      <c r="H854" s="86"/>
      <c r="J854" s="86"/>
      <c r="P854" s="16" t="e">
        <f t="shared" ca="1" si="122"/>
        <v>#N/A</v>
      </c>
      <c r="Q854" s="86" t="e">
        <f t="shared" ca="1" si="123"/>
        <v>#N/A</v>
      </c>
      <c r="R854" s="86" t="e">
        <f t="shared" ca="1" si="124"/>
        <v>#N/A</v>
      </c>
      <c r="T854" s="16" t="e">
        <f t="shared" ca="1" si="125"/>
        <v>#N/A</v>
      </c>
      <c r="U854" s="86" t="e">
        <f t="shared" ca="1" si="126"/>
        <v>#N/A</v>
      </c>
      <c r="V854" s="86" t="e">
        <f t="shared" ca="1" si="127"/>
        <v>#N/A</v>
      </c>
      <c r="X854" s="86"/>
      <c r="AI854" s="196" t="e">
        <f ca="1">(($E$9*(RAND()*($E$208-$D$208)+$D$208))*(RAND()*('Base Calcs'!$E$214-'Base Calcs'!$D$214)+'Base Calcs'!$D$214+IF($E$50&gt;0,$E$50,0)))+$E$154+$E$155-$E$196+$E$179-($E$179*(RAND()*($E$210-$D$210)+$D$210))-(($E$200/$E$45)*(RAND()*($E$211-$D$211)+$D$211))</f>
        <v>#N/A</v>
      </c>
      <c r="AK8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5" spans="2:37" x14ac:dyDescent="0.25">
      <c r="B855" s="181" t="e">
        <f t="shared" ca="1" si="121"/>
        <v>#N/A</v>
      </c>
      <c r="C855" s="86"/>
      <c r="D855" s="86"/>
      <c r="F855" s="16"/>
      <c r="G855" s="86"/>
      <c r="H855" s="86"/>
      <c r="J855" s="86"/>
      <c r="P855" s="16" t="e">
        <f t="shared" ca="1" si="122"/>
        <v>#N/A</v>
      </c>
      <c r="Q855" s="86" t="e">
        <f t="shared" ca="1" si="123"/>
        <v>#N/A</v>
      </c>
      <c r="R855" s="86" t="e">
        <f t="shared" ca="1" si="124"/>
        <v>#N/A</v>
      </c>
      <c r="T855" s="16" t="e">
        <f t="shared" ca="1" si="125"/>
        <v>#N/A</v>
      </c>
      <c r="U855" s="86" t="e">
        <f t="shared" ca="1" si="126"/>
        <v>#N/A</v>
      </c>
      <c r="V855" s="86" t="e">
        <f t="shared" ca="1" si="127"/>
        <v>#N/A</v>
      </c>
      <c r="X855" s="86"/>
      <c r="AI855" s="196" t="e">
        <f ca="1">(($E$9*(RAND()*($E$208-$D$208)+$D$208))*(RAND()*('Base Calcs'!$E$214-'Base Calcs'!$D$214)+'Base Calcs'!$D$214+IF($E$50&gt;0,$E$50,0)))+$E$154+$E$155-$E$196+$E$179-($E$179*(RAND()*($E$210-$D$210)+$D$210))-(($E$200/$E$45)*(RAND()*($E$211-$D$211)+$D$211))</f>
        <v>#N/A</v>
      </c>
      <c r="AK8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6" spans="2:37" x14ac:dyDescent="0.25">
      <c r="B856" s="181" t="e">
        <f t="shared" ca="1" si="121"/>
        <v>#N/A</v>
      </c>
      <c r="C856" s="86"/>
      <c r="D856" s="86"/>
      <c r="F856" s="16"/>
      <c r="G856" s="86"/>
      <c r="H856" s="86"/>
      <c r="J856" s="86"/>
      <c r="P856" s="16" t="e">
        <f t="shared" ca="1" si="122"/>
        <v>#N/A</v>
      </c>
      <c r="Q856" s="86" t="e">
        <f t="shared" ca="1" si="123"/>
        <v>#N/A</v>
      </c>
      <c r="R856" s="86" t="e">
        <f t="shared" ca="1" si="124"/>
        <v>#N/A</v>
      </c>
      <c r="T856" s="16" t="e">
        <f t="shared" ca="1" si="125"/>
        <v>#N/A</v>
      </c>
      <c r="U856" s="86" t="e">
        <f t="shared" ca="1" si="126"/>
        <v>#N/A</v>
      </c>
      <c r="V856" s="86" t="e">
        <f t="shared" ca="1" si="127"/>
        <v>#N/A</v>
      </c>
      <c r="X856" s="86"/>
      <c r="AI856" s="196" t="e">
        <f ca="1">(($E$9*(RAND()*($E$208-$D$208)+$D$208))*(RAND()*('Base Calcs'!$E$214-'Base Calcs'!$D$214)+'Base Calcs'!$D$214+IF($E$50&gt;0,$E$50,0)))+$E$154+$E$155-$E$196+$E$179-($E$179*(RAND()*($E$210-$D$210)+$D$210))-(($E$200/$E$45)*(RAND()*($E$211-$D$211)+$D$211))</f>
        <v>#N/A</v>
      </c>
      <c r="AK8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7" spans="2:37" x14ac:dyDescent="0.25">
      <c r="B857" s="181" t="e">
        <f t="shared" ca="1" si="121"/>
        <v>#N/A</v>
      </c>
      <c r="C857" s="86"/>
      <c r="D857" s="86"/>
      <c r="F857" s="16"/>
      <c r="G857" s="86"/>
      <c r="H857" s="86"/>
      <c r="J857" s="86"/>
      <c r="P857" s="16" t="e">
        <f t="shared" ca="1" si="122"/>
        <v>#N/A</v>
      </c>
      <c r="Q857" s="86" t="e">
        <f t="shared" ca="1" si="123"/>
        <v>#N/A</v>
      </c>
      <c r="R857" s="86" t="e">
        <f t="shared" ca="1" si="124"/>
        <v>#N/A</v>
      </c>
      <c r="T857" s="16" t="e">
        <f t="shared" ca="1" si="125"/>
        <v>#N/A</v>
      </c>
      <c r="U857" s="86" t="e">
        <f t="shared" ca="1" si="126"/>
        <v>#N/A</v>
      </c>
      <c r="V857" s="86" t="e">
        <f t="shared" ca="1" si="127"/>
        <v>#N/A</v>
      </c>
      <c r="X857" s="86"/>
      <c r="AI857" s="196" t="e">
        <f ca="1">(($E$9*(RAND()*($E$208-$D$208)+$D$208))*(RAND()*('Base Calcs'!$E$214-'Base Calcs'!$D$214)+'Base Calcs'!$D$214+IF($E$50&gt;0,$E$50,0)))+$E$154+$E$155-$E$196+$E$179-($E$179*(RAND()*($E$210-$D$210)+$D$210))-(($E$200/$E$45)*(RAND()*($E$211-$D$211)+$D$211))</f>
        <v>#N/A</v>
      </c>
      <c r="AK8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8" spans="2:37" x14ac:dyDescent="0.25">
      <c r="B858" s="181" t="e">
        <f t="shared" ca="1" si="121"/>
        <v>#N/A</v>
      </c>
      <c r="C858" s="86"/>
      <c r="D858" s="86"/>
      <c r="F858" s="16"/>
      <c r="G858" s="86"/>
      <c r="H858" s="86"/>
      <c r="J858" s="86"/>
      <c r="P858" s="16" t="e">
        <f t="shared" ca="1" si="122"/>
        <v>#N/A</v>
      </c>
      <c r="Q858" s="86" t="e">
        <f t="shared" ca="1" si="123"/>
        <v>#N/A</v>
      </c>
      <c r="R858" s="86" t="e">
        <f t="shared" ca="1" si="124"/>
        <v>#N/A</v>
      </c>
      <c r="T858" s="16" t="e">
        <f t="shared" ca="1" si="125"/>
        <v>#N/A</v>
      </c>
      <c r="U858" s="86" t="e">
        <f t="shared" ca="1" si="126"/>
        <v>#N/A</v>
      </c>
      <c r="V858" s="86" t="e">
        <f t="shared" ca="1" si="127"/>
        <v>#N/A</v>
      </c>
      <c r="X858" s="86"/>
      <c r="AI858" s="196" t="e">
        <f ca="1">(($E$9*(RAND()*($E$208-$D$208)+$D$208))*(RAND()*('Base Calcs'!$E$214-'Base Calcs'!$D$214)+'Base Calcs'!$D$214+IF($E$50&gt;0,$E$50,0)))+$E$154+$E$155-$E$196+$E$179-($E$179*(RAND()*($E$210-$D$210)+$D$210))-(($E$200/$E$45)*(RAND()*($E$211-$D$211)+$D$211))</f>
        <v>#N/A</v>
      </c>
      <c r="AK8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9" spans="2:37" x14ac:dyDescent="0.25">
      <c r="B859" s="181" t="e">
        <f t="shared" ca="1" si="121"/>
        <v>#N/A</v>
      </c>
      <c r="C859" s="86"/>
      <c r="D859" s="86"/>
      <c r="F859" s="16"/>
      <c r="G859" s="86"/>
      <c r="H859" s="86"/>
      <c r="J859" s="86"/>
      <c r="P859" s="16" t="e">
        <f t="shared" ca="1" si="122"/>
        <v>#N/A</v>
      </c>
      <c r="Q859" s="86" t="e">
        <f t="shared" ca="1" si="123"/>
        <v>#N/A</v>
      </c>
      <c r="R859" s="86" t="e">
        <f t="shared" ca="1" si="124"/>
        <v>#N/A</v>
      </c>
      <c r="T859" s="16" t="e">
        <f t="shared" ca="1" si="125"/>
        <v>#N/A</v>
      </c>
      <c r="U859" s="86" t="e">
        <f t="shared" ca="1" si="126"/>
        <v>#N/A</v>
      </c>
      <c r="V859" s="86" t="e">
        <f t="shared" ca="1" si="127"/>
        <v>#N/A</v>
      </c>
      <c r="X859" s="86"/>
      <c r="AI859" s="196" t="e">
        <f ca="1">(($E$9*(RAND()*($E$208-$D$208)+$D$208))*(RAND()*('Base Calcs'!$E$214-'Base Calcs'!$D$214)+'Base Calcs'!$D$214+IF($E$50&gt;0,$E$50,0)))+$E$154+$E$155-$E$196+$E$179-($E$179*(RAND()*($E$210-$D$210)+$D$210))-(($E$200/$E$45)*(RAND()*($E$211-$D$211)+$D$211))</f>
        <v>#N/A</v>
      </c>
      <c r="AK8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0" spans="2:37" x14ac:dyDescent="0.25">
      <c r="B860" s="181" t="e">
        <f t="shared" ca="1" si="121"/>
        <v>#N/A</v>
      </c>
      <c r="C860" s="86"/>
      <c r="D860" s="86"/>
      <c r="F860" s="16"/>
      <c r="G860" s="86"/>
      <c r="H860" s="86"/>
      <c r="J860" s="86"/>
      <c r="P860" s="16" t="e">
        <f t="shared" ca="1" si="122"/>
        <v>#N/A</v>
      </c>
      <c r="Q860" s="86" t="e">
        <f t="shared" ca="1" si="123"/>
        <v>#N/A</v>
      </c>
      <c r="R860" s="86" t="e">
        <f t="shared" ca="1" si="124"/>
        <v>#N/A</v>
      </c>
      <c r="T860" s="16" t="e">
        <f t="shared" ca="1" si="125"/>
        <v>#N/A</v>
      </c>
      <c r="U860" s="86" t="e">
        <f t="shared" ca="1" si="126"/>
        <v>#N/A</v>
      </c>
      <c r="V860" s="86" t="e">
        <f t="shared" ca="1" si="127"/>
        <v>#N/A</v>
      </c>
      <c r="X860" s="86"/>
      <c r="AI860" s="196" t="e">
        <f ca="1">(($E$9*(RAND()*($E$208-$D$208)+$D$208))*(RAND()*('Base Calcs'!$E$214-'Base Calcs'!$D$214)+'Base Calcs'!$D$214+IF($E$50&gt;0,$E$50,0)))+$E$154+$E$155-$E$196+$E$179-($E$179*(RAND()*($E$210-$D$210)+$D$210))-(($E$200/$E$45)*(RAND()*($E$211-$D$211)+$D$211))</f>
        <v>#N/A</v>
      </c>
      <c r="AK8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1" spans="2:37" x14ac:dyDescent="0.25">
      <c r="B861" s="181" t="e">
        <f t="shared" ca="1" si="121"/>
        <v>#N/A</v>
      </c>
      <c r="C861" s="86"/>
      <c r="D861" s="86"/>
      <c r="F861" s="16"/>
      <c r="G861" s="86"/>
      <c r="H861" s="86"/>
      <c r="J861" s="86"/>
      <c r="P861" s="16" t="e">
        <f t="shared" ca="1" si="122"/>
        <v>#N/A</v>
      </c>
      <c r="Q861" s="86" t="e">
        <f t="shared" ca="1" si="123"/>
        <v>#N/A</v>
      </c>
      <c r="R861" s="86" t="e">
        <f t="shared" ca="1" si="124"/>
        <v>#N/A</v>
      </c>
      <c r="T861" s="16" t="e">
        <f t="shared" ca="1" si="125"/>
        <v>#N/A</v>
      </c>
      <c r="U861" s="86" t="e">
        <f t="shared" ca="1" si="126"/>
        <v>#N/A</v>
      </c>
      <c r="V861" s="86" t="e">
        <f t="shared" ca="1" si="127"/>
        <v>#N/A</v>
      </c>
      <c r="X861" s="86"/>
      <c r="AI861" s="196" t="e">
        <f ca="1">(($E$9*(RAND()*($E$208-$D$208)+$D$208))*(RAND()*('Base Calcs'!$E$214-'Base Calcs'!$D$214)+'Base Calcs'!$D$214+IF($E$50&gt;0,$E$50,0)))+$E$154+$E$155-$E$196+$E$179-($E$179*(RAND()*($E$210-$D$210)+$D$210))-(($E$200/$E$45)*(RAND()*($E$211-$D$211)+$D$211))</f>
        <v>#N/A</v>
      </c>
      <c r="AK8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2" spans="2:37" x14ac:dyDescent="0.25">
      <c r="B862" s="181" t="e">
        <f t="shared" ca="1" si="121"/>
        <v>#N/A</v>
      </c>
      <c r="C862" s="86"/>
      <c r="D862" s="86"/>
      <c r="F862" s="16"/>
      <c r="G862" s="86"/>
      <c r="H862" s="86"/>
      <c r="J862" s="86"/>
      <c r="P862" s="16" t="e">
        <f t="shared" ca="1" si="122"/>
        <v>#N/A</v>
      </c>
      <c r="Q862" s="86" t="e">
        <f t="shared" ca="1" si="123"/>
        <v>#N/A</v>
      </c>
      <c r="R862" s="86" t="e">
        <f t="shared" ca="1" si="124"/>
        <v>#N/A</v>
      </c>
      <c r="T862" s="16" t="e">
        <f t="shared" ca="1" si="125"/>
        <v>#N/A</v>
      </c>
      <c r="U862" s="86" t="e">
        <f t="shared" ca="1" si="126"/>
        <v>#N/A</v>
      </c>
      <c r="V862" s="86" t="e">
        <f t="shared" ca="1" si="127"/>
        <v>#N/A</v>
      </c>
      <c r="X862" s="86"/>
      <c r="AI862" s="196" t="e">
        <f ca="1">(($E$9*(RAND()*($E$208-$D$208)+$D$208))*(RAND()*('Base Calcs'!$E$214-'Base Calcs'!$D$214)+'Base Calcs'!$D$214+IF($E$50&gt;0,$E$50,0)))+$E$154+$E$155-$E$196+$E$179-($E$179*(RAND()*($E$210-$D$210)+$D$210))-(($E$200/$E$45)*(RAND()*($E$211-$D$211)+$D$211))</f>
        <v>#N/A</v>
      </c>
      <c r="AK8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3" spans="2:37" x14ac:dyDescent="0.25">
      <c r="B863" s="181" t="e">
        <f t="shared" ca="1" si="121"/>
        <v>#N/A</v>
      </c>
      <c r="C863" s="86"/>
      <c r="D863" s="86"/>
      <c r="F863" s="16"/>
      <c r="G863" s="86"/>
      <c r="H863" s="86"/>
      <c r="J863" s="86"/>
      <c r="P863" s="16" t="e">
        <f t="shared" ca="1" si="122"/>
        <v>#N/A</v>
      </c>
      <c r="Q863" s="86" t="e">
        <f t="shared" ca="1" si="123"/>
        <v>#N/A</v>
      </c>
      <c r="R863" s="86" t="e">
        <f t="shared" ca="1" si="124"/>
        <v>#N/A</v>
      </c>
      <c r="T863" s="16" t="e">
        <f t="shared" ca="1" si="125"/>
        <v>#N/A</v>
      </c>
      <c r="U863" s="86" t="e">
        <f t="shared" ca="1" si="126"/>
        <v>#N/A</v>
      </c>
      <c r="V863" s="86" t="e">
        <f t="shared" ca="1" si="127"/>
        <v>#N/A</v>
      </c>
      <c r="X863" s="86"/>
      <c r="AI863" s="196" t="e">
        <f ca="1">(($E$9*(RAND()*($E$208-$D$208)+$D$208))*(RAND()*('Base Calcs'!$E$214-'Base Calcs'!$D$214)+'Base Calcs'!$D$214+IF($E$50&gt;0,$E$50,0)))+$E$154+$E$155-$E$196+$E$179-($E$179*(RAND()*($E$210-$D$210)+$D$210))-(($E$200/$E$45)*(RAND()*($E$211-$D$211)+$D$211))</f>
        <v>#N/A</v>
      </c>
      <c r="AK8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4" spans="2:37" x14ac:dyDescent="0.25">
      <c r="B864" s="181" t="e">
        <f t="shared" ca="1" si="121"/>
        <v>#N/A</v>
      </c>
      <c r="C864" s="86"/>
      <c r="D864" s="86"/>
      <c r="F864" s="16"/>
      <c r="G864" s="86"/>
      <c r="H864" s="86"/>
      <c r="J864" s="86"/>
      <c r="P864" s="16" t="e">
        <f t="shared" ca="1" si="122"/>
        <v>#N/A</v>
      </c>
      <c r="Q864" s="86" t="e">
        <f t="shared" ca="1" si="123"/>
        <v>#N/A</v>
      </c>
      <c r="R864" s="86" t="e">
        <f t="shared" ca="1" si="124"/>
        <v>#N/A</v>
      </c>
      <c r="T864" s="16" t="e">
        <f t="shared" ca="1" si="125"/>
        <v>#N/A</v>
      </c>
      <c r="U864" s="86" t="e">
        <f t="shared" ca="1" si="126"/>
        <v>#N/A</v>
      </c>
      <c r="V864" s="86" t="e">
        <f t="shared" ca="1" si="127"/>
        <v>#N/A</v>
      </c>
      <c r="X864" s="86"/>
      <c r="AI864" s="196" t="e">
        <f ca="1">(($E$9*(RAND()*($E$208-$D$208)+$D$208))*(RAND()*('Base Calcs'!$E$214-'Base Calcs'!$D$214)+'Base Calcs'!$D$214+IF($E$50&gt;0,$E$50,0)))+$E$154+$E$155-$E$196+$E$179-($E$179*(RAND()*($E$210-$D$210)+$D$210))-(($E$200/$E$45)*(RAND()*($E$211-$D$211)+$D$211))</f>
        <v>#N/A</v>
      </c>
      <c r="AK8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5" spans="2:37" x14ac:dyDescent="0.25">
      <c r="B865" s="181" t="e">
        <f t="shared" ca="1" si="121"/>
        <v>#N/A</v>
      </c>
      <c r="C865" s="86"/>
      <c r="D865" s="86"/>
      <c r="F865" s="16"/>
      <c r="G865" s="86"/>
      <c r="H865" s="86"/>
      <c r="J865" s="86"/>
      <c r="P865" s="16" t="e">
        <f t="shared" ca="1" si="122"/>
        <v>#N/A</v>
      </c>
      <c r="Q865" s="86" t="e">
        <f t="shared" ca="1" si="123"/>
        <v>#N/A</v>
      </c>
      <c r="R865" s="86" t="e">
        <f t="shared" ca="1" si="124"/>
        <v>#N/A</v>
      </c>
      <c r="T865" s="16" t="e">
        <f t="shared" ca="1" si="125"/>
        <v>#N/A</v>
      </c>
      <c r="U865" s="86" t="e">
        <f t="shared" ca="1" si="126"/>
        <v>#N/A</v>
      </c>
      <c r="V865" s="86" t="e">
        <f t="shared" ca="1" si="127"/>
        <v>#N/A</v>
      </c>
      <c r="X865" s="86"/>
      <c r="AI865" s="196" t="e">
        <f ca="1">(($E$9*(RAND()*($E$208-$D$208)+$D$208))*(RAND()*('Base Calcs'!$E$214-'Base Calcs'!$D$214)+'Base Calcs'!$D$214+IF($E$50&gt;0,$E$50,0)))+$E$154+$E$155-$E$196+$E$179-($E$179*(RAND()*($E$210-$D$210)+$D$210))-(($E$200/$E$45)*(RAND()*($E$211-$D$211)+$D$211))</f>
        <v>#N/A</v>
      </c>
      <c r="AK8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6" spans="2:37" x14ac:dyDescent="0.25">
      <c r="B866" s="181" t="e">
        <f t="shared" ca="1" si="121"/>
        <v>#N/A</v>
      </c>
      <c r="C866" s="86"/>
      <c r="D866" s="86"/>
      <c r="F866" s="16"/>
      <c r="G866" s="86"/>
      <c r="H866" s="86"/>
      <c r="J866" s="86"/>
      <c r="P866" s="16" t="e">
        <f t="shared" ca="1" si="122"/>
        <v>#N/A</v>
      </c>
      <c r="Q866" s="86" t="e">
        <f t="shared" ca="1" si="123"/>
        <v>#N/A</v>
      </c>
      <c r="R866" s="86" t="e">
        <f t="shared" ca="1" si="124"/>
        <v>#N/A</v>
      </c>
      <c r="T866" s="16" t="e">
        <f t="shared" ca="1" si="125"/>
        <v>#N/A</v>
      </c>
      <c r="U866" s="86" t="e">
        <f t="shared" ca="1" si="126"/>
        <v>#N/A</v>
      </c>
      <c r="V866" s="86" t="e">
        <f t="shared" ca="1" si="127"/>
        <v>#N/A</v>
      </c>
      <c r="X866" s="86"/>
      <c r="AI866" s="196" t="e">
        <f ca="1">(($E$9*(RAND()*($E$208-$D$208)+$D$208))*(RAND()*('Base Calcs'!$E$214-'Base Calcs'!$D$214)+'Base Calcs'!$D$214+IF($E$50&gt;0,$E$50,0)))+$E$154+$E$155-$E$196+$E$179-($E$179*(RAND()*($E$210-$D$210)+$D$210))-(($E$200/$E$45)*(RAND()*($E$211-$D$211)+$D$211))</f>
        <v>#N/A</v>
      </c>
      <c r="AK8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7" spans="2:37" x14ac:dyDescent="0.25">
      <c r="B867" s="181" t="e">
        <f t="shared" ca="1" si="121"/>
        <v>#N/A</v>
      </c>
      <c r="C867" s="86"/>
      <c r="D867" s="86"/>
      <c r="F867" s="16"/>
      <c r="G867" s="86"/>
      <c r="H867" s="86"/>
      <c r="J867" s="86"/>
      <c r="P867" s="16" t="e">
        <f t="shared" ca="1" si="122"/>
        <v>#N/A</v>
      </c>
      <c r="Q867" s="86" t="e">
        <f t="shared" ca="1" si="123"/>
        <v>#N/A</v>
      </c>
      <c r="R867" s="86" t="e">
        <f t="shared" ca="1" si="124"/>
        <v>#N/A</v>
      </c>
      <c r="T867" s="16" t="e">
        <f t="shared" ca="1" si="125"/>
        <v>#N/A</v>
      </c>
      <c r="U867" s="86" t="e">
        <f t="shared" ca="1" si="126"/>
        <v>#N/A</v>
      </c>
      <c r="V867" s="86" t="e">
        <f t="shared" ca="1" si="127"/>
        <v>#N/A</v>
      </c>
      <c r="X867" s="86"/>
      <c r="AI867" s="196" t="e">
        <f ca="1">(($E$9*(RAND()*($E$208-$D$208)+$D$208))*(RAND()*('Base Calcs'!$E$214-'Base Calcs'!$D$214)+'Base Calcs'!$D$214+IF($E$50&gt;0,$E$50,0)))+$E$154+$E$155-$E$196+$E$179-($E$179*(RAND()*($E$210-$D$210)+$D$210))-(($E$200/$E$45)*(RAND()*($E$211-$D$211)+$D$211))</f>
        <v>#N/A</v>
      </c>
      <c r="AK8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8" spans="2:37" x14ac:dyDescent="0.25">
      <c r="B868" s="181" t="e">
        <f t="shared" ca="1" si="121"/>
        <v>#N/A</v>
      </c>
      <c r="C868" s="86"/>
      <c r="D868" s="86"/>
      <c r="F868" s="16"/>
      <c r="G868" s="86"/>
      <c r="H868" s="86"/>
      <c r="J868" s="86"/>
      <c r="P868" s="16" t="e">
        <f t="shared" ca="1" si="122"/>
        <v>#N/A</v>
      </c>
      <c r="Q868" s="86" t="e">
        <f t="shared" ca="1" si="123"/>
        <v>#N/A</v>
      </c>
      <c r="R868" s="86" t="e">
        <f t="shared" ca="1" si="124"/>
        <v>#N/A</v>
      </c>
      <c r="T868" s="16" t="e">
        <f t="shared" ca="1" si="125"/>
        <v>#N/A</v>
      </c>
      <c r="U868" s="86" t="e">
        <f t="shared" ca="1" si="126"/>
        <v>#N/A</v>
      </c>
      <c r="V868" s="86" t="e">
        <f t="shared" ca="1" si="127"/>
        <v>#N/A</v>
      </c>
      <c r="X868" s="86"/>
      <c r="AI868" s="196" t="e">
        <f ca="1">(($E$9*(RAND()*($E$208-$D$208)+$D$208))*(RAND()*('Base Calcs'!$E$214-'Base Calcs'!$D$214)+'Base Calcs'!$D$214+IF($E$50&gt;0,$E$50,0)))+$E$154+$E$155-$E$196+$E$179-($E$179*(RAND()*($E$210-$D$210)+$D$210))-(($E$200/$E$45)*(RAND()*($E$211-$D$211)+$D$211))</f>
        <v>#N/A</v>
      </c>
      <c r="AK8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9" spans="2:37" x14ac:dyDescent="0.25">
      <c r="B869" s="181" t="e">
        <f t="shared" ca="1" si="121"/>
        <v>#N/A</v>
      </c>
      <c r="C869" s="86"/>
      <c r="D869" s="86"/>
      <c r="F869" s="16"/>
      <c r="G869" s="86"/>
      <c r="H869" s="86"/>
      <c r="J869" s="86"/>
      <c r="P869" s="16" t="e">
        <f t="shared" ca="1" si="122"/>
        <v>#N/A</v>
      </c>
      <c r="Q869" s="86" t="e">
        <f t="shared" ca="1" si="123"/>
        <v>#N/A</v>
      </c>
      <c r="R869" s="86" t="e">
        <f t="shared" ca="1" si="124"/>
        <v>#N/A</v>
      </c>
      <c r="T869" s="16" t="e">
        <f t="shared" ca="1" si="125"/>
        <v>#N/A</v>
      </c>
      <c r="U869" s="86" t="e">
        <f t="shared" ca="1" si="126"/>
        <v>#N/A</v>
      </c>
      <c r="V869" s="86" t="e">
        <f t="shared" ca="1" si="127"/>
        <v>#N/A</v>
      </c>
      <c r="X869" s="86"/>
      <c r="AI869" s="196" t="e">
        <f ca="1">(($E$9*(RAND()*($E$208-$D$208)+$D$208))*(RAND()*('Base Calcs'!$E$214-'Base Calcs'!$D$214)+'Base Calcs'!$D$214+IF($E$50&gt;0,$E$50,0)))+$E$154+$E$155-$E$196+$E$179-($E$179*(RAND()*($E$210-$D$210)+$D$210))-(($E$200/$E$45)*(RAND()*($E$211-$D$211)+$D$211))</f>
        <v>#N/A</v>
      </c>
      <c r="AK8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0" spans="2:37" x14ac:dyDescent="0.25">
      <c r="B870" s="181" t="e">
        <f t="shared" ca="1" si="121"/>
        <v>#N/A</v>
      </c>
      <c r="C870" s="86"/>
      <c r="D870" s="86"/>
      <c r="F870" s="16"/>
      <c r="G870" s="86"/>
      <c r="H870" s="86"/>
      <c r="J870" s="86"/>
      <c r="P870" s="16" t="e">
        <f t="shared" ca="1" si="122"/>
        <v>#N/A</v>
      </c>
      <c r="Q870" s="86" t="e">
        <f t="shared" ca="1" si="123"/>
        <v>#N/A</v>
      </c>
      <c r="R870" s="86" t="e">
        <f t="shared" ca="1" si="124"/>
        <v>#N/A</v>
      </c>
      <c r="T870" s="16" t="e">
        <f t="shared" ca="1" si="125"/>
        <v>#N/A</v>
      </c>
      <c r="U870" s="86" t="e">
        <f t="shared" ca="1" si="126"/>
        <v>#N/A</v>
      </c>
      <c r="V870" s="86" t="e">
        <f t="shared" ca="1" si="127"/>
        <v>#N/A</v>
      </c>
      <c r="X870" s="86"/>
      <c r="AI870" s="196" t="e">
        <f ca="1">(($E$9*(RAND()*($E$208-$D$208)+$D$208))*(RAND()*('Base Calcs'!$E$214-'Base Calcs'!$D$214)+'Base Calcs'!$D$214+IF($E$50&gt;0,$E$50,0)))+$E$154+$E$155-$E$196+$E$179-($E$179*(RAND()*($E$210-$D$210)+$D$210))-(($E$200/$E$45)*(RAND()*($E$211-$D$211)+$D$211))</f>
        <v>#N/A</v>
      </c>
      <c r="AK8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1" spans="2:37" x14ac:dyDescent="0.25">
      <c r="B871" s="181" t="e">
        <f t="shared" ca="1" si="121"/>
        <v>#N/A</v>
      </c>
      <c r="C871" s="86"/>
      <c r="D871" s="86"/>
      <c r="F871" s="16"/>
      <c r="G871" s="86"/>
      <c r="H871" s="86"/>
      <c r="J871" s="86"/>
      <c r="P871" s="16" t="e">
        <f t="shared" ca="1" si="122"/>
        <v>#N/A</v>
      </c>
      <c r="Q871" s="86" t="e">
        <f t="shared" ca="1" si="123"/>
        <v>#N/A</v>
      </c>
      <c r="R871" s="86" t="e">
        <f t="shared" ca="1" si="124"/>
        <v>#N/A</v>
      </c>
      <c r="T871" s="16" t="e">
        <f t="shared" ca="1" si="125"/>
        <v>#N/A</v>
      </c>
      <c r="U871" s="86" t="e">
        <f t="shared" ca="1" si="126"/>
        <v>#N/A</v>
      </c>
      <c r="V871" s="86" t="e">
        <f t="shared" ca="1" si="127"/>
        <v>#N/A</v>
      </c>
      <c r="X871" s="86"/>
      <c r="AI871" s="196" t="e">
        <f ca="1">(($E$9*(RAND()*($E$208-$D$208)+$D$208))*(RAND()*('Base Calcs'!$E$214-'Base Calcs'!$D$214)+'Base Calcs'!$D$214+IF($E$50&gt;0,$E$50,0)))+$E$154+$E$155-$E$196+$E$179-($E$179*(RAND()*($E$210-$D$210)+$D$210))-(($E$200/$E$45)*(RAND()*($E$211-$D$211)+$D$211))</f>
        <v>#N/A</v>
      </c>
      <c r="AK8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2" spans="2:37" x14ac:dyDescent="0.25">
      <c r="B872" s="181" t="e">
        <f t="shared" ca="1" si="121"/>
        <v>#N/A</v>
      </c>
      <c r="C872" s="86"/>
      <c r="D872" s="86"/>
      <c r="F872" s="16"/>
      <c r="G872" s="86"/>
      <c r="H872" s="86"/>
      <c r="J872" s="86"/>
      <c r="P872" s="16" t="e">
        <f t="shared" ca="1" si="122"/>
        <v>#N/A</v>
      </c>
      <c r="Q872" s="86" t="e">
        <f t="shared" ca="1" si="123"/>
        <v>#N/A</v>
      </c>
      <c r="R872" s="86" t="e">
        <f t="shared" ca="1" si="124"/>
        <v>#N/A</v>
      </c>
      <c r="T872" s="16" t="e">
        <f t="shared" ca="1" si="125"/>
        <v>#N/A</v>
      </c>
      <c r="U872" s="86" t="e">
        <f t="shared" ca="1" si="126"/>
        <v>#N/A</v>
      </c>
      <c r="V872" s="86" t="e">
        <f t="shared" ca="1" si="127"/>
        <v>#N/A</v>
      </c>
      <c r="X872" s="86"/>
      <c r="AI872" s="196" t="e">
        <f ca="1">(($E$9*(RAND()*($E$208-$D$208)+$D$208))*(RAND()*('Base Calcs'!$E$214-'Base Calcs'!$D$214)+'Base Calcs'!$D$214+IF($E$50&gt;0,$E$50,0)))+$E$154+$E$155-$E$196+$E$179-($E$179*(RAND()*($E$210-$D$210)+$D$210))-(($E$200/$E$45)*(RAND()*($E$211-$D$211)+$D$211))</f>
        <v>#N/A</v>
      </c>
      <c r="AK8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3" spans="2:37" x14ac:dyDescent="0.25">
      <c r="B873" s="181" t="e">
        <f t="shared" ca="1" si="121"/>
        <v>#N/A</v>
      </c>
      <c r="C873" s="86"/>
      <c r="D873" s="86"/>
      <c r="F873" s="16"/>
      <c r="G873" s="86"/>
      <c r="H873" s="86"/>
      <c r="J873" s="86"/>
      <c r="P873" s="16" t="e">
        <f t="shared" ca="1" si="122"/>
        <v>#N/A</v>
      </c>
      <c r="Q873" s="86" t="e">
        <f t="shared" ca="1" si="123"/>
        <v>#N/A</v>
      </c>
      <c r="R873" s="86" t="e">
        <f t="shared" ca="1" si="124"/>
        <v>#N/A</v>
      </c>
      <c r="T873" s="16" t="e">
        <f t="shared" ca="1" si="125"/>
        <v>#N/A</v>
      </c>
      <c r="U873" s="86" t="e">
        <f t="shared" ca="1" si="126"/>
        <v>#N/A</v>
      </c>
      <c r="V873" s="86" t="e">
        <f t="shared" ca="1" si="127"/>
        <v>#N/A</v>
      </c>
      <c r="X873" s="86"/>
      <c r="AI873" s="196" t="e">
        <f ca="1">(($E$9*(RAND()*($E$208-$D$208)+$D$208))*(RAND()*('Base Calcs'!$E$214-'Base Calcs'!$D$214)+'Base Calcs'!$D$214+IF($E$50&gt;0,$E$50,0)))+$E$154+$E$155-$E$196+$E$179-($E$179*(RAND()*($E$210-$D$210)+$D$210))-(($E$200/$E$45)*(RAND()*($E$211-$D$211)+$D$211))</f>
        <v>#N/A</v>
      </c>
      <c r="AK8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4" spans="2:37" x14ac:dyDescent="0.25">
      <c r="B874" s="181" t="e">
        <f t="shared" ca="1" si="121"/>
        <v>#N/A</v>
      </c>
      <c r="C874" s="86"/>
      <c r="D874" s="86"/>
      <c r="F874" s="16"/>
      <c r="G874" s="86"/>
      <c r="H874" s="86"/>
      <c r="J874" s="86"/>
      <c r="P874" s="16" t="e">
        <f t="shared" ca="1" si="122"/>
        <v>#N/A</v>
      </c>
      <c r="Q874" s="86" t="e">
        <f t="shared" ca="1" si="123"/>
        <v>#N/A</v>
      </c>
      <c r="R874" s="86" t="e">
        <f t="shared" ca="1" si="124"/>
        <v>#N/A</v>
      </c>
      <c r="T874" s="16" t="e">
        <f t="shared" ca="1" si="125"/>
        <v>#N/A</v>
      </c>
      <c r="U874" s="86" t="e">
        <f t="shared" ca="1" si="126"/>
        <v>#N/A</v>
      </c>
      <c r="V874" s="86" t="e">
        <f t="shared" ca="1" si="127"/>
        <v>#N/A</v>
      </c>
      <c r="X874" s="86"/>
      <c r="AI874" s="196" t="e">
        <f ca="1">(($E$9*(RAND()*($E$208-$D$208)+$D$208))*(RAND()*('Base Calcs'!$E$214-'Base Calcs'!$D$214)+'Base Calcs'!$D$214+IF($E$50&gt;0,$E$50,0)))+$E$154+$E$155-$E$196+$E$179-($E$179*(RAND()*($E$210-$D$210)+$D$210))-(($E$200/$E$45)*(RAND()*($E$211-$D$211)+$D$211))</f>
        <v>#N/A</v>
      </c>
      <c r="AK8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5" spans="2:37" x14ac:dyDescent="0.25">
      <c r="B875" s="181" t="e">
        <f t="shared" ca="1" si="121"/>
        <v>#N/A</v>
      </c>
      <c r="C875" s="86"/>
      <c r="D875" s="86"/>
      <c r="F875" s="16"/>
      <c r="G875" s="86"/>
      <c r="H875" s="86"/>
      <c r="J875" s="86"/>
      <c r="P875" s="16" t="e">
        <f t="shared" ca="1" si="122"/>
        <v>#N/A</v>
      </c>
      <c r="Q875" s="86" t="e">
        <f t="shared" ca="1" si="123"/>
        <v>#N/A</v>
      </c>
      <c r="R875" s="86" t="e">
        <f t="shared" ca="1" si="124"/>
        <v>#N/A</v>
      </c>
      <c r="T875" s="16" t="e">
        <f t="shared" ca="1" si="125"/>
        <v>#N/A</v>
      </c>
      <c r="U875" s="86" t="e">
        <f t="shared" ca="1" si="126"/>
        <v>#N/A</v>
      </c>
      <c r="V875" s="86" t="e">
        <f t="shared" ca="1" si="127"/>
        <v>#N/A</v>
      </c>
      <c r="X875" s="86"/>
      <c r="AI875" s="196" t="e">
        <f ca="1">(($E$9*(RAND()*($E$208-$D$208)+$D$208))*(RAND()*('Base Calcs'!$E$214-'Base Calcs'!$D$214)+'Base Calcs'!$D$214+IF($E$50&gt;0,$E$50,0)))+$E$154+$E$155-$E$196+$E$179-($E$179*(RAND()*($E$210-$D$210)+$D$210))-(($E$200/$E$45)*(RAND()*($E$211-$D$211)+$D$211))</f>
        <v>#N/A</v>
      </c>
      <c r="AK8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6" spans="2:37" x14ac:dyDescent="0.25">
      <c r="B876" s="181" t="e">
        <f t="shared" ca="1" si="121"/>
        <v>#N/A</v>
      </c>
      <c r="C876" s="86"/>
      <c r="D876" s="86"/>
      <c r="F876" s="16"/>
      <c r="G876" s="86"/>
      <c r="H876" s="86"/>
      <c r="J876" s="86"/>
      <c r="P876" s="16" t="e">
        <f t="shared" ca="1" si="122"/>
        <v>#N/A</v>
      </c>
      <c r="Q876" s="86" t="e">
        <f t="shared" ca="1" si="123"/>
        <v>#N/A</v>
      </c>
      <c r="R876" s="86" t="e">
        <f t="shared" ca="1" si="124"/>
        <v>#N/A</v>
      </c>
      <c r="T876" s="16" t="e">
        <f t="shared" ca="1" si="125"/>
        <v>#N/A</v>
      </c>
      <c r="U876" s="86" t="e">
        <f t="shared" ca="1" si="126"/>
        <v>#N/A</v>
      </c>
      <c r="V876" s="86" t="e">
        <f t="shared" ca="1" si="127"/>
        <v>#N/A</v>
      </c>
      <c r="X876" s="86"/>
      <c r="AI876" s="196" t="e">
        <f ca="1">(($E$9*(RAND()*($E$208-$D$208)+$D$208))*(RAND()*('Base Calcs'!$E$214-'Base Calcs'!$D$214)+'Base Calcs'!$D$214+IF($E$50&gt;0,$E$50,0)))+$E$154+$E$155-$E$196+$E$179-($E$179*(RAND()*($E$210-$D$210)+$D$210))-(($E$200/$E$45)*(RAND()*($E$211-$D$211)+$D$211))</f>
        <v>#N/A</v>
      </c>
      <c r="AK8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7" spans="2:37" x14ac:dyDescent="0.25">
      <c r="B877" s="181" t="e">
        <f t="shared" ca="1" si="121"/>
        <v>#N/A</v>
      </c>
      <c r="C877" s="86"/>
      <c r="D877" s="86"/>
      <c r="F877" s="16"/>
      <c r="G877" s="86"/>
      <c r="H877" s="86"/>
      <c r="J877" s="86"/>
      <c r="P877" s="16" t="e">
        <f t="shared" ca="1" si="122"/>
        <v>#N/A</v>
      </c>
      <c r="Q877" s="86" t="e">
        <f t="shared" ca="1" si="123"/>
        <v>#N/A</v>
      </c>
      <c r="R877" s="86" t="e">
        <f t="shared" ca="1" si="124"/>
        <v>#N/A</v>
      </c>
      <c r="T877" s="16" t="e">
        <f t="shared" ca="1" si="125"/>
        <v>#N/A</v>
      </c>
      <c r="U877" s="86" t="e">
        <f t="shared" ca="1" si="126"/>
        <v>#N/A</v>
      </c>
      <c r="V877" s="86" t="e">
        <f t="shared" ca="1" si="127"/>
        <v>#N/A</v>
      </c>
      <c r="X877" s="86"/>
      <c r="AI877" s="196" t="e">
        <f ca="1">(($E$9*(RAND()*($E$208-$D$208)+$D$208))*(RAND()*('Base Calcs'!$E$214-'Base Calcs'!$D$214)+'Base Calcs'!$D$214+IF($E$50&gt;0,$E$50,0)))+$E$154+$E$155-$E$196+$E$179-($E$179*(RAND()*($E$210-$D$210)+$D$210))-(($E$200/$E$45)*(RAND()*($E$211-$D$211)+$D$211))</f>
        <v>#N/A</v>
      </c>
      <c r="AK8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8" spans="2:37" x14ac:dyDescent="0.25">
      <c r="B878" s="181" t="e">
        <f t="shared" ca="1" si="121"/>
        <v>#N/A</v>
      </c>
      <c r="C878" s="86"/>
      <c r="D878" s="86"/>
      <c r="F878" s="16"/>
      <c r="G878" s="86"/>
      <c r="H878" s="86"/>
      <c r="J878" s="86"/>
      <c r="P878" s="16" t="e">
        <f t="shared" ca="1" si="122"/>
        <v>#N/A</v>
      </c>
      <c r="Q878" s="86" t="e">
        <f t="shared" ca="1" si="123"/>
        <v>#N/A</v>
      </c>
      <c r="R878" s="86" t="e">
        <f t="shared" ca="1" si="124"/>
        <v>#N/A</v>
      </c>
      <c r="T878" s="16" t="e">
        <f t="shared" ca="1" si="125"/>
        <v>#N/A</v>
      </c>
      <c r="U878" s="86" t="e">
        <f t="shared" ca="1" si="126"/>
        <v>#N/A</v>
      </c>
      <c r="V878" s="86" t="e">
        <f t="shared" ca="1" si="127"/>
        <v>#N/A</v>
      </c>
      <c r="X878" s="86"/>
      <c r="AI878" s="196" t="e">
        <f ca="1">(($E$9*(RAND()*($E$208-$D$208)+$D$208))*(RAND()*('Base Calcs'!$E$214-'Base Calcs'!$D$214)+'Base Calcs'!$D$214+IF($E$50&gt;0,$E$50,0)))+$E$154+$E$155-$E$196+$E$179-($E$179*(RAND()*($E$210-$D$210)+$D$210))-(($E$200/$E$45)*(RAND()*($E$211-$D$211)+$D$211))</f>
        <v>#N/A</v>
      </c>
      <c r="AK8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9" spans="2:37" x14ac:dyDescent="0.25">
      <c r="B879" s="181" t="e">
        <f t="shared" ca="1" si="121"/>
        <v>#N/A</v>
      </c>
      <c r="C879" s="86"/>
      <c r="D879" s="86"/>
      <c r="F879" s="16"/>
      <c r="G879" s="86"/>
      <c r="H879" s="86"/>
      <c r="J879" s="86"/>
      <c r="P879" s="16" t="e">
        <f t="shared" ca="1" si="122"/>
        <v>#N/A</v>
      </c>
      <c r="Q879" s="86" t="e">
        <f t="shared" ca="1" si="123"/>
        <v>#N/A</v>
      </c>
      <c r="R879" s="86" t="e">
        <f t="shared" ca="1" si="124"/>
        <v>#N/A</v>
      </c>
      <c r="T879" s="16" t="e">
        <f t="shared" ca="1" si="125"/>
        <v>#N/A</v>
      </c>
      <c r="U879" s="86" t="e">
        <f t="shared" ca="1" si="126"/>
        <v>#N/A</v>
      </c>
      <c r="V879" s="86" t="e">
        <f t="shared" ca="1" si="127"/>
        <v>#N/A</v>
      </c>
      <c r="X879" s="86"/>
      <c r="AI879" s="196" t="e">
        <f ca="1">(($E$9*(RAND()*($E$208-$D$208)+$D$208))*(RAND()*('Base Calcs'!$E$214-'Base Calcs'!$D$214)+'Base Calcs'!$D$214+IF($E$50&gt;0,$E$50,0)))+$E$154+$E$155-$E$196+$E$179-($E$179*(RAND()*($E$210-$D$210)+$D$210))-(($E$200/$E$45)*(RAND()*($E$211-$D$211)+$D$211))</f>
        <v>#N/A</v>
      </c>
      <c r="AK8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0" spans="2:37" x14ac:dyDescent="0.25">
      <c r="B880" s="181" t="e">
        <f t="shared" ca="1" si="121"/>
        <v>#N/A</v>
      </c>
      <c r="C880" s="86"/>
      <c r="D880" s="86"/>
      <c r="F880" s="16"/>
      <c r="G880" s="86"/>
      <c r="H880" s="86"/>
      <c r="J880" s="86"/>
      <c r="P880" s="16" t="e">
        <f t="shared" ca="1" si="122"/>
        <v>#N/A</v>
      </c>
      <c r="Q880" s="86" t="e">
        <f t="shared" ca="1" si="123"/>
        <v>#N/A</v>
      </c>
      <c r="R880" s="86" t="e">
        <f t="shared" ca="1" si="124"/>
        <v>#N/A</v>
      </c>
      <c r="T880" s="16" t="e">
        <f t="shared" ca="1" si="125"/>
        <v>#N/A</v>
      </c>
      <c r="U880" s="86" t="e">
        <f t="shared" ca="1" si="126"/>
        <v>#N/A</v>
      </c>
      <c r="V880" s="86" t="e">
        <f t="shared" ca="1" si="127"/>
        <v>#N/A</v>
      </c>
      <c r="X880" s="86"/>
      <c r="AI880" s="196" t="e">
        <f ca="1">(($E$9*(RAND()*($E$208-$D$208)+$D$208))*(RAND()*('Base Calcs'!$E$214-'Base Calcs'!$D$214)+'Base Calcs'!$D$214+IF($E$50&gt;0,$E$50,0)))+$E$154+$E$155-$E$196+$E$179-($E$179*(RAND()*($E$210-$D$210)+$D$210))-(($E$200/$E$45)*(RAND()*($E$211-$D$211)+$D$211))</f>
        <v>#N/A</v>
      </c>
      <c r="AK8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1" spans="2:37" x14ac:dyDescent="0.25">
      <c r="B881" s="181" t="e">
        <f t="shared" ca="1" si="121"/>
        <v>#N/A</v>
      </c>
      <c r="C881" s="86"/>
      <c r="D881" s="86"/>
      <c r="F881" s="16"/>
      <c r="G881" s="86"/>
      <c r="H881" s="86"/>
      <c r="J881" s="86"/>
      <c r="P881" s="16" t="e">
        <f t="shared" ca="1" si="122"/>
        <v>#N/A</v>
      </c>
      <c r="Q881" s="86" t="e">
        <f t="shared" ca="1" si="123"/>
        <v>#N/A</v>
      </c>
      <c r="R881" s="86" t="e">
        <f t="shared" ca="1" si="124"/>
        <v>#N/A</v>
      </c>
      <c r="T881" s="16" t="e">
        <f t="shared" ca="1" si="125"/>
        <v>#N/A</v>
      </c>
      <c r="U881" s="86" t="e">
        <f t="shared" ca="1" si="126"/>
        <v>#N/A</v>
      </c>
      <c r="V881" s="86" t="e">
        <f t="shared" ca="1" si="127"/>
        <v>#N/A</v>
      </c>
      <c r="X881" s="86"/>
      <c r="AI881" s="196" t="e">
        <f ca="1">(($E$9*(RAND()*($E$208-$D$208)+$D$208))*(RAND()*('Base Calcs'!$E$214-'Base Calcs'!$D$214)+'Base Calcs'!$D$214+IF($E$50&gt;0,$E$50,0)))+$E$154+$E$155-$E$196+$E$179-($E$179*(RAND()*($E$210-$D$210)+$D$210))-(($E$200/$E$45)*(RAND()*($E$211-$D$211)+$D$211))</f>
        <v>#N/A</v>
      </c>
      <c r="AK8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2" spans="2:37" x14ac:dyDescent="0.25">
      <c r="B882" s="181" t="e">
        <f t="shared" ca="1" si="121"/>
        <v>#N/A</v>
      </c>
      <c r="C882" s="86"/>
      <c r="D882" s="86"/>
      <c r="F882" s="16"/>
      <c r="G882" s="86"/>
      <c r="H882" s="86"/>
      <c r="J882" s="86"/>
      <c r="P882" s="16" t="e">
        <f t="shared" ca="1" si="122"/>
        <v>#N/A</v>
      </c>
      <c r="Q882" s="86" t="e">
        <f t="shared" ca="1" si="123"/>
        <v>#N/A</v>
      </c>
      <c r="R882" s="86" t="e">
        <f t="shared" ca="1" si="124"/>
        <v>#N/A</v>
      </c>
      <c r="T882" s="16" t="e">
        <f t="shared" ca="1" si="125"/>
        <v>#N/A</v>
      </c>
      <c r="U882" s="86" t="e">
        <f t="shared" ca="1" si="126"/>
        <v>#N/A</v>
      </c>
      <c r="V882" s="86" t="e">
        <f t="shared" ca="1" si="127"/>
        <v>#N/A</v>
      </c>
      <c r="X882" s="86"/>
      <c r="AI882" s="196" t="e">
        <f ca="1">(($E$9*(RAND()*($E$208-$D$208)+$D$208))*(RAND()*('Base Calcs'!$E$214-'Base Calcs'!$D$214)+'Base Calcs'!$D$214+IF($E$50&gt;0,$E$50,0)))+$E$154+$E$155-$E$196+$E$179-($E$179*(RAND()*($E$210-$D$210)+$D$210))-(($E$200/$E$45)*(RAND()*($E$211-$D$211)+$D$211))</f>
        <v>#N/A</v>
      </c>
      <c r="AK8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3" spans="2:37" x14ac:dyDescent="0.25">
      <c r="B883" s="181" t="e">
        <f t="shared" ca="1" si="121"/>
        <v>#N/A</v>
      </c>
      <c r="C883" s="86"/>
      <c r="D883" s="86"/>
      <c r="F883" s="16"/>
      <c r="G883" s="86"/>
      <c r="H883" s="86"/>
      <c r="J883" s="86"/>
      <c r="P883" s="16" t="e">
        <f t="shared" ca="1" si="122"/>
        <v>#N/A</v>
      </c>
      <c r="Q883" s="86" t="e">
        <f t="shared" ca="1" si="123"/>
        <v>#N/A</v>
      </c>
      <c r="R883" s="86" t="e">
        <f t="shared" ca="1" si="124"/>
        <v>#N/A</v>
      </c>
      <c r="T883" s="16" t="e">
        <f t="shared" ca="1" si="125"/>
        <v>#N/A</v>
      </c>
      <c r="U883" s="86" t="e">
        <f t="shared" ca="1" si="126"/>
        <v>#N/A</v>
      </c>
      <c r="V883" s="86" t="e">
        <f t="shared" ca="1" si="127"/>
        <v>#N/A</v>
      </c>
      <c r="X883" s="86"/>
      <c r="AI883" s="196" t="e">
        <f ca="1">(($E$9*(RAND()*($E$208-$D$208)+$D$208))*(RAND()*('Base Calcs'!$E$214-'Base Calcs'!$D$214)+'Base Calcs'!$D$214+IF($E$50&gt;0,$E$50,0)))+$E$154+$E$155-$E$196+$E$179-($E$179*(RAND()*($E$210-$D$210)+$D$210))-(($E$200/$E$45)*(RAND()*($E$211-$D$211)+$D$211))</f>
        <v>#N/A</v>
      </c>
      <c r="AK8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4" spans="2:37" x14ac:dyDescent="0.25">
      <c r="B884" s="181" t="e">
        <f t="shared" ca="1" si="121"/>
        <v>#N/A</v>
      </c>
      <c r="C884" s="86"/>
      <c r="D884" s="86"/>
      <c r="F884" s="16"/>
      <c r="G884" s="86"/>
      <c r="H884" s="86"/>
      <c r="J884" s="86"/>
      <c r="P884" s="16" t="e">
        <f t="shared" ca="1" si="122"/>
        <v>#N/A</v>
      </c>
      <c r="Q884" s="86" t="e">
        <f t="shared" ca="1" si="123"/>
        <v>#N/A</v>
      </c>
      <c r="R884" s="86" t="e">
        <f t="shared" ca="1" si="124"/>
        <v>#N/A</v>
      </c>
      <c r="T884" s="16" t="e">
        <f t="shared" ca="1" si="125"/>
        <v>#N/A</v>
      </c>
      <c r="U884" s="86" t="e">
        <f t="shared" ca="1" si="126"/>
        <v>#N/A</v>
      </c>
      <c r="V884" s="86" t="e">
        <f t="shared" ca="1" si="127"/>
        <v>#N/A</v>
      </c>
      <c r="X884" s="86"/>
      <c r="AI884" s="196" t="e">
        <f ca="1">(($E$9*(RAND()*($E$208-$D$208)+$D$208))*(RAND()*('Base Calcs'!$E$214-'Base Calcs'!$D$214)+'Base Calcs'!$D$214+IF($E$50&gt;0,$E$50,0)))+$E$154+$E$155-$E$196+$E$179-($E$179*(RAND()*($E$210-$D$210)+$D$210))-(($E$200/$E$45)*(RAND()*($E$211-$D$211)+$D$211))</f>
        <v>#N/A</v>
      </c>
      <c r="AK8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5" spans="2:37" x14ac:dyDescent="0.25">
      <c r="B885" s="181" t="e">
        <f t="shared" ca="1" si="121"/>
        <v>#N/A</v>
      </c>
      <c r="C885" s="86"/>
      <c r="D885" s="86"/>
      <c r="F885" s="16"/>
      <c r="G885" s="86"/>
      <c r="H885" s="86"/>
      <c r="J885" s="86"/>
      <c r="P885" s="16" t="e">
        <f t="shared" ca="1" si="122"/>
        <v>#N/A</v>
      </c>
      <c r="Q885" s="86" t="e">
        <f t="shared" ca="1" si="123"/>
        <v>#N/A</v>
      </c>
      <c r="R885" s="86" t="e">
        <f t="shared" ca="1" si="124"/>
        <v>#N/A</v>
      </c>
      <c r="T885" s="16" t="e">
        <f t="shared" ca="1" si="125"/>
        <v>#N/A</v>
      </c>
      <c r="U885" s="86" t="e">
        <f t="shared" ca="1" si="126"/>
        <v>#N/A</v>
      </c>
      <c r="V885" s="86" t="e">
        <f t="shared" ca="1" si="127"/>
        <v>#N/A</v>
      </c>
      <c r="X885" s="86"/>
      <c r="AI885" s="196" t="e">
        <f ca="1">(($E$9*(RAND()*($E$208-$D$208)+$D$208))*(RAND()*('Base Calcs'!$E$214-'Base Calcs'!$D$214)+'Base Calcs'!$D$214+IF($E$50&gt;0,$E$50,0)))+$E$154+$E$155-$E$196+$E$179-($E$179*(RAND()*($E$210-$D$210)+$D$210))-(($E$200/$E$45)*(RAND()*($E$211-$D$211)+$D$211))</f>
        <v>#N/A</v>
      </c>
      <c r="AK8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6" spans="2:37" x14ac:dyDescent="0.25">
      <c r="B886" s="181" t="e">
        <f t="shared" ca="1" si="121"/>
        <v>#N/A</v>
      </c>
      <c r="C886" s="86"/>
      <c r="D886" s="86"/>
      <c r="F886" s="16"/>
      <c r="G886" s="86"/>
      <c r="H886" s="86"/>
      <c r="J886" s="86"/>
      <c r="P886" s="16" t="e">
        <f t="shared" ca="1" si="122"/>
        <v>#N/A</v>
      </c>
      <c r="Q886" s="86" t="e">
        <f t="shared" ca="1" si="123"/>
        <v>#N/A</v>
      </c>
      <c r="R886" s="86" t="e">
        <f t="shared" ca="1" si="124"/>
        <v>#N/A</v>
      </c>
      <c r="T886" s="16" t="e">
        <f t="shared" ca="1" si="125"/>
        <v>#N/A</v>
      </c>
      <c r="U886" s="86" t="e">
        <f t="shared" ca="1" si="126"/>
        <v>#N/A</v>
      </c>
      <c r="V886" s="86" t="e">
        <f t="shared" ca="1" si="127"/>
        <v>#N/A</v>
      </c>
      <c r="X886" s="86"/>
      <c r="AI886" s="196" t="e">
        <f ca="1">(($E$9*(RAND()*($E$208-$D$208)+$D$208))*(RAND()*('Base Calcs'!$E$214-'Base Calcs'!$D$214)+'Base Calcs'!$D$214+IF($E$50&gt;0,$E$50,0)))+$E$154+$E$155-$E$196+$E$179-($E$179*(RAND()*($E$210-$D$210)+$D$210))-(($E$200/$E$45)*(RAND()*($E$211-$D$211)+$D$211))</f>
        <v>#N/A</v>
      </c>
      <c r="AK8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7" spans="2:37" x14ac:dyDescent="0.25">
      <c r="B887" s="181" t="e">
        <f t="shared" ca="1" si="121"/>
        <v>#N/A</v>
      </c>
      <c r="C887" s="86"/>
      <c r="D887" s="86"/>
      <c r="F887" s="16"/>
      <c r="G887" s="86"/>
      <c r="H887" s="86"/>
      <c r="J887" s="86"/>
      <c r="P887" s="16" t="e">
        <f t="shared" ca="1" si="122"/>
        <v>#N/A</v>
      </c>
      <c r="Q887" s="86" t="e">
        <f t="shared" ca="1" si="123"/>
        <v>#N/A</v>
      </c>
      <c r="R887" s="86" t="e">
        <f t="shared" ca="1" si="124"/>
        <v>#N/A</v>
      </c>
      <c r="T887" s="16" t="e">
        <f t="shared" ca="1" si="125"/>
        <v>#N/A</v>
      </c>
      <c r="U887" s="86" t="e">
        <f t="shared" ca="1" si="126"/>
        <v>#N/A</v>
      </c>
      <c r="V887" s="86" t="e">
        <f t="shared" ca="1" si="127"/>
        <v>#N/A</v>
      </c>
      <c r="X887" s="86"/>
      <c r="AI887" s="196" t="e">
        <f ca="1">(($E$9*(RAND()*($E$208-$D$208)+$D$208))*(RAND()*('Base Calcs'!$E$214-'Base Calcs'!$D$214)+'Base Calcs'!$D$214+IF($E$50&gt;0,$E$50,0)))+$E$154+$E$155-$E$196+$E$179-($E$179*(RAND()*($E$210-$D$210)+$D$210))-(($E$200/$E$45)*(RAND()*($E$211-$D$211)+$D$211))</f>
        <v>#N/A</v>
      </c>
      <c r="AK8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8" spans="2:37" x14ac:dyDescent="0.25">
      <c r="B888" s="181" t="e">
        <f t="shared" ca="1" si="121"/>
        <v>#N/A</v>
      </c>
      <c r="C888" s="86"/>
      <c r="D888" s="86"/>
      <c r="F888" s="16"/>
      <c r="G888" s="86"/>
      <c r="H888" s="86"/>
      <c r="J888" s="86"/>
      <c r="P888" s="16" t="e">
        <f t="shared" ca="1" si="122"/>
        <v>#N/A</v>
      </c>
      <c r="Q888" s="86" t="e">
        <f t="shared" ca="1" si="123"/>
        <v>#N/A</v>
      </c>
      <c r="R888" s="86" t="e">
        <f t="shared" ca="1" si="124"/>
        <v>#N/A</v>
      </c>
      <c r="T888" s="16" t="e">
        <f t="shared" ca="1" si="125"/>
        <v>#N/A</v>
      </c>
      <c r="U888" s="86" t="e">
        <f t="shared" ca="1" si="126"/>
        <v>#N/A</v>
      </c>
      <c r="V888" s="86" t="e">
        <f t="shared" ca="1" si="127"/>
        <v>#N/A</v>
      </c>
      <c r="X888" s="86"/>
      <c r="AI888" s="196" t="e">
        <f ca="1">(($E$9*(RAND()*($E$208-$D$208)+$D$208))*(RAND()*('Base Calcs'!$E$214-'Base Calcs'!$D$214)+'Base Calcs'!$D$214+IF($E$50&gt;0,$E$50,0)))+$E$154+$E$155-$E$196+$E$179-($E$179*(RAND()*($E$210-$D$210)+$D$210))-(($E$200/$E$45)*(RAND()*($E$211-$D$211)+$D$211))</f>
        <v>#N/A</v>
      </c>
      <c r="AK8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9" spans="2:37" x14ac:dyDescent="0.25">
      <c r="B889" s="181" t="e">
        <f t="shared" ca="1" si="121"/>
        <v>#N/A</v>
      </c>
      <c r="C889" s="86"/>
      <c r="D889" s="86"/>
      <c r="F889" s="16"/>
      <c r="G889" s="86"/>
      <c r="H889" s="86"/>
      <c r="J889" s="86"/>
      <c r="P889" s="16" t="e">
        <f t="shared" ca="1" si="122"/>
        <v>#N/A</v>
      </c>
      <c r="Q889" s="86" t="e">
        <f t="shared" ca="1" si="123"/>
        <v>#N/A</v>
      </c>
      <c r="R889" s="86" t="e">
        <f t="shared" ca="1" si="124"/>
        <v>#N/A</v>
      </c>
      <c r="T889" s="16" t="e">
        <f t="shared" ca="1" si="125"/>
        <v>#N/A</v>
      </c>
      <c r="U889" s="86" t="e">
        <f t="shared" ca="1" si="126"/>
        <v>#N/A</v>
      </c>
      <c r="V889" s="86" t="e">
        <f t="shared" ca="1" si="127"/>
        <v>#N/A</v>
      </c>
      <c r="X889" s="86"/>
      <c r="AI889" s="196" t="e">
        <f ca="1">(($E$9*(RAND()*($E$208-$D$208)+$D$208))*(RAND()*('Base Calcs'!$E$214-'Base Calcs'!$D$214)+'Base Calcs'!$D$214+IF($E$50&gt;0,$E$50,0)))+$E$154+$E$155-$E$196+$E$179-($E$179*(RAND()*($E$210-$D$210)+$D$210))-(($E$200/$E$45)*(RAND()*($E$211-$D$211)+$D$211))</f>
        <v>#N/A</v>
      </c>
      <c r="AK8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0" spans="2:37" x14ac:dyDescent="0.25">
      <c r="B890" s="181" t="e">
        <f t="shared" ca="1" si="121"/>
        <v>#N/A</v>
      </c>
      <c r="C890" s="86"/>
      <c r="D890" s="86"/>
      <c r="F890" s="16"/>
      <c r="G890" s="86"/>
      <c r="H890" s="86"/>
      <c r="J890" s="86"/>
      <c r="P890" s="16" t="e">
        <f t="shared" ca="1" si="122"/>
        <v>#N/A</v>
      </c>
      <c r="Q890" s="86" t="e">
        <f t="shared" ca="1" si="123"/>
        <v>#N/A</v>
      </c>
      <c r="R890" s="86" t="e">
        <f t="shared" ca="1" si="124"/>
        <v>#N/A</v>
      </c>
      <c r="T890" s="16" t="e">
        <f t="shared" ca="1" si="125"/>
        <v>#N/A</v>
      </c>
      <c r="U890" s="86" t="e">
        <f t="shared" ca="1" si="126"/>
        <v>#N/A</v>
      </c>
      <c r="V890" s="86" t="e">
        <f t="shared" ca="1" si="127"/>
        <v>#N/A</v>
      </c>
      <c r="X890" s="86"/>
      <c r="AI890" s="196" t="e">
        <f ca="1">(($E$9*(RAND()*($E$208-$D$208)+$D$208))*(RAND()*('Base Calcs'!$E$214-'Base Calcs'!$D$214)+'Base Calcs'!$D$214+IF($E$50&gt;0,$E$50,0)))+$E$154+$E$155-$E$196+$E$179-($E$179*(RAND()*($E$210-$D$210)+$D$210))-(($E$200/$E$45)*(RAND()*($E$211-$D$211)+$D$211))</f>
        <v>#N/A</v>
      </c>
      <c r="AK8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1" spans="2:37" x14ac:dyDescent="0.25">
      <c r="B891" s="181" t="e">
        <f t="shared" ca="1" si="121"/>
        <v>#N/A</v>
      </c>
      <c r="C891" s="86"/>
      <c r="D891" s="86"/>
      <c r="F891" s="16"/>
      <c r="G891" s="86"/>
      <c r="H891" s="86"/>
      <c r="J891" s="86"/>
      <c r="P891" s="16" t="e">
        <f t="shared" ca="1" si="122"/>
        <v>#N/A</v>
      </c>
      <c r="Q891" s="86" t="e">
        <f t="shared" ca="1" si="123"/>
        <v>#N/A</v>
      </c>
      <c r="R891" s="86" t="e">
        <f t="shared" ca="1" si="124"/>
        <v>#N/A</v>
      </c>
      <c r="T891" s="16" t="e">
        <f t="shared" ca="1" si="125"/>
        <v>#N/A</v>
      </c>
      <c r="U891" s="86" t="e">
        <f t="shared" ca="1" si="126"/>
        <v>#N/A</v>
      </c>
      <c r="V891" s="86" t="e">
        <f t="shared" ca="1" si="127"/>
        <v>#N/A</v>
      </c>
      <c r="X891" s="86"/>
      <c r="AI891" s="196" t="e">
        <f ca="1">(($E$9*(RAND()*($E$208-$D$208)+$D$208))*(RAND()*('Base Calcs'!$E$214-'Base Calcs'!$D$214)+'Base Calcs'!$D$214+IF($E$50&gt;0,$E$50,0)))+$E$154+$E$155-$E$196+$E$179-($E$179*(RAND()*($E$210-$D$210)+$D$210))-(($E$200/$E$45)*(RAND()*($E$211-$D$211)+$D$211))</f>
        <v>#N/A</v>
      </c>
      <c r="AK8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2" spans="2:37" x14ac:dyDescent="0.25">
      <c r="B892" s="181" t="e">
        <f t="shared" ca="1" si="121"/>
        <v>#N/A</v>
      </c>
      <c r="C892" s="86"/>
      <c r="D892" s="86"/>
      <c r="F892" s="16"/>
      <c r="G892" s="86"/>
      <c r="H892" s="86"/>
      <c r="J892" s="86"/>
      <c r="P892" s="16" t="e">
        <f t="shared" ca="1" si="122"/>
        <v>#N/A</v>
      </c>
      <c r="Q892" s="86" t="e">
        <f t="shared" ca="1" si="123"/>
        <v>#N/A</v>
      </c>
      <c r="R892" s="86" t="e">
        <f t="shared" ca="1" si="124"/>
        <v>#N/A</v>
      </c>
      <c r="T892" s="16" t="e">
        <f t="shared" ca="1" si="125"/>
        <v>#N/A</v>
      </c>
      <c r="U892" s="86" t="e">
        <f t="shared" ca="1" si="126"/>
        <v>#N/A</v>
      </c>
      <c r="V892" s="86" t="e">
        <f t="shared" ca="1" si="127"/>
        <v>#N/A</v>
      </c>
      <c r="X892" s="86"/>
      <c r="AI892" s="196" t="e">
        <f ca="1">(($E$9*(RAND()*($E$208-$D$208)+$D$208))*(RAND()*('Base Calcs'!$E$214-'Base Calcs'!$D$214)+'Base Calcs'!$D$214+IF($E$50&gt;0,$E$50,0)))+$E$154+$E$155-$E$196+$E$179-($E$179*(RAND()*($E$210-$D$210)+$D$210))-(($E$200/$E$45)*(RAND()*($E$211-$D$211)+$D$211))</f>
        <v>#N/A</v>
      </c>
      <c r="AK8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3" spans="2:37" x14ac:dyDescent="0.25">
      <c r="B893" s="181" t="e">
        <f t="shared" ca="1" si="121"/>
        <v>#N/A</v>
      </c>
      <c r="C893" s="86"/>
      <c r="D893" s="86"/>
      <c r="F893" s="16"/>
      <c r="G893" s="86"/>
      <c r="H893" s="86"/>
      <c r="J893" s="86"/>
      <c r="P893" s="16" t="e">
        <f t="shared" ca="1" si="122"/>
        <v>#N/A</v>
      </c>
      <c r="Q893" s="86" t="e">
        <f t="shared" ca="1" si="123"/>
        <v>#N/A</v>
      </c>
      <c r="R893" s="86" t="e">
        <f t="shared" ca="1" si="124"/>
        <v>#N/A</v>
      </c>
      <c r="T893" s="16" t="e">
        <f t="shared" ca="1" si="125"/>
        <v>#N/A</v>
      </c>
      <c r="U893" s="86" t="e">
        <f t="shared" ca="1" si="126"/>
        <v>#N/A</v>
      </c>
      <c r="V893" s="86" t="e">
        <f t="shared" ca="1" si="127"/>
        <v>#N/A</v>
      </c>
      <c r="X893" s="86"/>
      <c r="AI893" s="196" t="e">
        <f ca="1">(($E$9*(RAND()*($E$208-$D$208)+$D$208))*(RAND()*('Base Calcs'!$E$214-'Base Calcs'!$D$214)+'Base Calcs'!$D$214+IF($E$50&gt;0,$E$50,0)))+$E$154+$E$155-$E$196+$E$179-($E$179*(RAND()*($E$210-$D$210)+$D$210))-(($E$200/$E$45)*(RAND()*($E$211-$D$211)+$D$211))</f>
        <v>#N/A</v>
      </c>
      <c r="AK8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4" spans="2:37" x14ac:dyDescent="0.25">
      <c r="B894" s="181" t="e">
        <f t="shared" ca="1" si="121"/>
        <v>#N/A</v>
      </c>
      <c r="C894" s="86"/>
      <c r="D894" s="86"/>
      <c r="F894" s="16"/>
      <c r="G894" s="86"/>
      <c r="H894" s="86"/>
      <c r="J894" s="86"/>
      <c r="P894" s="16" t="e">
        <f t="shared" ca="1" si="122"/>
        <v>#N/A</v>
      </c>
      <c r="Q894" s="86" t="e">
        <f t="shared" ca="1" si="123"/>
        <v>#N/A</v>
      </c>
      <c r="R894" s="86" t="e">
        <f t="shared" ca="1" si="124"/>
        <v>#N/A</v>
      </c>
      <c r="T894" s="16" t="e">
        <f t="shared" ca="1" si="125"/>
        <v>#N/A</v>
      </c>
      <c r="U894" s="86" t="e">
        <f t="shared" ca="1" si="126"/>
        <v>#N/A</v>
      </c>
      <c r="V894" s="86" t="e">
        <f t="shared" ca="1" si="127"/>
        <v>#N/A</v>
      </c>
      <c r="X894" s="86"/>
      <c r="AI894" s="196" t="e">
        <f ca="1">(($E$9*(RAND()*($E$208-$D$208)+$D$208))*(RAND()*('Base Calcs'!$E$214-'Base Calcs'!$D$214)+'Base Calcs'!$D$214+IF($E$50&gt;0,$E$50,0)))+$E$154+$E$155-$E$196+$E$179-($E$179*(RAND()*($E$210-$D$210)+$D$210))-(($E$200/$E$45)*(RAND()*($E$211-$D$211)+$D$211))</f>
        <v>#N/A</v>
      </c>
      <c r="AK8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5" spans="2:37" x14ac:dyDescent="0.25">
      <c r="B895" s="181" t="e">
        <f t="shared" ca="1" si="121"/>
        <v>#N/A</v>
      </c>
      <c r="C895" s="86"/>
      <c r="D895" s="86"/>
      <c r="F895" s="16"/>
      <c r="G895" s="86"/>
      <c r="H895" s="86"/>
      <c r="J895" s="86"/>
      <c r="P895" s="16" t="e">
        <f t="shared" ca="1" si="122"/>
        <v>#N/A</v>
      </c>
      <c r="Q895" s="86" t="e">
        <f t="shared" ca="1" si="123"/>
        <v>#N/A</v>
      </c>
      <c r="R895" s="86" t="e">
        <f t="shared" ca="1" si="124"/>
        <v>#N/A</v>
      </c>
      <c r="T895" s="16" t="e">
        <f t="shared" ca="1" si="125"/>
        <v>#N/A</v>
      </c>
      <c r="U895" s="86" t="e">
        <f t="shared" ca="1" si="126"/>
        <v>#N/A</v>
      </c>
      <c r="V895" s="86" t="e">
        <f t="shared" ca="1" si="127"/>
        <v>#N/A</v>
      </c>
      <c r="X895" s="86"/>
      <c r="AI895" s="196" t="e">
        <f ca="1">(($E$9*(RAND()*($E$208-$D$208)+$D$208))*(RAND()*('Base Calcs'!$E$214-'Base Calcs'!$D$214)+'Base Calcs'!$D$214+IF($E$50&gt;0,$E$50,0)))+$E$154+$E$155-$E$196+$E$179-($E$179*(RAND()*($E$210-$D$210)+$D$210))-(($E$200/$E$45)*(RAND()*($E$211-$D$211)+$D$211))</f>
        <v>#N/A</v>
      </c>
      <c r="AK8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6" spans="2:37" x14ac:dyDescent="0.25">
      <c r="B896" s="181" t="e">
        <f t="shared" ca="1" si="121"/>
        <v>#N/A</v>
      </c>
      <c r="C896" s="86"/>
      <c r="D896" s="86"/>
      <c r="F896" s="16"/>
      <c r="G896" s="86"/>
      <c r="H896" s="86"/>
      <c r="J896" s="86"/>
      <c r="P896" s="16" t="e">
        <f t="shared" ca="1" si="122"/>
        <v>#N/A</v>
      </c>
      <c r="Q896" s="86" t="e">
        <f t="shared" ca="1" si="123"/>
        <v>#N/A</v>
      </c>
      <c r="R896" s="86" t="e">
        <f t="shared" ca="1" si="124"/>
        <v>#N/A</v>
      </c>
      <c r="T896" s="16" t="e">
        <f t="shared" ca="1" si="125"/>
        <v>#N/A</v>
      </c>
      <c r="U896" s="86" t="e">
        <f t="shared" ca="1" si="126"/>
        <v>#N/A</v>
      </c>
      <c r="V896" s="86" t="e">
        <f t="shared" ca="1" si="127"/>
        <v>#N/A</v>
      </c>
      <c r="X896" s="86"/>
      <c r="AI896" s="196" t="e">
        <f ca="1">(($E$9*(RAND()*($E$208-$D$208)+$D$208))*(RAND()*('Base Calcs'!$E$214-'Base Calcs'!$D$214)+'Base Calcs'!$D$214+IF($E$50&gt;0,$E$50,0)))+$E$154+$E$155-$E$196+$E$179-($E$179*(RAND()*($E$210-$D$210)+$D$210))-(($E$200/$E$45)*(RAND()*($E$211-$D$211)+$D$211))</f>
        <v>#N/A</v>
      </c>
      <c r="AK8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7" spans="2:37" x14ac:dyDescent="0.25">
      <c r="B897" s="181" t="e">
        <f t="shared" ca="1" si="121"/>
        <v>#N/A</v>
      </c>
      <c r="C897" s="86"/>
      <c r="D897" s="86"/>
      <c r="F897" s="16"/>
      <c r="G897" s="86"/>
      <c r="H897" s="86"/>
      <c r="J897" s="86"/>
      <c r="P897" s="16" t="e">
        <f t="shared" ca="1" si="122"/>
        <v>#N/A</v>
      </c>
      <c r="Q897" s="86" t="e">
        <f t="shared" ca="1" si="123"/>
        <v>#N/A</v>
      </c>
      <c r="R897" s="86" t="e">
        <f t="shared" ca="1" si="124"/>
        <v>#N/A</v>
      </c>
      <c r="T897" s="16" t="e">
        <f t="shared" ca="1" si="125"/>
        <v>#N/A</v>
      </c>
      <c r="U897" s="86" t="e">
        <f t="shared" ca="1" si="126"/>
        <v>#N/A</v>
      </c>
      <c r="V897" s="86" t="e">
        <f t="shared" ca="1" si="127"/>
        <v>#N/A</v>
      </c>
      <c r="X897" s="86"/>
      <c r="AI897" s="196" t="e">
        <f ca="1">(($E$9*(RAND()*($E$208-$D$208)+$D$208))*(RAND()*('Base Calcs'!$E$214-'Base Calcs'!$D$214)+'Base Calcs'!$D$214+IF($E$50&gt;0,$E$50,0)))+$E$154+$E$155-$E$196+$E$179-($E$179*(RAND()*($E$210-$D$210)+$D$210))-(($E$200/$E$45)*(RAND()*($E$211-$D$211)+$D$211))</f>
        <v>#N/A</v>
      </c>
      <c r="AK8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8" spans="2:37" x14ac:dyDescent="0.25">
      <c r="B898" s="181" t="e">
        <f t="shared" ca="1" si="121"/>
        <v>#N/A</v>
      </c>
      <c r="C898" s="86"/>
      <c r="D898" s="86"/>
      <c r="F898" s="16"/>
      <c r="G898" s="86"/>
      <c r="H898" s="86"/>
      <c r="J898" s="86"/>
      <c r="P898" s="16" t="e">
        <f t="shared" ca="1" si="122"/>
        <v>#N/A</v>
      </c>
      <c r="Q898" s="86" t="e">
        <f t="shared" ca="1" si="123"/>
        <v>#N/A</v>
      </c>
      <c r="R898" s="86" t="e">
        <f t="shared" ca="1" si="124"/>
        <v>#N/A</v>
      </c>
      <c r="T898" s="16" t="e">
        <f t="shared" ca="1" si="125"/>
        <v>#N/A</v>
      </c>
      <c r="U898" s="86" t="e">
        <f t="shared" ca="1" si="126"/>
        <v>#N/A</v>
      </c>
      <c r="V898" s="86" t="e">
        <f t="shared" ca="1" si="127"/>
        <v>#N/A</v>
      </c>
      <c r="X898" s="86"/>
      <c r="AI898" s="196" t="e">
        <f ca="1">(($E$9*(RAND()*($E$208-$D$208)+$D$208))*(RAND()*('Base Calcs'!$E$214-'Base Calcs'!$D$214)+'Base Calcs'!$D$214+IF($E$50&gt;0,$E$50,0)))+$E$154+$E$155-$E$196+$E$179-($E$179*(RAND()*($E$210-$D$210)+$D$210))-(($E$200/$E$45)*(RAND()*($E$211-$D$211)+$D$211))</f>
        <v>#N/A</v>
      </c>
      <c r="AK8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9" spans="2:37" x14ac:dyDescent="0.25">
      <c r="B899" s="181" t="e">
        <f t="shared" ca="1" si="121"/>
        <v>#N/A</v>
      </c>
      <c r="C899" s="86"/>
      <c r="D899" s="86"/>
      <c r="F899" s="16"/>
      <c r="G899" s="86"/>
      <c r="H899" s="86"/>
      <c r="J899" s="86"/>
      <c r="P899" s="16" t="e">
        <f t="shared" ca="1" si="122"/>
        <v>#N/A</v>
      </c>
      <c r="Q899" s="86" t="e">
        <f t="shared" ca="1" si="123"/>
        <v>#N/A</v>
      </c>
      <c r="R899" s="86" t="e">
        <f t="shared" ca="1" si="124"/>
        <v>#N/A</v>
      </c>
      <c r="T899" s="16" t="e">
        <f t="shared" ca="1" si="125"/>
        <v>#N/A</v>
      </c>
      <c r="U899" s="86" t="e">
        <f t="shared" ca="1" si="126"/>
        <v>#N/A</v>
      </c>
      <c r="V899" s="86" t="e">
        <f t="shared" ca="1" si="127"/>
        <v>#N/A</v>
      </c>
      <c r="X899" s="86"/>
      <c r="AI899" s="196" t="e">
        <f ca="1">(($E$9*(RAND()*($E$208-$D$208)+$D$208))*(RAND()*('Base Calcs'!$E$214-'Base Calcs'!$D$214)+'Base Calcs'!$D$214+IF($E$50&gt;0,$E$50,0)))+$E$154+$E$155-$E$196+$E$179-($E$179*(RAND()*($E$210-$D$210)+$D$210))-(($E$200/$E$45)*(RAND()*($E$211-$D$211)+$D$211))</f>
        <v>#N/A</v>
      </c>
      <c r="AK8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0" spans="2:37" x14ac:dyDescent="0.25">
      <c r="B900" s="181" t="e">
        <f t="shared" ca="1" si="121"/>
        <v>#N/A</v>
      </c>
      <c r="C900" s="86"/>
      <c r="D900" s="86"/>
      <c r="F900" s="16"/>
      <c r="G900" s="86"/>
      <c r="H900" s="86"/>
      <c r="J900" s="86"/>
      <c r="P900" s="16" t="e">
        <f t="shared" ca="1" si="122"/>
        <v>#N/A</v>
      </c>
      <c r="Q900" s="86" t="e">
        <f t="shared" ca="1" si="123"/>
        <v>#N/A</v>
      </c>
      <c r="R900" s="86" t="e">
        <f t="shared" ca="1" si="124"/>
        <v>#N/A</v>
      </c>
      <c r="T900" s="16" t="e">
        <f t="shared" ca="1" si="125"/>
        <v>#N/A</v>
      </c>
      <c r="U900" s="86" t="e">
        <f t="shared" ca="1" si="126"/>
        <v>#N/A</v>
      </c>
      <c r="V900" s="86" t="e">
        <f t="shared" ca="1" si="127"/>
        <v>#N/A</v>
      </c>
      <c r="X900" s="86"/>
      <c r="AI900" s="196" t="e">
        <f ca="1">(($E$9*(RAND()*($E$208-$D$208)+$D$208))*(RAND()*('Base Calcs'!$E$214-'Base Calcs'!$D$214)+'Base Calcs'!$D$214+IF($E$50&gt;0,$E$50,0)))+$E$154+$E$155-$E$196+$E$179-($E$179*(RAND()*($E$210-$D$210)+$D$210))-(($E$200/$E$45)*(RAND()*($E$211-$D$211)+$D$211))</f>
        <v>#N/A</v>
      </c>
      <c r="AK9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1" spans="2:37" x14ac:dyDescent="0.25">
      <c r="B901" s="181" t="e">
        <f t="shared" ca="1" si="121"/>
        <v>#N/A</v>
      </c>
      <c r="C901" s="86"/>
      <c r="D901" s="86"/>
      <c r="F901" s="16"/>
      <c r="G901" s="86"/>
      <c r="H901" s="86"/>
      <c r="J901" s="86"/>
      <c r="P901" s="16" t="e">
        <f t="shared" ca="1" si="122"/>
        <v>#N/A</v>
      </c>
      <c r="Q901" s="86" t="e">
        <f t="shared" ca="1" si="123"/>
        <v>#N/A</v>
      </c>
      <c r="R901" s="86" t="e">
        <f t="shared" ca="1" si="124"/>
        <v>#N/A</v>
      </c>
      <c r="T901" s="16" t="e">
        <f t="shared" ca="1" si="125"/>
        <v>#N/A</v>
      </c>
      <c r="U901" s="86" t="e">
        <f t="shared" ca="1" si="126"/>
        <v>#N/A</v>
      </c>
      <c r="V901" s="86" t="e">
        <f t="shared" ca="1" si="127"/>
        <v>#N/A</v>
      </c>
      <c r="X901" s="86"/>
      <c r="AI901" s="196" t="e">
        <f ca="1">(($E$9*(RAND()*($E$208-$D$208)+$D$208))*(RAND()*('Base Calcs'!$E$214-'Base Calcs'!$D$214)+'Base Calcs'!$D$214+IF($E$50&gt;0,$E$50,0)))+$E$154+$E$155-$E$196+$E$179-($E$179*(RAND()*($E$210-$D$210)+$D$210))-(($E$200/$E$45)*(RAND()*($E$211-$D$211)+$D$211))</f>
        <v>#N/A</v>
      </c>
      <c r="AK9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2" spans="2:37" x14ac:dyDescent="0.25">
      <c r="B902" s="181" t="e">
        <f t="shared" ca="1" si="121"/>
        <v>#N/A</v>
      </c>
      <c r="C902" s="86"/>
      <c r="D902" s="86"/>
      <c r="F902" s="16"/>
      <c r="G902" s="86"/>
      <c r="H902" s="86"/>
      <c r="J902" s="86"/>
      <c r="P902" s="16" t="e">
        <f t="shared" ca="1" si="122"/>
        <v>#N/A</v>
      </c>
      <c r="Q902" s="86" t="e">
        <f t="shared" ca="1" si="123"/>
        <v>#N/A</v>
      </c>
      <c r="R902" s="86" t="e">
        <f t="shared" ca="1" si="124"/>
        <v>#N/A</v>
      </c>
      <c r="T902" s="16" t="e">
        <f t="shared" ca="1" si="125"/>
        <v>#N/A</v>
      </c>
      <c r="U902" s="86" t="e">
        <f t="shared" ca="1" si="126"/>
        <v>#N/A</v>
      </c>
      <c r="V902" s="86" t="e">
        <f t="shared" ca="1" si="127"/>
        <v>#N/A</v>
      </c>
      <c r="X902" s="86"/>
      <c r="AI902" s="196" t="e">
        <f ca="1">(($E$9*(RAND()*($E$208-$D$208)+$D$208))*(RAND()*('Base Calcs'!$E$214-'Base Calcs'!$D$214)+'Base Calcs'!$D$214+IF($E$50&gt;0,$E$50,0)))+$E$154+$E$155-$E$196+$E$179-($E$179*(RAND()*($E$210-$D$210)+$D$210))-(($E$200/$E$45)*(RAND()*($E$211-$D$211)+$D$211))</f>
        <v>#N/A</v>
      </c>
      <c r="AK9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3" spans="2:37" x14ac:dyDescent="0.25">
      <c r="B903" s="181" t="e">
        <f t="shared" ca="1" si="121"/>
        <v>#N/A</v>
      </c>
      <c r="C903" s="86"/>
      <c r="D903" s="86"/>
      <c r="F903" s="16"/>
      <c r="G903" s="86"/>
      <c r="H903" s="86"/>
      <c r="J903" s="86"/>
      <c r="P903" s="16" t="e">
        <f t="shared" ca="1" si="122"/>
        <v>#N/A</v>
      </c>
      <c r="Q903" s="86" t="e">
        <f t="shared" ca="1" si="123"/>
        <v>#N/A</v>
      </c>
      <c r="R903" s="86" t="e">
        <f t="shared" ca="1" si="124"/>
        <v>#N/A</v>
      </c>
      <c r="T903" s="16" t="e">
        <f t="shared" ca="1" si="125"/>
        <v>#N/A</v>
      </c>
      <c r="U903" s="86" t="e">
        <f t="shared" ca="1" si="126"/>
        <v>#N/A</v>
      </c>
      <c r="V903" s="86" t="e">
        <f t="shared" ca="1" si="127"/>
        <v>#N/A</v>
      </c>
      <c r="X903" s="86"/>
      <c r="AI903" s="196" t="e">
        <f ca="1">(($E$9*(RAND()*($E$208-$D$208)+$D$208))*(RAND()*('Base Calcs'!$E$214-'Base Calcs'!$D$214)+'Base Calcs'!$D$214+IF($E$50&gt;0,$E$50,0)))+$E$154+$E$155-$E$196+$E$179-($E$179*(RAND()*($E$210-$D$210)+$D$210))-(($E$200/$E$45)*(RAND()*($E$211-$D$211)+$D$211))</f>
        <v>#N/A</v>
      </c>
      <c r="AK9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4" spans="2:37" x14ac:dyDescent="0.25">
      <c r="B904" s="181" t="e">
        <f t="shared" ca="1" si="121"/>
        <v>#N/A</v>
      </c>
      <c r="C904" s="86"/>
      <c r="D904" s="86"/>
      <c r="F904" s="16"/>
      <c r="G904" s="86"/>
      <c r="H904" s="86"/>
      <c r="J904" s="86"/>
      <c r="P904" s="16" t="e">
        <f t="shared" ca="1" si="122"/>
        <v>#N/A</v>
      </c>
      <c r="Q904" s="86" t="e">
        <f t="shared" ca="1" si="123"/>
        <v>#N/A</v>
      </c>
      <c r="R904" s="86" t="e">
        <f t="shared" ca="1" si="124"/>
        <v>#N/A</v>
      </c>
      <c r="T904" s="16" t="e">
        <f t="shared" ca="1" si="125"/>
        <v>#N/A</v>
      </c>
      <c r="U904" s="86" t="e">
        <f t="shared" ca="1" si="126"/>
        <v>#N/A</v>
      </c>
      <c r="V904" s="86" t="e">
        <f t="shared" ca="1" si="127"/>
        <v>#N/A</v>
      </c>
      <c r="X904" s="86"/>
      <c r="AI904" s="196" t="e">
        <f ca="1">(($E$9*(RAND()*($E$208-$D$208)+$D$208))*(RAND()*('Base Calcs'!$E$214-'Base Calcs'!$D$214)+'Base Calcs'!$D$214+IF($E$50&gt;0,$E$50,0)))+$E$154+$E$155-$E$196+$E$179-($E$179*(RAND()*($E$210-$D$210)+$D$210))-(($E$200/$E$45)*(RAND()*($E$211-$D$211)+$D$211))</f>
        <v>#N/A</v>
      </c>
      <c r="AK9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5" spans="2:37" x14ac:dyDescent="0.25">
      <c r="B905" s="181" t="e">
        <f t="shared" ca="1" si="121"/>
        <v>#N/A</v>
      </c>
      <c r="C905" s="86"/>
      <c r="D905" s="86"/>
      <c r="F905" s="16"/>
      <c r="G905" s="86"/>
      <c r="H905" s="86"/>
      <c r="J905" s="86"/>
      <c r="P905" s="16" t="e">
        <f t="shared" ca="1" si="122"/>
        <v>#N/A</v>
      </c>
      <c r="Q905" s="86" t="e">
        <f t="shared" ca="1" si="123"/>
        <v>#N/A</v>
      </c>
      <c r="R905" s="86" t="e">
        <f t="shared" ca="1" si="124"/>
        <v>#N/A</v>
      </c>
      <c r="T905" s="16" t="e">
        <f t="shared" ca="1" si="125"/>
        <v>#N/A</v>
      </c>
      <c r="U905" s="86" t="e">
        <f t="shared" ca="1" si="126"/>
        <v>#N/A</v>
      </c>
      <c r="V905" s="86" t="e">
        <f t="shared" ca="1" si="127"/>
        <v>#N/A</v>
      </c>
      <c r="X905" s="86"/>
      <c r="AI905" s="196" t="e">
        <f ca="1">(($E$9*(RAND()*($E$208-$D$208)+$D$208))*(RAND()*('Base Calcs'!$E$214-'Base Calcs'!$D$214)+'Base Calcs'!$D$214+IF($E$50&gt;0,$E$50,0)))+$E$154+$E$155-$E$196+$E$179-($E$179*(RAND()*($E$210-$D$210)+$D$210))-(($E$200/$E$45)*(RAND()*($E$211-$D$211)+$D$211))</f>
        <v>#N/A</v>
      </c>
      <c r="AK9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6" spans="2:37" x14ac:dyDescent="0.25">
      <c r="B906" s="181" t="e">
        <f t="shared" ca="1" si="121"/>
        <v>#N/A</v>
      </c>
      <c r="C906" s="86"/>
      <c r="D906" s="86"/>
      <c r="F906" s="16"/>
      <c r="G906" s="86"/>
      <c r="H906" s="86"/>
      <c r="J906" s="86"/>
      <c r="P906" s="16" t="e">
        <f t="shared" ca="1" si="122"/>
        <v>#N/A</v>
      </c>
      <c r="Q906" s="86" t="e">
        <f t="shared" ca="1" si="123"/>
        <v>#N/A</v>
      </c>
      <c r="R906" s="86" t="e">
        <f t="shared" ca="1" si="124"/>
        <v>#N/A</v>
      </c>
      <c r="T906" s="16" t="e">
        <f t="shared" ca="1" si="125"/>
        <v>#N/A</v>
      </c>
      <c r="U906" s="86" t="e">
        <f t="shared" ca="1" si="126"/>
        <v>#N/A</v>
      </c>
      <c r="V906" s="86" t="e">
        <f t="shared" ca="1" si="127"/>
        <v>#N/A</v>
      </c>
      <c r="X906" s="86"/>
      <c r="AI906" s="196" t="e">
        <f ca="1">(($E$9*(RAND()*($E$208-$D$208)+$D$208))*(RAND()*('Base Calcs'!$E$214-'Base Calcs'!$D$214)+'Base Calcs'!$D$214+IF($E$50&gt;0,$E$50,0)))+$E$154+$E$155-$E$196+$E$179-($E$179*(RAND()*($E$210-$D$210)+$D$210))-(($E$200/$E$45)*(RAND()*($E$211-$D$211)+$D$211))</f>
        <v>#N/A</v>
      </c>
      <c r="AK9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7" spans="2:37" x14ac:dyDescent="0.25">
      <c r="B907" s="181" t="e">
        <f t="shared" ca="1" si="121"/>
        <v>#N/A</v>
      </c>
      <c r="C907" s="86"/>
      <c r="D907" s="86"/>
      <c r="F907" s="16"/>
      <c r="G907" s="86"/>
      <c r="H907" s="86"/>
      <c r="J907" s="86"/>
      <c r="P907" s="16" t="e">
        <f t="shared" ca="1" si="122"/>
        <v>#N/A</v>
      </c>
      <c r="Q907" s="86" t="e">
        <f t="shared" ca="1" si="123"/>
        <v>#N/A</v>
      </c>
      <c r="R907" s="86" t="e">
        <f t="shared" ca="1" si="124"/>
        <v>#N/A</v>
      </c>
      <c r="T907" s="16" t="e">
        <f t="shared" ca="1" si="125"/>
        <v>#N/A</v>
      </c>
      <c r="U907" s="86" t="e">
        <f t="shared" ca="1" si="126"/>
        <v>#N/A</v>
      </c>
      <c r="V907" s="86" t="e">
        <f t="shared" ca="1" si="127"/>
        <v>#N/A</v>
      </c>
      <c r="X907" s="86"/>
      <c r="AI907" s="196" t="e">
        <f ca="1">(($E$9*(RAND()*($E$208-$D$208)+$D$208))*(RAND()*('Base Calcs'!$E$214-'Base Calcs'!$D$214)+'Base Calcs'!$D$214+IF($E$50&gt;0,$E$50,0)))+$E$154+$E$155-$E$196+$E$179-($E$179*(RAND()*($E$210-$D$210)+$D$210))-(($E$200/$E$45)*(RAND()*($E$211-$D$211)+$D$211))</f>
        <v>#N/A</v>
      </c>
      <c r="AK9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8" spans="2:37" x14ac:dyDescent="0.25">
      <c r="B908" s="181" t="e">
        <f t="shared" ref="B908:B971" ca="1" si="12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908" s="86"/>
      <c r="D908" s="86"/>
      <c r="F908" s="16"/>
      <c r="G908" s="86"/>
      <c r="H908" s="86"/>
      <c r="J908" s="86"/>
      <c r="P908" s="16" t="e">
        <f t="shared" ref="P908:P971" ca="1" si="129">(($C$9*(RAND()*($E$208-$D$208)+$D$208))*(RAND()*($E$209-$D$209)+$D$209+IF($E$50&gt;0,$E$50,0)))+$C$154+$C$155-$C$196+$C$179-($C$179*(RAND()*($E$210-$D$210)+$D$210))-($E$44*(RAND()*($E$211-$D$211)+$D$211))</f>
        <v>#N/A</v>
      </c>
      <c r="Q908" s="86" t="e">
        <f t="shared" ref="Q908:Q971" ca="1" si="130">P908/$B$216</f>
        <v>#N/A</v>
      </c>
      <c r="R908" s="86" t="e">
        <f t="shared" ref="R908:R971" ca="1" si="131">(P908+$C$200)/$B$215</f>
        <v>#N/A</v>
      </c>
      <c r="T908" s="16" t="e">
        <f t="shared" ref="T908:T971" ca="1" si="132">(($E$9*(RAND()*($E$208-$D$208)+$D$208))*(RAND()*($E$209-$D$209)+$D$209+IF($E$50&gt;0,$E$50,0)))+$E$154+$E$155-$E$196+$E$179-($E$179*(RAND()*($E$210-$D$210)+$D$210))-(($E$200/$E$45)*(RAND()*($E$211-$D$211)+$D$211))</f>
        <v>#N/A</v>
      </c>
      <c r="U908" s="86" t="e">
        <f t="shared" ref="U908:U971" ca="1" si="133">T908/$D$216</f>
        <v>#N/A</v>
      </c>
      <c r="V908" s="86" t="e">
        <f t="shared" ref="V908:V971" ca="1" si="134">(T908+$E$200)/$D$215</f>
        <v>#N/A</v>
      </c>
      <c r="X908" s="86"/>
      <c r="AI908" s="196" t="e">
        <f ca="1">(($E$9*(RAND()*($E$208-$D$208)+$D$208))*(RAND()*('Base Calcs'!$E$214-'Base Calcs'!$D$214)+'Base Calcs'!$D$214+IF($E$50&gt;0,$E$50,0)))+$E$154+$E$155-$E$196+$E$179-($E$179*(RAND()*($E$210-$D$210)+$D$210))-(($E$200/$E$45)*(RAND()*($E$211-$D$211)+$D$211))</f>
        <v>#N/A</v>
      </c>
      <c r="AK9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9" spans="2:37" x14ac:dyDescent="0.25">
      <c r="B909" s="181" t="e">
        <f t="shared" ca="1" si="128"/>
        <v>#N/A</v>
      </c>
      <c r="C909" s="86"/>
      <c r="D909" s="86"/>
      <c r="F909" s="16"/>
      <c r="G909" s="86"/>
      <c r="H909" s="86"/>
      <c r="J909" s="86"/>
      <c r="P909" s="16" t="e">
        <f t="shared" ca="1" si="129"/>
        <v>#N/A</v>
      </c>
      <c r="Q909" s="86" t="e">
        <f t="shared" ca="1" si="130"/>
        <v>#N/A</v>
      </c>
      <c r="R909" s="86" t="e">
        <f t="shared" ca="1" si="131"/>
        <v>#N/A</v>
      </c>
      <c r="T909" s="16" t="e">
        <f t="shared" ca="1" si="132"/>
        <v>#N/A</v>
      </c>
      <c r="U909" s="86" t="e">
        <f t="shared" ca="1" si="133"/>
        <v>#N/A</v>
      </c>
      <c r="V909" s="86" t="e">
        <f t="shared" ca="1" si="134"/>
        <v>#N/A</v>
      </c>
      <c r="X909" s="86"/>
      <c r="AI909" s="196" t="e">
        <f ca="1">(($E$9*(RAND()*($E$208-$D$208)+$D$208))*(RAND()*('Base Calcs'!$E$214-'Base Calcs'!$D$214)+'Base Calcs'!$D$214+IF($E$50&gt;0,$E$50,0)))+$E$154+$E$155-$E$196+$E$179-($E$179*(RAND()*($E$210-$D$210)+$D$210))-(($E$200/$E$45)*(RAND()*($E$211-$D$211)+$D$211))</f>
        <v>#N/A</v>
      </c>
      <c r="AK9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0" spans="2:37" x14ac:dyDescent="0.25">
      <c r="B910" s="181" t="e">
        <f t="shared" ca="1" si="128"/>
        <v>#N/A</v>
      </c>
      <c r="C910" s="86"/>
      <c r="D910" s="86"/>
      <c r="F910" s="16"/>
      <c r="G910" s="86"/>
      <c r="H910" s="86"/>
      <c r="J910" s="86"/>
      <c r="P910" s="16" t="e">
        <f t="shared" ca="1" si="129"/>
        <v>#N/A</v>
      </c>
      <c r="Q910" s="86" t="e">
        <f t="shared" ca="1" si="130"/>
        <v>#N/A</v>
      </c>
      <c r="R910" s="86" t="e">
        <f t="shared" ca="1" si="131"/>
        <v>#N/A</v>
      </c>
      <c r="T910" s="16" t="e">
        <f t="shared" ca="1" si="132"/>
        <v>#N/A</v>
      </c>
      <c r="U910" s="86" t="e">
        <f t="shared" ca="1" si="133"/>
        <v>#N/A</v>
      </c>
      <c r="V910" s="86" t="e">
        <f t="shared" ca="1" si="134"/>
        <v>#N/A</v>
      </c>
      <c r="X910" s="86"/>
      <c r="AI910" s="196" t="e">
        <f ca="1">(($E$9*(RAND()*($E$208-$D$208)+$D$208))*(RAND()*('Base Calcs'!$E$214-'Base Calcs'!$D$214)+'Base Calcs'!$D$214+IF($E$50&gt;0,$E$50,0)))+$E$154+$E$155-$E$196+$E$179-($E$179*(RAND()*($E$210-$D$210)+$D$210))-(($E$200/$E$45)*(RAND()*($E$211-$D$211)+$D$211))</f>
        <v>#N/A</v>
      </c>
      <c r="AK9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1" spans="2:37" x14ac:dyDescent="0.25">
      <c r="B911" s="181" t="e">
        <f t="shared" ca="1" si="128"/>
        <v>#N/A</v>
      </c>
      <c r="C911" s="86"/>
      <c r="D911" s="86"/>
      <c r="F911" s="16"/>
      <c r="G911" s="86"/>
      <c r="H911" s="86"/>
      <c r="J911" s="86"/>
      <c r="P911" s="16" t="e">
        <f t="shared" ca="1" si="129"/>
        <v>#N/A</v>
      </c>
      <c r="Q911" s="86" t="e">
        <f t="shared" ca="1" si="130"/>
        <v>#N/A</v>
      </c>
      <c r="R911" s="86" t="e">
        <f t="shared" ca="1" si="131"/>
        <v>#N/A</v>
      </c>
      <c r="T911" s="16" t="e">
        <f t="shared" ca="1" si="132"/>
        <v>#N/A</v>
      </c>
      <c r="U911" s="86" t="e">
        <f t="shared" ca="1" si="133"/>
        <v>#N/A</v>
      </c>
      <c r="V911" s="86" t="e">
        <f t="shared" ca="1" si="134"/>
        <v>#N/A</v>
      </c>
      <c r="X911" s="86"/>
      <c r="AI911" s="196" t="e">
        <f ca="1">(($E$9*(RAND()*($E$208-$D$208)+$D$208))*(RAND()*('Base Calcs'!$E$214-'Base Calcs'!$D$214)+'Base Calcs'!$D$214+IF($E$50&gt;0,$E$50,0)))+$E$154+$E$155-$E$196+$E$179-($E$179*(RAND()*($E$210-$D$210)+$D$210))-(($E$200/$E$45)*(RAND()*($E$211-$D$211)+$D$211))</f>
        <v>#N/A</v>
      </c>
      <c r="AK9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2" spans="2:37" x14ac:dyDescent="0.25">
      <c r="B912" s="181" t="e">
        <f t="shared" ca="1" si="128"/>
        <v>#N/A</v>
      </c>
      <c r="C912" s="86"/>
      <c r="D912" s="86"/>
      <c r="F912" s="16"/>
      <c r="G912" s="86"/>
      <c r="H912" s="86"/>
      <c r="J912" s="86"/>
      <c r="P912" s="16" t="e">
        <f t="shared" ca="1" si="129"/>
        <v>#N/A</v>
      </c>
      <c r="Q912" s="86" t="e">
        <f t="shared" ca="1" si="130"/>
        <v>#N/A</v>
      </c>
      <c r="R912" s="86" t="e">
        <f t="shared" ca="1" si="131"/>
        <v>#N/A</v>
      </c>
      <c r="T912" s="16" t="e">
        <f t="shared" ca="1" si="132"/>
        <v>#N/A</v>
      </c>
      <c r="U912" s="86" t="e">
        <f t="shared" ca="1" si="133"/>
        <v>#N/A</v>
      </c>
      <c r="V912" s="86" t="e">
        <f t="shared" ca="1" si="134"/>
        <v>#N/A</v>
      </c>
      <c r="X912" s="86"/>
      <c r="AI912" s="196" t="e">
        <f ca="1">(($E$9*(RAND()*($E$208-$D$208)+$D$208))*(RAND()*('Base Calcs'!$E$214-'Base Calcs'!$D$214)+'Base Calcs'!$D$214+IF($E$50&gt;0,$E$50,0)))+$E$154+$E$155-$E$196+$E$179-($E$179*(RAND()*($E$210-$D$210)+$D$210))-(($E$200/$E$45)*(RAND()*($E$211-$D$211)+$D$211))</f>
        <v>#N/A</v>
      </c>
      <c r="AK9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3" spans="2:37" x14ac:dyDescent="0.25">
      <c r="B913" s="181" t="e">
        <f t="shared" ca="1" si="128"/>
        <v>#N/A</v>
      </c>
      <c r="C913" s="86"/>
      <c r="D913" s="86"/>
      <c r="F913" s="16"/>
      <c r="G913" s="86"/>
      <c r="H913" s="86"/>
      <c r="J913" s="86"/>
      <c r="P913" s="16" t="e">
        <f t="shared" ca="1" si="129"/>
        <v>#N/A</v>
      </c>
      <c r="Q913" s="86" t="e">
        <f t="shared" ca="1" si="130"/>
        <v>#N/A</v>
      </c>
      <c r="R913" s="86" t="e">
        <f t="shared" ca="1" si="131"/>
        <v>#N/A</v>
      </c>
      <c r="T913" s="16" t="e">
        <f t="shared" ca="1" si="132"/>
        <v>#N/A</v>
      </c>
      <c r="U913" s="86" t="e">
        <f t="shared" ca="1" si="133"/>
        <v>#N/A</v>
      </c>
      <c r="V913" s="86" t="e">
        <f t="shared" ca="1" si="134"/>
        <v>#N/A</v>
      </c>
      <c r="X913" s="86"/>
      <c r="AI913" s="196" t="e">
        <f ca="1">(($E$9*(RAND()*($E$208-$D$208)+$D$208))*(RAND()*('Base Calcs'!$E$214-'Base Calcs'!$D$214)+'Base Calcs'!$D$214+IF($E$50&gt;0,$E$50,0)))+$E$154+$E$155-$E$196+$E$179-($E$179*(RAND()*($E$210-$D$210)+$D$210))-(($E$200/$E$45)*(RAND()*($E$211-$D$211)+$D$211))</f>
        <v>#N/A</v>
      </c>
      <c r="AK9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4" spans="2:37" x14ac:dyDescent="0.25">
      <c r="B914" s="181" t="e">
        <f t="shared" ca="1" si="128"/>
        <v>#N/A</v>
      </c>
      <c r="C914" s="86"/>
      <c r="D914" s="86"/>
      <c r="F914" s="16"/>
      <c r="G914" s="86"/>
      <c r="H914" s="86"/>
      <c r="J914" s="86"/>
      <c r="P914" s="16" t="e">
        <f t="shared" ca="1" si="129"/>
        <v>#N/A</v>
      </c>
      <c r="Q914" s="86" t="e">
        <f t="shared" ca="1" si="130"/>
        <v>#N/A</v>
      </c>
      <c r="R914" s="86" t="e">
        <f t="shared" ca="1" si="131"/>
        <v>#N/A</v>
      </c>
      <c r="T914" s="16" t="e">
        <f t="shared" ca="1" si="132"/>
        <v>#N/A</v>
      </c>
      <c r="U914" s="86" t="e">
        <f t="shared" ca="1" si="133"/>
        <v>#N/A</v>
      </c>
      <c r="V914" s="86" t="e">
        <f t="shared" ca="1" si="134"/>
        <v>#N/A</v>
      </c>
      <c r="X914" s="86"/>
      <c r="AI914" s="196" t="e">
        <f ca="1">(($E$9*(RAND()*($E$208-$D$208)+$D$208))*(RAND()*('Base Calcs'!$E$214-'Base Calcs'!$D$214)+'Base Calcs'!$D$214+IF($E$50&gt;0,$E$50,0)))+$E$154+$E$155-$E$196+$E$179-($E$179*(RAND()*($E$210-$D$210)+$D$210))-(($E$200/$E$45)*(RAND()*($E$211-$D$211)+$D$211))</f>
        <v>#N/A</v>
      </c>
      <c r="AK9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5" spans="2:37" x14ac:dyDescent="0.25">
      <c r="B915" s="181" t="e">
        <f t="shared" ca="1" si="128"/>
        <v>#N/A</v>
      </c>
      <c r="C915" s="86"/>
      <c r="D915" s="86"/>
      <c r="F915" s="16"/>
      <c r="G915" s="86"/>
      <c r="H915" s="86"/>
      <c r="J915" s="86"/>
      <c r="P915" s="16" t="e">
        <f t="shared" ca="1" si="129"/>
        <v>#N/A</v>
      </c>
      <c r="Q915" s="86" t="e">
        <f t="shared" ca="1" si="130"/>
        <v>#N/A</v>
      </c>
      <c r="R915" s="86" t="e">
        <f t="shared" ca="1" si="131"/>
        <v>#N/A</v>
      </c>
      <c r="T915" s="16" t="e">
        <f t="shared" ca="1" si="132"/>
        <v>#N/A</v>
      </c>
      <c r="U915" s="86" t="e">
        <f t="shared" ca="1" si="133"/>
        <v>#N/A</v>
      </c>
      <c r="V915" s="86" t="e">
        <f t="shared" ca="1" si="134"/>
        <v>#N/A</v>
      </c>
      <c r="X915" s="86"/>
      <c r="AI915" s="196" t="e">
        <f ca="1">(($E$9*(RAND()*($E$208-$D$208)+$D$208))*(RAND()*('Base Calcs'!$E$214-'Base Calcs'!$D$214)+'Base Calcs'!$D$214+IF($E$50&gt;0,$E$50,0)))+$E$154+$E$155-$E$196+$E$179-($E$179*(RAND()*($E$210-$D$210)+$D$210))-(($E$200/$E$45)*(RAND()*($E$211-$D$211)+$D$211))</f>
        <v>#N/A</v>
      </c>
      <c r="AK9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6" spans="2:37" x14ac:dyDescent="0.25">
      <c r="B916" s="181" t="e">
        <f t="shared" ca="1" si="128"/>
        <v>#N/A</v>
      </c>
      <c r="C916" s="86"/>
      <c r="D916" s="86"/>
      <c r="F916" s="16"/>
      <c r="G916" s="86"/>
      <c r="H916" s="86"/>
      <c r="J916" s="86"/>
      <c r="P916" s="16" t="e">
        <f t="shared" ca="1" si="129"/>
        <v>#N/A</v>
      </c>
      <c r="Q916" s="86" t="e">
        <f t="shared" ca="1" si="130"/>
        <v>#N/A</v>
      </c>
      <c r="R916" s="86" t="e">
        <f t="shared" ca="1" si="131"/>
        <v>#N/A</v>
      </c>
      <c r="T916" s="16" t="e">
        <f t="shared" ca="1" si="132"/>
        <v>#N/A</v>
      </c>
      <c r="U916" s="86" t="e">
        <f t="shared" ca="1" si="133"/>
        <v>#N/A</v>
      </c>
      <c r="V916" s="86" t="e">
        <f t="shared" ca="1" si="134"/>
        <v>#N/A</v>
      </c>
      <c r="X916" s="86"/>
      <c r="AI916" s="196" t="e">
        <f ca="1">(($E$9*(RAND()*($E$208-$D$208)+$D$208))*(RAND()*('Base Calcs'!$E$214-'Base Calcs'!$D$214)+'Base Calcs'!$D$214+IF($E$50&gt;0,$E$50,0)))+$E$154+$E$155-$E$196+$E$179-($E$179*(RAND()*($E$210-$D$210)+$D$210))-(($E$200/$E$45)*(RAND()*($E$211-$D$211)+$D$211))</f>
        <v>#N/A</v>
      </c>
      <c r="AK9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7" spans="2:37" x14ac:dyDescent="0.25">
      <c r="B917" s="181" t="e">
        <f t="shared" ca="1" si="128"/>
        <v>#N/A</v>
      </c>
      <c r="C917" s="86"/>
      <c r="D917" s="86"/>
      <c r="F917" s="16"/>
      <c r="G917" s="86"/>
      <c r="H917" s="86"/>
      <c r="J917" s="86"/>
      <c r="P917" s="16" t="e">
        <f t="shared" ca="1" si="129"/>
        <v>#N/A</v>
      </c>
      <c r="Q917" s="86" t="e">
        <f t="shared" ca="1" si="130"/>
        <v>#N/A</v>
      </c>
      <c r="R917" s="86" t="e">
        <f t="shared" ca="1" si="131"/>
        <v>#N/A</v>
      </c>
      <c r="T917" s="16" t="e">
        <f t="shared" ca="1" si="132"/>
        <v>#N/A</v>
      </c>
      <c r="U917" s="86" t="e">
        <f t="shared" ca="1" si="133"/>
        <v>#N/A</v>
      </c>
      <c r="V917" s="86" t="e">
        <f t="shared" ca="1" si="134"/>
        <v>#N/A</v>
      </c>
      <c r="X917" s="86"/>
      <c r="AI917" s="196" t="e">
        <f ca="1">(($E$9*(RAND()*($E$208-$D$208)+$D$208))*(RAND()*('Base Calcs'!$E$214-'Base Calcs'!$D$214)+'Base Calcs'!$D$214+IF($E$50&gt;0,$E$50,0)))+$E$154+$E$155-$E$196+$E$179-($E$179*(RAND()*($E$210-$D$210)+$D$210))-(($E$200/$E$45)*(RAND()*($E$211-$D$211)+$D$211))</f>
        <v>#N/A</v>
      </c>
      <c r="AK9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8" spans="2:37" x14ac:dyDescent="0.25">
      <c r="B918" s="181" t="e">
        <f t="shared" ca="1" si="128"/>
        <v>#N/A</v>
      </c>
      <c r="C918" s="86"/>
      <c r="D918" s="86"/>
      <c r="F918" s="16"/>
      <c r="G918" s="86"/>
      <c r="H918" s="86"/>
      <c r="J918" s="86"/>
      <c r="P918" s="16" t="e">
        <f t="shared" ca="1" si="129"/>
        <v>#N/A</v>
      </c>
      <c r="Q918" s="86" t="e">
        <f t="shared" ca="1" si="130"/>
        <v>#N/A</v>
      </c>
      <c r="R918" s="86" t="e">
        <f t="shared" ca="1" si="131"/>
        <v>#N/A</v>
      </c>
      <c r="T918" s="16" t="e">
        <f t="shared" ca="1" si="132"/>
        <v>#N/A</v>
      </c>
      <c r="U918" s="86" t="e">
        <f t="shared" ca="1" si="133"/>
        <v>#N/A</v>
      </c>
      <c r="V918" s="86" t="e">
        <f t="shared" ca="1" si="134"/>
        <v>#N/A</v>
      </c>
      <c r="X918" s="86"/>
      <c r="AI918" s="196" t="e">
        <f ca="1">(($E$9*(RAND()*($E$208-$D$208)+$D$208))*(RAND()*('Base Calcs'!$E$214-'Base Calcs'!$D$214)+'Base Calcs'!$D$214+IF($E$50&gt;0,$E$50,0)))+$E$154+$E$155-$E$196+$E$179-($E$179*(RAND()*($E$210-$D$210)+$D$210))-(($E$200/$E$45)*(RAND()*($E$211-$D$211)+$D$211))</f>
        <v>#N/A</v>
      </c>
      <c r="AK9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9" spans="2:37" x14ac:dyDescent="0.25">
      <c r="B919" s="181" t="e">
        <f t="shared" ca="1" si="128"/>
        <v>#N/A</v>
      </c>
      <c r="C919" s="86"/>
      <c r="D919" s="86"/>
      <c r="F919" s="16"/>
      <c r="G919" s="86"/>
      <c r="H919" s="86"/>
      <c r="J919" s="86"/>
      <c r="P919" s="16" t="e">
        <f t="shared" ca="1" si="129"/>
        <v>#N/A</v>
      </c>
      <c r="Q919" s="86" t="e">
        <f t="shared" ca="1" si="130"/>
        <v>#N/A</v>
      </c>
      <c r="R919" s="86" t="e">
        <f t="shared" ca="1" si="131"/>
        <v>#N/A</v>
      </c>
      <c r="T919" s="16" t="e">
        <f t="shared" ca="1" si="132"/>
        <v>#N/A</v>
      </c>
      <c r="U919" s="86" t="e">
        <f t="shared" ca="1" si="133"/>
        <v>#N/A</v>
      </c>
      <c r="V919" s="86" t="e">
        <f t="shared" ca="1" si="134"/>
        <v>#N/A</v>
      </c>
      <c r="X919" s="86"/>
      <c r="AI919" s="196" t="e">
        <f ca="1">(($E$9*(RAND()*($E$208-$D$208)+$D$208))*(RAND()*('Base Calcs'!$E$214-'Base Calcs'!$D$214)+'Base Calcs'!$D$214+IF($E$50&gt;0,$E$50,0)))+$E$154+$E$155-$E$196+$E$179-($E$179*(RAND()*($E$210-$D$210)+$D$210))-(($E$200/$E$45)*(RAND()*($E$211-$D$211)+$D$211))</f>
        <v>#N/A</v>
      </c>
      <c r="AK9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0" spans="2:37" x14ac:dyDescent="0.25">
      <c r="B920" s="181" t="e">
        <f t="shared" ca="1" si="128"/>
        <v>#N/A</v>
      </c>
      <c r="C920" s="86"/>
      <c r="D920" s="86"/>
      <c r="F920" s="16"/>
      <c r="G920" s="86"/>
      <c r="H920" s="86"/>
      <c r="J920" s="86"/>
      <c r="P920" s="16" t="e">
        <f t="shared" ca="1" si="129"/>
        <v>#N/A</v>
      </c>
      <c r="Q920" s="86" t="e">
        <f t="shared" ca="1" si="130"/>
        <v>#N/A</v>
      </c>
      <c r="R920" s="86" t="e">
        <f t="shared" ca="1" si="131"/>
        <v>#N/A</v>
      </c>
      <c r="T920" s="16" t="e">
        <f t="shared" ca="1" si="132"/>
        <v>#N/A</v>
      </c>
      <c r="U920" s="86" t="e">
        <f t="shared" ca="1" si="133"/>
        <v>#N/A</v>
      </c>
      <c r="V920" s="86" t="e">
        <f t="shared" ca="1" si="134"/>
        <v>#N/A</v>
      </c>
      <c r="X920" s="86"/>
      <c r="AI920" s="196" t="e">
        <f ca="1">(($E$9*(RAND()*($E$208-$D$208)+$D$208))*(RAND()*('Base Calcs'!$E$214-'Base Calcs'!$D$214)+'Base Calcs'!$D$214+IF($E$50&gt;0,$E$50,0)))+$E$154+$E$155-$E$196+$E$179-($E$179*(RAND()*($E$210-$D$210)+$D$210))-(($E$200/$E$45)*(RAND()*($E$211-$D$211)+$D$211))</f>
        <v>#N/A</v>
      </c>
      <c r="AK9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1" spans="2:37" x14ac:dyDescent="0.25">
      <c r="B921" s="181" t="e">
        <f t="shared" ca="1" si="128"/>
        <v>#N/A</v>
      </c>
      <c r="C921" s="86"/>
      <c r="D921" s="86"/>
      <c r="F921" s="16"/>
      <c r="G921" s="86"/>
      <c r="H921" s="86"/>
      <c r="J921" s="86"/>
      <c r="P921" s="16" t="e">
        <f t="shared" ca="1" si="129"/>
        <v>#N/A</v>
      </c>
      <c r="Q921" s="86" t="e">
        <f t="shared" ca="1" si="130"/>
        <v>#N/A</v>
      </c>
      <c r="R921" s="86" t="e">
        <f t="shared" ca="1" si="131"/>
        <v>#N/A</v>
      </c>
      <c r="T921" s="16" t="e">
        <f t="shared" ca="1" si="132"/>
        <v>#N/A</v>
      </c>
      <c r="U921" s="86" t="e">
        <f t="shared" ca="1" si="133"/>
        <v>#N/A</v>
      </c>
      <c r="V921" s="86" t="e">
        <f t="shared" ca="1" si="134"/>
        <v>#N/A</v>
      </c>
      <c r="X921" s="86"/>
      <c r="AI921" s="196" t="e">
        <f ca="1">(($E$9*(RAND()*($E$208-$D$208)+$D$208))*(RAND()*('Base Calcs'!$E$214-'Base Calcs'!$D$214)+'Base Calcs'!$D$214+IF($E$50&gt;0,$E$50,0)))+$E$154+$E$155-$E$196+$E$179-($E$179*(RAND()*($E$210-$D$210)+$D$210))-(($E$200/$E$45)*(RAND()*($E$211-$D$211)+$D$211))</f>
        <v>#N/A</v>
      </c>
      <c r="AK9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2" spans="2:37" x14ac:dyDescent="0.25">
      <c r="B922" s="181" t="e">
        <f t="shared" ca="1" si="128"/>
        <v>#N/A</v>
      </c>
      <c r="C922" s="86"/>
      <c r="D922" s="86"/>
      <c r="F922" s="16"/>
      <c r="G922" s="86"/>
      <c r="H922" s="86"/>
      <c r="J922" s="86"/>
      <c r="P922" s="16" t="e">
        <f t="shared" ca="1" si="129"/>
        <v>#N/A</v>
      </c>
      <c r="Q922" s="86" t="e">
        <f t="shared" ca="1" si="130"/>
        <v>#N/A</v>
      </c>
      <c r="R922" s="86" t="e">
        <f t="shared" ca="1" si="131"/>
        <v>#N/A</v>
      </c>
      <c r="T922" s="16" t="e">
        <f t="shared" ca="1" si="132"/>
        <v>#N/A</v>
      </c>
      <c r="U922" s="86" t="e">
        <f t="shared" ca="1" si="133"/>
        <v>#N/A</v>
      </c>
      <c r="V922" s="86" t="e">
        <f t="shared" ca="1" si="134"/>
        <v>#N/A</v>
      </c>
      <c r="X922" s="86"/>
      <c r="AI922" s="196" t="e">
        <f ca="1">(($E$9*(RAND()*($E$208-$D$208)+$D$208))*(RAND()*('Base Calcs'!$E$214-'Base Calcs'!$D$214)+'Base Calcs'!$D$214+IF($E$50&gt;0,$E$50,0)))+$E$154+$E$155-$E$196+$E$179-($E$179*(RAND()*($E$210-$D$210)+$D$210))-(($E$200/$E$45)*(RAND()*($E$211-$D$211)+$D$211))</f>
        <v>#N/A</v>
      </c>
      <c r="AK9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3" spans="2:37" x14ac:dyDescent="0.25">
      <c r="B923" s="181" t="e">
        <f t="shared" ca="1" si="128"/>
        <v>#N/A</v>
      </c>
      <c r="C923" s="86"/>
      <c r="D923" s="86"/>
      <c r="F923" s="16"/>
      <c r="G923" s="86"/>
      <c r="H923" s="86"/>
      <c r="J923" s="86"/>
      <c r="P923" s="16" t="e">
        <f t="shared" ca="1" si="129"/>
        <v>#N/A</v>
      </c>
      <c r="Q923" s="86" t="e">
        <f t="shared" ca="1" si="130"/>
        <v>#N/A</v>
      </c>
      <c r="R923" s="86" t="e">
        <f t="shared" ca="1" si="131"/>
        <v>#N/A</v>
      </c>
      <c r="T923" s="16" t="e">
        <f t="shared" ca="1" si="132"/>
        <v>#N/A</v>
      </c>
      <c r="U923" s="86" t="e">
        <f t="shared" ca="1" si="133"/>
        <v>#N/A</v>
      </c>
      <c r="V923" s="86" t="e">
        <f t="shared" ca="1" si="134"/>
        <v>#N/A</v>
      </c>
      <c r="X923" s="86"/>
      <c r="AI923" s="196" t="e">
        <f ca="1">(($E$9*(RAND()*($E$208-$D$208)+$D$208))*(RAND()*('Base Calcs'!$E$214-'Base Calcs'!$D$214)+'Base Calcs'!$D$214+IF($E$50&gt;0,$E$50,0)))+$E$154+$E$155-$E$196+$E$179-($E$179*(RAND()*($E$210-$D$210)+$D$210))-(($E$200/$E$45)*(RAND()*($E$211-$D$211)+$D$211))</f>
        <v>#N/A</v>
      </c>
      <c r="AK9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4" spans="2:37" x14ac:dyDescent="0.25">
      <c r="B924" s="181" t="e">
        <f t="shared" ca="1" si="128"/>
        <v>#N/A</v>
      </c>
      <c r="C924" s="86"/>
      <c r="D924" s="86"/>
      <c r="F924" s="16"/>
      <c r="G924" s="86"/>
      <c r="H924" s="86"/>
      <c r="J924" s="86"/>
      <c r="P924" s="16" t="e">
        <f t="shared" ca="1" si="129"/>
        <v>#N/A</v>
      </c>
      <c r="Q924" s="86" t="e">
        <f t="shared" ca="1" si="130"/>
        <v>#N/A</v>
      </c>
      <c r="R924" s="86" t="e">
        <f t="shared" ca="1" si="131"/>
        <v>#N/A</v>
      </c>
      <c r="T924" s="16" t="e">
        <f t="shared" ca="1" si="132"/>
        <v>#N/A</v>
      </c>
      <c r="U924" s="86" t="e">
        <f t="shared" ca="1" si="133"/>
        <v>#N/A</v>
      </c>
      <c r="V924" s="86" t="e">
        <f t="shared" ca="1" si="134"/>
        <v>#N/A</v>
      </c>
      <c r="X924" s="86"/>
      <c r="AI924" s="196" t="e">
        <f ca="1">(($E$9*(RAND()*($E$208-$D$208)+$D$208))*(RAND()*('Base Calcs'!$E$214-'Base Calcs'!$D$214)+'Base Calcs'!$D$214+IF($E$50&gt;0,$E$50,0)))+$E$154+$E$155-$E$196+$E$179-($E$179*(RAND()*($E$210-$D$210)+$D$210))-(($E$200/$E$45)*(RAND()*($E$211-$D$211)+$D$211))</f>
        <v>#N/A</v>
      </c>
      <c r="AK9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5" spans="2:37" x14ac:dyDescent="0.25">
      <c r="B925" s="181" t="e">
        <f t="shared" ca="1" si="128"/>
        <v>#N/A</v>
      </c>
      <c r="C925" s="86"/>
      <c r="D925" s="86"/>
      <c r="F925" s="16"/>
      <c r="G925" s="86"/>
      <c r="H925" s="86"/>
      <c r="J925" s="86"/>
      <c r="P925" s="16" t="e">
        <f t="shared" ca="1" si="129"/>
        <v>#N/A</v>
      </c>
      <c r="Q925" s="86" t="e">
        <f t="shared" ca="1" si="130"/>
        <v>#N/A</v>
      </c>
      <c r="R925" s="86" t="e">
        <f t="shared" ca="1" si="131"/>
        <v>#N/A</v>
      </c>
      <c r="T925" s="16" t="e">
        <f t="shared" ca="1" si="132"/>
        <v>#N/A</v>
      </c>
      <c r="U925" s="86" t="e">
        <f t="shared" ca="1" si="133"/>
        <v>#N/A</v>
      </c>
      <c r="V925" s="86" t="e">
        <f t="shared" ca="1" si="134"/>
        <v>#N/A</v>
      </c>
      <c r="X925" s="86"/>
      <c r="AI925" s="196" t="e">
        <f ca="1">(($E$9*(RAND()*($E$208-$D$208)+$D$208))*(RAND()*('Base Calcs'!$E$214-'Base Calcs'!$D$214)+'Base Calcs'!$D$214+IF($E$50&gt;0,$E$50,0)))+$E$154+$E$155-$E$196+$E$179-($E$179*(RAND()*($E$210-$D$210)+$D$210))-(($E$200/$E$45)*(RAND()*($E$211-$D$211)+$D$211))</f>
        <v>#N/A</v>
      </c>
      <c r="AK9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6" spans="2:37" x14ac:dyDescent="0.25">
      <c r="B926" s="181" t="e">
        <f t="shared" ca="1" si="128"/>
        <v>#N/A</v>
      </c>
      <c r="C926" s="86"/>
      <c r="D926" s="86"/>
      <c r="F926" s="16"/>
      <c r="G926" s="86"/>
      <c r="H926" s="86"/>
      <c r="J926" s="86"/>
      <c r="P926" s="16" t="e">
        <f t="shared" ca="1" si="129"/>
        <v>#N/A</v>
      </c>
      <c r="Q926" s="86" t="e">
        <f t="shared" ca="1" si="130"/>
        <v>#N/A</v>
      </c>
      <c r="R926" s="86" t="e">
        <f t="shared" ca="1" si="131"/>
        <v>#N/A</v>
      </c>
      <c r="T926" s="16" t="e">
        <f t="shared" ca="1" si="132"/>
        <v>#N/A</v>
      </c>
      <c r="U926" s="86" t="e">
        <f t="shared" ca="1" si="133"/>
        <v>#N/A</v>
      </c>
      <c r="V926" s="86" t="e">
        <f t="shared" ca="1" si="134"/>
        <v>#N/A</v>
      </c>
      <c r="X926" s="86"/>
      <c r="AI926" s="196" t="e">
        <f ca="1">(($E$9*(RAND()*($E$208-$D$208)+$D$208))*(RAND()*('Base Calcs'!$E$214-'Base Calcs'!$D$214)+'Base Calcs'!$D$214+IF($E$50&gt;0,$E$50,0)))+$E$154+$E$155-$E$196+$E$179-($E$179*(RAND()*($E$210-$D$210)+$D$210))-(($E$200/$E$45)*(RAND()*($E$211-$D$211)+$D$211))</f>
        <v>#N/A</v>
      </c>
      <c r="AK9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7" spans="2:37" x14ac:dyDescent="0.25">
      <c r="B927" s="181" t="e">
        <f t="shared" ca="1" si="128"/>
        <v>#N/A</v>
      </c>
      <c r="C927" s="86"/>
      <c r="D927" s="86"/>
      <c r="F927" s="16"/>
      <c r="G927" s="86"/>
      <c r="H927" s="86"/>
      <c r="J927" s="86"/>
      <c r="P927" s="16" t="e">
        <f t="shared" ca="1" si="129"/>
        <v>#N/A</v>
      </c>
      <c r="Q927" s="86" t="e">
        <f t="shared" ca="1" si="130"/>
        <v>#N/A</v>
      </c>
      <c r="R927" s="86" t="e">
        <f t="shared" ca="1" si="131"/>
        <v>#N/A</v>
      </c>
      <c r="T927" s="16" t="e">
        <f t="shared" ca="1" si="132"/>
        <v>#N/A</v>
      </c>
      <c r="U927" s="86" t="e">
        <f t="shared" ca="1" si="133"/>
        <v>#N/A</v>
      </c>
      <c r="V927" s="86" t="e">
        <f t="shared" ca="1" si="134"/>
        <v>#N/A</v>
      </c>
      <c r="X927" s="86"/>
      <c r="AI927" s="196" t="e">
        <f ca="1">(($E$9*(RAND()*($E$208-$D$208)+$D$208))*(RAND()*('Base Calcs'!$E$214-'Base Calcs'!$D$214)+'Base Calcs'!$D$214+IF($E$50&gt;0,$E$50,0)))+$E$154+$E$155-$E$196+$E$179-($E$179*(RAND()*($E$210-$D$210)+$D$210))-(($E$200/$E$45)*(RAND()*($E$211-$D$211)+$D$211))</f>
        <v>#N/A</v>
      </c>
      <c r="AK9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8" spans="2:37" x14ac:dyDescent="0.25">
      <c r="B928" s="181" t="e">
        <f t="shared" ca="1" si="128"/>
        <v>#N/A</v>
      </c>
      <c r="C928" s="86"/>
      <c r="D928" s="86"/>
      <c r="F928" s="16"/>
      <c r="G928" s="86"/>
      <c r="H928" s="86"/>
      <c r="J928" s="86"/>
      <c r="P928" s="16" t="e">
        <f t="shared" ca="1" si="129"/>
        <v>#N/A</v>
      </c>
      <c r="Q928" s="86" t="e">
        <f t="shared" ca="1" si="130"/>
        <v>#N/A</v>
      </c>
      <c r="R928" s="86" t="e">
        <f t="shared" ca="1" si="131"/>
        <v>#N/A</v>
      </c>
      <c r="T928" s="16" t="e">
        <f t="shared" ca="1" si="132"/>
        <v>#N/A</v>
      </c>
      <c r="U928" s="86" t="e">
        <f t="shared" ca="1" si="133"/>
        <v>#N/A</v>
      </c>
      <c r="V928" s="86" t="e">
        <f t="shared" ca="1" si="134"/>
        <v>#N/A</v>
      </c>
      <c r="X928" s="86"/>
      <c r="AI928" s="196" t="e">
        <f ca="1">(($E$9*(RAND()*($E$208-$D$208)+$D$208))*(RAND()*('Base Calcs'!$E$214-'Base Calcs'!$D$214)+'Base Calcs'!$D$214+IF($E$50&gt;0,$E$50,0)))+$E$154+$E$155-$E$196+$E$179-($E$179*(RAND()*($E$210-$D$210)+$D$210))-(($E$200/$E$45)*(RAND()*($E$211-$D$211)+$D$211))</f>
        <v>#N/A</v>
      </c>
      <c r="AK9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9" spans="2:37" x14ac:dyDescent="0.25">
      <c r="B929" s="181" t="e">
        <f t="shared" ca="1" si="128"/>
        <v>#N/A</v>
      </c>
      <c r="C929" s="86"/>
      <c r="D929" s="86"/>
      <c r="F929" s="16"/>
      <c r="G929" s="86"/>
      <c r="H929" s="86"/>
      <c r="J929" s="86"/>
      <c r="P929" s="16" t="e">
        <f t="shared" ca="1" si="129"/>
        <v>#N/A</v>
      </c>
      <c r="Q929" s="86" t="e">
        <f t="shared" ca="1" si="130"/>
        <v>#N/A</v>
      </c>
      <c r="R929" s="86" t="e">
        <f t="shared" ca="1" si="131"/>
        <v>#N/A</v>
      </c>
      <c r="T929" s="16" t="e">
        <f t="shared" ca="1" si="132"/>
        <v>#N/A</v>
      </c>
      <c r="U929" s="86" t="e">
        <f t="shared" ca="1" si="133"/>
        <v>#N/A</v>
      </c>
      <c r="V929" s="86" t="e">
        <f t="shared" ca="1" si="134"/>
        <v>#N/A</v>
      </c>
      <c r="X929" s="86"/>
      <c r="AI929" s="196" t="e">
        <f ca="1">(($E$9*(RAND()*($E$208-$D$208)+$D$208))*(RAND()*('Base Calcs'!$E$214-'Base Calcs'!$D$214)+'Base Calcs'!$D$214+IF($E$50&gt;0,$E$50,0)))+$E$154+$E$155-$E$196+$E$179-($E$179*(RAND()*($E$210-$D$210)+$D$210))-(($E$200/$E$45)*(RAND()*($E$211-$D$211)+$D$211))</f>
        <v>#N/A</v>
      </c>
      <c r="AK9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0" spans="2:37" x14ac:dyDescent="0.25">
      <c r="B930" s="181" t="e">
        <f t="shared" ca="1" si="128"/>
        <v>#N/A</v>
      </c>
      <c r="C930" s="86"/>
      <c r="D930" s="86"/>
      <c r="F930" s="16"/>
      <c r="G930" s="86"/>
      <c r="H930" s="86"/>
      <c r="J930" s="86"/>
      <c r="P930" s="16" t="e">
        <f t="shared" ca="1" si="129"/>
        <v>#N/A</v>
      </c>
      <c r="Q930" s="86" t="e">
        <f t="shared" ca="1" si="130"/>
        <v>#N/A</v>
      </c>
      <c r="R930" s="86" t="e">
        <f t="shared" ca="1" si="131"/>
        <v>#N/A</v>
      </c>
      <c r="T930" s="16" t="e">
        <f t="shared" ca="1" si="132"/>
        <v>#N/A</v>
      </c>
      <c r="U930" s="86" t="e">
        <f t="shared" ca="1" si="133"/>
        <v>#N/A</v>
      </c>
      <c r="V930" s="86" t="e">
        <f t="shared" ca="1" si="134"/>
        <v>#N/A</v>
      </c>
      <c r="X930" s="86"/>
      <c r="AI930" s="196" t="e">
        <f ca="1">(($E$9*(RAND()*($E$208-$D$208)+$D$208))*(RAND()*('Base Calcs'!$E$214-'Base Calcs'!$D$214)+'Base Calcs'!$D$214+IF($E$50&gt;0,$E$50,0)))+$E$154+$E$155-$E$196+$E$179-($E$179*(RAND()*($E$210-$D$210)+$D$210))-(($E$200/$E$45)*(RAND()*($E$211-$D$211)+$D$211))</f>
        <v>#N/A</v>
      </c>
      <c r="AK9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1" spans="2:37" x14ac:dyDescent="0.25">
      <c r="B931" s="181" t="e">
        <f t="shared" ca="1" si="128"/>
        <v>#N/A</v>
      </c>
      <c r="C931" s="86"/>
      <c r="D931" s="86"/>
      <c r="F931" s="16"/>
      <c r="G931" s="86"/>
      <c r="H931" s="86"/>
      <c r="J931" s="86"/>
      <c r="P931" s="16" t="e">
        <f t="shared" ca="1" si="129"/>
        <v>#N/A</v>
      </c>
      <c r="Q931" s="86" t="e">
        <f t="shared" ca="1" si="130"/>
        <v>#N/A</v>
      </c>
      <c r="R931" s="86" t="e">
        <f t="shared" ca="1" si="131"/>
        <v>#N/A</v>
      </c>
      <c r="T931" s="16" t="e">
        <f t="shared" ca="1" si="132"/>
        <v>#N/A</v>
      </c>
      <c r="U931" s="86" t="e">
        <f t="shared" ca="1" si="133"/>
        <v>#N/A</v>
      </c>
      <c r="V931" s="86" t="e">
        <f t="shared" ca="1" si="134"/>
        <v>#N/A</v>
      </c>
      <c r="X931" s="86"/>
      <c r="AI931" s="196" t="e">
        <f ca="1">(($E$9*(RAND()*($E$208-$D$208)+$D$208))*(RAND()*('Base Calcs'!$E$214-'Base Calcs'!$D$214)+'Base Calcs'!$D$214+IF($E$50&gt;0,$E$50,0)))+$E$154+$E$155-$E$196+$E$179-($E$179*(RAND()*($E$210-$D$210)+$D$210))-(($E$200/$E$45)*(RAND()*($E$211-$D$211)+$D$211))</f>
        <v>#N/A</v>
      </c>
      <c r="AK9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2" spans="2:37" x14ac:dyDescent="0.25">
      <c r="B932" s="181" t="e">
        <f t="shared" ca="1" si="128"/>
        <v>#N/A</v>
      </c>
      <c r="C932" s="86"/>
      <c r="D932" s="86"/>
      <c r="F932" s="16"/>
      <c r="G932" s="86"/>
      <c r="H932" s="86"/>
      <c r="J932" s="86"/>
      <c r="P932" s="16" t="e">
        <f t="shared" ca="1" si="129"/>
        <v>#N/A</v>
      </c>
      <c r="Q932" s="86" t="e">
        <f t="shared" ca="1" si="130"/>
        <v>#N/A</v>
      </c>
      <c r="R932" s="86" t="e">
        <f t="shared" ca="1" si="131"/>
        <v>#N/A</v>
      </c>
      <c r="T932" s="16" t="e">
        <f t="shared" ca="1" si="132"/>
        <v>#N/A</v>
      </c>
      <c r="U932" s="86" t="e">
        <f t="shared" ca="1" si="133"/>
        <v>#N/A</v>
      </c>
      <c r="V932" s="86" t="e">
        <f t="shared" ca="1" si="134"/>
        <v>#N/A</v>
      </c>
      <c r="X932" s="86"/>
      <c r="AI932" s="196" t="e">
        <f ca="1">(($E$9*(RAND()*($E$208-$D$208)+$D$208))*(RAND()*('Base Calcs'!$E$214-'Base Calcs'!$D$214)+'Base Calcs'!$D$214+IF($E$50&gt;0,$E$50,0)))+$E$154+$E$155-$E$196+$E$179-($E$179*(RAND()*($E$210-$D$210)+$D$210))-(($E$200/$E$45)*(RAND()*($E$211-$D$211)+$D$211))</f>
        <v>#N/A</v>
      </c>
      <c r="AK9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3" spans="2:37" x14ac:dyDescent="0.25">
      <c r="B933" s="181" t="e">
        <f t="shared" ca="1" si="128"/>
        <v>#N/A</v>
      </c>
      <c r="C933" s="86"/>
      <c r="D933" s="86"/>
      <c r="F933" s="16"/>
      <c r="G933" s="86"/>
      <c r="H933" s="86"/>
      <c r="J933" s="86"/>
      <c r="P933" s="16" t="e">
        <f t="shared" ca="1" si="129"/>
        <v>#N/A</v>
      </c>
      <c r="Q933" s="86" t="e">
        <f t="shared" ca="1" si="130"/>
        <v>#N/A</v>
      </c>
      <c r="R933" s="86" t="e">
        <f t="shared" ca="1" si="131"/>
        <v>#N/A</v>
      </c>
      <c r="T933" s="16" t="e">
        <f t="shared" ca="1" si="132"/>
        <v>#N/A</v>
      </c>
      <c r="U933" s="86" t="e">
        <f t="shared" ca="1" si="133"/>
        <v>#N/A</v>
      </c>
      <c r="V933" s="86" t="e">
        <f t="shared" ca="1" si="134"/>
        <v>#N/A</v>
      </c>
      <c r="X933" s="86"/>
      <c r="AI933" s="196" t="e">
        <f ca="1">(($E$9*(RAND()*($E$208-$D$208)+$D$208))*(RAND()*('Base Calcs'!$E$214-'Base Calcs'!$D$214)+'Base Calcs'!$D$214+IF($E$50&gt;0,$E$50,0)))+$E$154+$E$155-$E$196+$E$179-($E$179*(RAND()*($E$210-$D$210)+$D$210))-(($E$200/$E$45)*(RAND()*($E$211-$D$211)+$D$211))</f>
        <v>#N/A</v>
      </c>
      <c r="AK9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4" spans="2:37" x14ac:dyDescent="0.25">
      <c r="B934" s="181" t="e">
        <f t="shared" ca="1" si="128"/>
        <v>#N/A</v>
      </c>
      <c r="C934" s="86"/>
      <c r="D934" s="86"/>
      <c r="F934" s="16"/>
      <c r="G934" s="86"/>
      <c r="H934" s="86"/>
      <c r="J934" s="86"/>
      <c r="P934" s="16" t="e">
        <f t="shared" ca="1" si="129"/>
        <v>#N/A</v>
      </c>
      <c r="Q934" s="86" t="e">
        <f t="shared" ca="1" si="130"/>
        <v>#N/A</v>
      </c>
      <c r="R934" s="86" t="e">
        <f t="shared" ca="1" si="131"/>
        <v>#N/A</v>
      </c>
      <c r="T934" s="16" t="e">
        <f t="shared" ca="1" si="132"/>
        <v>#N/A</v>
      </c>
      <c r="U934" s="86" t="e">
        <f t="shared" ca="1" si="133"/>
        <v>#N/A</v>
      </c>
      <c r="V934" s="86" t="e">
        <f t="shared" ca="1" si="134"/>
        <v>#N/A</v>
      </c>
      <c r="X934" s="86"/>
      <c r="AI934" s="196" t="e">
        <f ca="1">(($E$9*(RAND()*($E$208-$D$208)+$D$208))*(RAND()*('Base Calcs'!$E$214-'Base Calcs'!$D$214)+'Base Calcs'!$D$214+IF($E$50&gt;0,$E$50,0)))+$E$154+$E$155-$E$196+$E$179-($E$179*(RAND()*($E$210-$D$210)+$D$210))-(($E$200/$E$45)*(RAND()*($E$211-$D$211)+$D$211))</f>
        <v>#N/A</v>
      </c>
      <c r="AK9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5" spans="2:37" x14ac:dyDescent="0.25">
      <c r="B935" s="181" t="e">
        <f t="shared" ca="1" si="128"/>
        <v>#N/A</v>
      </c>
      <c r="C935" s="86"/>
      <c r="D935" s="86"/>
      <c r="F935" s="16"/>
      <c r="G935" s="86"/>
      <c r="H935" s="86"/>
      <c r="J935" s="86"/>
      <c r="P935" s="16" t="e">
        <f t="shared" ca="1" si="129"/>
        <v>#N/A</v>
      </c>
      <c r="Q935" s="86" t="e">
        <f t="shared" ca="1" si="130"/>
        <v>#N/A</v>
      </c>
      <c r="R935" s="86" t="e">
        <f t="shared" ca="1" si="131"/>
        <v>#N/A</v>
      </c>
      <c r="T935" s="16" t="e">
        <f t="shared" ca="1" si="132"/>
        <v>#N/A</v>
      </c>
      <c r="U935" s="86" t="e">
        <f t="shared" ca="1" si="133"/>
        <v>#N/A</v>
      </c>
      <c r="V935" s="86" t="e">
        <f t="shared" ca="1" si="134"/>
        <v>#N/A</v>
      </c>
      <c r="X935" s="86"/>
      <c r="AI935" s="196" t="e">
        <f ca="1">(($E$9*(RAND()*($E$208-$D$208)+$D$208))*(RAND()*('Base Calcs'!$E$214-'Base Calcs'!$D$214)+'Base Calcs'!$D$214+IF($E$50&gt;0,$E$50,0)))+$E$154+$E$155-$E$196+$E$179-($E$179*(RAND()*($E$210-$D$210)+$D$210))-(($E$200/$E$45)*(RAND()*($E$211-$D$211)+$D$211))</f>
        <v>#N/A</v>
      </c>
      <c r="AK9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6" spans="2:37" x14ac:dyDescent="0.25">
      <c r="B936" s="181" t="e">
        <f t="shared" ca="1" si="128"/>
        <v>#N/A</v>
      </c>
      <c r="C936" s="86"/>
      <c r="D936" s="86"/>
      <c r="F936" s="16"/>
      <c r="G936" s="86"/>
      <c r="H936" s="86"/>
      <c r="J936" s="86"/>
      <c r="P936" s="16" t="e">
        <f t="shared" ca="1" si="129"/>
        <v>#N/A</v>
      </c>
      <c r="Q936" s="86" t="e">
        <f t="shared" ca="1" si="130"/>
        <v>#N/A</v>
      </c>
      <c r="R936" s="86" t="e">
        <f t="shared" ca="1" si="131"/>
        <v>#N/A</v>
      </c>
      <c r="T936" s="16" t="e">
        <f t="shared" ca="1" si="132"/>
        <v>#N/A</v>
      </c>
      <c r="U936" s="86" t="e">
        <f t="shared" ca="1" si="133"/>
        <v>#N/A</v>
      </c>
      <c r="V936" s="86" t="e">
        <f t="shared" ca="1" si="134"/>
        <v>#N/A</v>
      </c>
      <c r="X936" s="86"/>
      <c r="AI936" s="196" t="e">
        <f ca="1">(($E$9*(RAND()*($E$208-$D$208)+$D$208))*(RAND()*('Base Calcs'!$E$214-'Base Calcs'!$D$214)+'Base Calcs'!$D$214+IF($E$50&gt;0,$E$50,0)))+$E$154+$E$155-$E$196+$E$179-($E$179*(RAND()*($E$210-$D$210)+$D$210))-(($E$200/$E$45)*(RAND()*($E$211-$D$211)+$D$211))</f>
        <v>#N/A</v>
      </c>
      <c r="AK9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7" spans="2:37" x14ac:dyDescent="0.25">
      <c r="B937" s="181" t="e">
        <f t="shared" ca="1" si="128"/>
        <v>#N/A</v>
      </c>
      <c r="C937" s="86"/>
      <c r="D937" s="86"/>
      <c r="F937" s="16"/>
      <c r="G937" s="86"/>
      <c r="H937" s="86"/>
      <c r="J937" s="86"/>
      <c r="P937" s="16" t="e">
        <f t="shared" ca="1" si="129"/>
        <v>#N/A</v>
      </c>
      <c r="Q937" s="86" t="e">
        <f t="shared" ca="1" si="130"/>
        <v>#N/A</v>
      </c>
      <c r="R937" s="86" t="e">
        <f t="shared" ca="1" si="131"/>
        <v>#N/A</v>
      </c>
      <c r="T937" s="16" t="e">
        <f t="shared" ca="1" si="132"/>
        <v>#N/A</v>
      </c>
      <c r="U937" s="86" t="e">
        <f t="shared" ca="1" si="133"/>
        <v>#N/A</v>
      </c>
      <c r="V937" s="86" t="e">
        <f t="shared" ca="1" si="134"/>
        <v>#N/A</v>
      </c>
      <c r="X937" s="86"/>
      <c r="AI937" s="196" t="e">
        <f ca="1">(($E$9*(RAND()*($E$208-$D$208)+$D$208))*(RAND()*('Base Calcs'!$E$214-'Base Calcs'!$D$214)+'Base Calcs'!$D$214+IF($E$50&gt;0,$E$50,0)))+$E$154+$E$155-$E$196+$E$179-($E$179*(RAND()*($E$210-$D$210)+$D$210))-(($E$200/$E$45)*(RAND()*($E$211-$D$211)+$D$211))</f>
        <v>#N/A</v>
      </c>
      <c r="AK9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8" spans="2:37" x14ac:dyDescent="0.25">
      <c r="B938" s="181" t="e">
        <f t="shared" ca="1" si="128"/>
        <v>#N/A</v>
      </c>
      <c r="C938" s="86"/>
      <c r="D938" s="86"/>
      <c r="F938" s="16"/>
      <c r="G938" s="86"/>
      <c r="H938" s="86"/>
      <c r="J938" s="86"/>
      <c r="P938" s="16" t="e">
        <f t="shared" ca="1" si="129"/>
        <v>#N/A</v>
      </c>
      <c r="Q938" s="86" t="e">
        <f t="shared" ca="1" si="130"/>
        <v>#N/A</v>
      </c>
      <c r="R938" s="86" t="e">
        <f t="shared" ca="1" si="131"/>
        <v>#N/A</v>
      </c>
      <c r="T938" s="16" t="e">
        <f t="shared" ca="1" si="132"/>
        <v>#N/A</v>
      </c>
      <c r="U938" s="86" t="e">
        <f t="shared" ca="1" si="133"/>
        <v>#N/A</v>
      </c>
      <c r="V938" s="86" t="e">
        <f t="shared" ca="1" si="134"/>
        <v>#N/A</v>
      </c>
      <c r="X938" s="86"/>
      <c r="AI938" s="196" t="e">
        <f ca="1">(($E$9*(RAND()*($E$208-$D$208)+$D$208))*(RAND()*('Base Calcs'!$E$214-'Base Calcs'!$D$214)+'Base Calcs'!$D$214+IF($E$50&gt;0,$E$50,0)))+$E$154+$E$155-$E$196+$E$179-($E$179*(RAND()*($E$210-$D$210)+$D$210))-(($E$200/$E$45)*(RAND()*($E$211-$D$211)+$D$211))</f>
        <v>#N/A</v>
      </c>
      <c r="AK9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9" spans="2:37" x14ac:dyDescent="0.25">
      <c r="B939" s="181" t="e">
        <f t="shared" ca="1" si="128"/>
        <v>#N/A</v>
      </c>
      <c r="C939" s="86"/>
      <c r="D939" s="86"/>
      <c r="F939" s="16"/>
      <c r="G939" s="86"/>
      <c r="H939" s="86"/>
      <c r="J939" s="86"/>
      <c r="P939" s="16" t="e">
        <f t="shared" ca="1" si="129"/>
        <v>#N/A</v>
      </c>
      <c r="Q939" s="86" t="e">
        <f t="shared" ca="1" si="130"/>
        <v>#N/A</v>
      </c>
      <c r="R939" s="86" t="e">
        <f t="shared" ca="1" si="131"/>
        <v>#N/A</v>
      </c>
      <c r="T939" s="16" t="e">
        <f t="shared" ca="1" si="132"/>
        <v>#N/A</v>
      </c>
      <c r="U939" s="86" t="e">
        <f t="shared" ca="1" si="133"/>
        <v>#N/A</v>
      </c>
      <c r="V939" s="86" t="e">
        <f t="shared" ca="1" si="134"/>
        <v>#N/A</v>
      </c>
      <c r="X939" s="86"/>
      <c r="AI939" s="196" t="e">
        <f ca="1">(($E$9*(RAND()*($E$208-$D$208)+$D$208))*(RAND()*('Base Calcs'!$E$214-'Base Calcs'!$D$214)+'Base Calcs'!$D$214+IF($E$50&gt;0,$E$50,0)))+$E$154+$E$155-$E$196+$E$179-($E$179*(RAND()*($E$210-$D$210)+$D$210))-(($E$200/$E$45)*(RAND()*($E$211-$D$211)+$D$211))</f>
        <v>#N/A</v>
      </c>
      <c r="AK9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0" spans="2:37" x14ac:dyDescent="0.25">
      <c r="B940" s="181" t="e">
        <f t="shared" ca="1" si="128"/>
        <v>#N/A</v>
      </c>
      <c r="C940" s="86"/>
      <c r="D940" s="86"/>
      <c r="F940" s="16"/>
      <c r="G940" s="86"/>
      <c r="H940" s="86"/>
      <c r="J940" s="86"/>
      <c r="P940" s="16" t="e">
        <f t="shared" ca="1" si="129"/>
        <v>#N/A</v>
      </c>
      <c r="Q940" s="86" t="e">
        <f t="shared" ca="1" si="130"/>
        <v>#N/A</v>
      </c>
      <c r="R940" s="86" t="e">
        <f t="shared" ca="1" si="131"/>
        <v>#N/A</v>
      </c>
      <c r="T940" s="16" t="e">
        <f t="shared" ca="1" si="132"/>
        <v>#N/A</v>
      </c>
      <c r="U940" s="86" t="e">
        <f t="shared" ca="1" si="133"/>
        <v>#N/A</v>
      </c>
      <c r="V940" s="86" t="e">
        <f t="shared" ca="1" si="134"/>
        <v>#N/A</v>
      </c>
      <c r="X940" s="86"/>
      <c r="AI940" s="196" t="e">
        <f ca="1">(($E$9*(RAND()*($E$208-$D$208)+$D$208))*(RAND()*('Base Calcs'!$E$214-'Base Calcs'!$D$214)+'Base Calcs'!$D$214+IF($E$50&gt;0,$E$50,0)))+$E$154+$E$155-$E$196+$E$179-($E$179*(RAND()*($E$210-$D$210)+$D$210))-(($E$200/$E$45)*(RAND()*($E$211-$D$211)+$D$211))</f>
        <v>#N/A</v>
      </c>
      <c r="AK9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1" spans="2:37" x14ac:dyDescent="0.25">
      <c r="B941" s="181" t="e">
        <f t="shared" ca="1" si="128"/>
        <v>#N/A</v>
      </c>
      <c r="C941" s="86"/>
      <c r="D941" s="86"/>
      <c r="F941" s="16"/>
      <c r="G941" s="86"/>
      <c r="H941" s="86"/>
      <c r="J941" s="86"/>
      <c r="P941" s="16" t="e">
        <f t="shared" ca="1" si="129"/>
        <v>#N/A</v>
      </c>
      <c r="Q941" s="86" t="e">
        <f t="shared" ca="1" si="130"/>
        <v>#N/A</v>
      </c>
      <c r="R941" s="86" t="e">
        <f t="shared" ca="1" si="131"/>
        <v>#N/A</v>
      </c>
      <c r="T941" s="16" t="e">
        <f t="shared" ca="1" si="132"/>
        <v>#N/A</v>
      </c>
      <c r="U941" s="86" t="e">
        <f t="shared" ca="1" si="133"/>
        <v>#N/A</v>
      </c>
      <c r="V941" s="86" t="e">
        <f t="shared" ca="1" si="134"/>
        <v>#N/A</v>
      </c>
      <c r="X941" s="86"/>
      <c r="AI941" s="196" t="e">
        <f ca="1">(($E$9*(RAND()*($E$208-$D$208)+$D$208))*(RAND()*('Base Calcs'!$E$214-'Base Calcs'!$D$214)+'Base Calcs'!$D$214+IF($E$50&gt;0,$E$50,0)))+$E$154+$E$155-$E$196+$E$179-($E$179*(RAND()*($E$210-$D$210)+$D$210))-(($E$200/$E$45)*(RAND()*($E$211-$D$211)+$D$211))</f>
        <v>#N/A</v>
      </c>
      <c r="AK9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2" spans="2:37" x14ac:dyDescent="0.25">
      <c r="B942" s="181" t="e">
        <f t="shared" ca="1" si="128"/>
        <v>#N/A</v>
      </c>
      <c r="C942" s="86"/>
      <c r="D942" s="86"/>
      <c r="F942" s="16"/>
      <c r="G942" s="86"/>
      <c r="H942" s="86"/>
      <c r="J942" s="86"/>
      <c r="P942" s="16" t="e">
        <f t="shared" ca="1" si="129"/>
        <v>#N/A</v>
      </c>
      <c r="Q942" s="86" t="e">
        <f t="shared" ca="1" si="130"/>
        <v>#N/A</v>
      </c>
      <c r="R942" s="86" t="e">
        <f t="shared" ca="1" si="131"/>
        <v>#N/A</v>
      </c>
      <c r="T942" s="16" t="e">
        <f t="shared" ca="1" si="132"/>
        <v>#N/A</v>
      </c>
      <c r="U942" s="86" t="e">
        <f t="shared" ca="1" si="133"/>
        <v>#N/A</v>
      </c>
      <c r="V942" s="86" t="e">
        <f t="shared" ca="1" si="134"/>
        <v>#N/A</v>
      </c>
      <c r="X942" s="86"/>
      <c r="AI942" s="196" t="e">
        <f ca="1">(($E$9*(RAND()*($E$208-$D$208)+$D$208))*(RAND()*('Base Calcs'!$E$214-'Base Calcs'!$D$214)+'Base Calcs'!$D$214+IF($E$50&gt;0,$E$50,0)))+$E$154+$E$155-$E$196+$E$179-($E$179*(RAND()*($E$210-$D$210)+$D$210))-(($E$200/$E$45)*(RAND()*($E$211-$D$211)+$D$211))</f>
        <v>#N/A</v>
      </c>
      <c r="AK9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3" spans="2:37" x14ac:dyDescent="0.25">
      <c r="B943" s="181" t="e">
        <f t="shared" ca="1" si="128"/>
        <v>#N/A</v>
      </c>
      <c r="C943" s="86"/>
      <c r="D943" s="86"/>
      <c r="F943" s="16"/>
      <c r="G943" s="86"/>
      <c r="H943" s="86"/>
      <c r="J943" s="86"/>
      <c r="P943" s="16" t="e">
        <f t="shared" ca="1" si="129"/>
        <v>#N/A</v>
      </c>
      <c r="Q943" s="86" t="e">
        <f t="shared" ca="1" si="130"/>
        <v>#N/A</v>
      </c>
      <c r="R943" s="86" t="e">
        <f t="shared" ca="1" si="131"/>
        <v>#N/A</v>
      </c>
      <c r="T943" s="16" t="e">
        <f t="shared" ca="1" si="132"/>
        <v>#N/A</v>
      </c>
      <c r="U943" s="86" t="e">
        <f t="shared" ca="1" si="133"/>
        <v>#N/A</v>
      </c>
      <c r="V943" s="86" t="e">
        <f t="shared" ca="1" si="134"/>
        <v>#N/A</v>
      </c>
      <c r="X943" s="86"/>
      <c r="AI943" s="196" t="e">
        <f ca="1">(($E$9*(RAND()*($E$208-$D$208)+$D$208))*(RAND()*('Base Calcs'!$E$214-'Base Calcs'!$D$214)+'Base Calcs'!$D$214+IF($E$50&gt;0,$E$50,0)))+$E$154+$E$155-$E$196+$E$179-($E$179*(RAND()*($E$210-$D$210)+$D$210))-(($E$200/$E$45)*(RAND()*($E$211-$D$211)+$D$211))</f>
        <v>#N/A</v>
      </c>
      <c r="AK9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4" spans="2:37" x14ac:dyDescent="0.25">
      <c r="B944" s="181" t="e">
        <f t="shared" ca="1" si="128"/>
        <v>#N/A</v>
      </c>
      <c r="C944" s="86"/>
      <c r="D944" s="86"/>
      <c r="F944" s="16"/>
      <c r="G944" s="86"/>
      <c r="H944" s="86"/>
      <c r="J944" s="86"/>
      <c r="P944" s="16" t="e">
        <f t="shared" ca="1" si="129"/>
        <v>#N/A</v>
      </c>
      <c r="Q944" s="86" t="e">
        <f t="shared" ca="1" si="130"/>
        <v>#N/A</v>
      </c>
      <c r="R944" s="86" t="e">
        <f t="shared" ca="1" si="131"/>
        <v>#N/A</v>
      </c>
      <c r="T944" s="16" t="e">
        <f t="shared" ca="1" si="132"/>
        <v>#N/A</v>
      </c>
      <c r="U944" s="86" t="e">
        <f t="shared" ca="1" si="133"/>
        <v>#N/A</v>
      </c>
      <c r="V944" s="86" t="e">
        <f t="shared" ca="1" si="134"/>
        <v>#N/A</v>
      </c>
      <c r="X944" s="86"/>
      <c r="AI944" s="196" t="e">
        <f ca="1">(($E$9*(RAND()*($E$208-$D$208)+$D$208))*(RAND()*('Base Calcs'!$E$214-'Base Calcs'!$D$214)+'Base Calcs'!$D$214+IF($E$50&gt;0,$E$50,0)))+$E$154+$E$155-$E$196+$E$179-($E$179*(RAND()*($E$210-$D$210)+$D$210))-(($E$200/$E$45)*(RAND()*($E$211-$D$211)+$D$211))</f>
        <v>#N/A</v>
      </c>
      <c r="AK9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5" spans="2:37" x14ac:dyDescent="0.25">
      <c r="B945" s="181" t="e">
        <f t="shared" ca="1" si="128"/>
        <v>#N/A</v>
      </c>
      <c r="C945" s="86"/>
      <c r="D945" s="86"/>
      <c r="F945" s="16"/>
      <c r="G945" s="86"/>
      <c r="H945" s="86"/>
      <c r="J945" s="86"/>
      <c r="P945" s="16" t="e">
        <f t="shared" ca="1" si="129"/>
        <v>#N/A</v>
      </c>
      <c r="Q945" s="86" t="e">
        <f t="shared" ca="1" si="130"/>
        <v>#N/A</v>
      </c>
      <c r="R945" s="86" t="e">
        <f t="shared" ca="1" si="131"/>
        <v>#N/A</v>
      </c>
      <c r="T945" s="16" t="e">
        <f t="shared" ca="1" si="132"/>
        <v>#N/A</v>
      </c>
      <c r="U945" s="86" t="e">
        <f t="shared" ca="1" si="133"/>
        <v>#N/A</v>
      </c>
      <c r="V945" s="86" t="e">
        <f t="shared" ca="1" si="134"/>
        <v>#N/A</v>
      </c>
      <c r="X945" s="86"/>
      <c r="AI945" s="196" t="e">
        <f ca="1">(($E$9*(RAND()*($E$208-$D$208)+$D$208))*(RAND()*('Base Calcs'!$E$214-'Base Calcs'!$D$214)+'Base Calcs'!$D$214+IF($E$50&gt;0,$E$50,0)))+$E$154+$E$155-$E$196+$E$179-($E$179*(RAND()*($E$210-$D$210)+$D$210))-(($E$200/$E$45)*(RAND()*($E$211-$D$211)+$D$211))</f>
        <v>#N/A</v>
      </c>
      <c r="AK9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6" spans="2:37" x14ac:dyDescent="0.25">
      <c r="B946" s="181" t="e">
        <f t="shared" ca="1" si="128"/>
        <v>#N/A</v>
      </c>
      <c r="C946" s="86"/>
      <c r="D946" s="86"/>
      <c r="F946" s="16"/>
      <c r="G946" s="86"/>
      <c r="H946" s="86"/>
      <c r="J946" s="86"/>
      <c r="P946" s="16" t="e">
        <f t="shared" ca="1" si="129"/>
        <v>#N/A</v>
      </c>
      <c r="Q946" s="86" t="e">
        <f t="shared" ca="1" si="130"/>
        <v>#N/A</v>
      </c>
      <c r="R946" s="86" t="e">
        <f t="shared" ca="1" si="131"/>
        <v>#N/A</v>
      </c>
      <c r="T946" s="16" t="e">
        <f t="shared" ca="1" si="132"/>
        <v>#N/A</v>
      </c>
      <c r="U946" s="86" t="e">
        <f t="shared" ca="1" si="133"/>
        <v>#N/A</v>
      </c>
      <c r="V946" s="86" t="e">
        <f t="shared" ca="1" si="134"/>
        <v>#N/A</v>
      </c>
      <c r="X946" s="86"/>
      <c r="AI946" s="196" t="e">
        <f ca="1">(($E$9*(RAND()*($E$208-$D$208)+$D$208))*(RAND()*('Base Calcs'!$E$214-'Base Calcs'!$D$214)+'Base Calcs'!$D$214+IF($E$50&gt;0,$E$50,0)))+$E$154+$E$155-$E$196+$E$179-($E$179*(RAND()*($E$210-$D$210)+$D$210))-(($E$200/$E$45)*(RAND()*($E$211-$D$211)+$D$211))</f>
        <v>#N/A</v>
      </c>
      <c r="AK9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7" spans="2:37" x14ac:dyDescent="0.25">
      <c r="B947" s="181" t="e">
        <f t="shared" ca="1" si="128"/>
        <v>#N/A</v>
      </c>
      <c r="C947" s="86"/>
      <c r="D947" s="86"/>
      <c r="F947" s="16"/>
      <c r="G947" s="86"/>
      <c r="H947" s="86"/>
      <c r="J947" s="86"/>
      <c r="P947" s="16" t="e">
        <f t="shared" ca="1" si="129"/>
        <v>#N/A</v>
      </c>
      <c r="Q947" s="86" t="e">
        <f t="shared" ca="1" si="130"/>
        <v>#N/A</v>
      </c>
      <c r="R947" s="86" t="e">
        <f t="shared" ca="1" si="131"/>
        <v>#N/A</v>
      </c>
      <c r="T947" s="16" t="e">
        <f t="shared" ca="1" si="132"/>
        <v>#N/A</v>
      </c>
      <c r="U947" s="86" t="e">
        <f t="shared" ca="1" si="133"/>
        <v>#N/A</v>
      </c>
      <c r="V947" s="86" t="e">
        <f t="shared" ca="1" si="134"/>
        <v>#N/A</v>
      </c>
      <c r="X947" s="86"/>
      <c r="AI947" s="196" t="e">
        <f ca="1">(($E$9*(RAND()*($E$208-$D$208)+$D$208))*(RAND()*('Base Calcs'!$E$214-'Base Calcs'!$D$214)+'Base Calcs'!$D$214+IF($E$50&gt;0,$E$50,0)))+$E$154+$E$155-$E$196+$E$179-($E$179*(RAND()*($E$210-$D$210)+$D$210))-(($E$200/$E$45)*(RAND()*($E$211-$D$211)+$D$211))</f>
        <v>#N/A</v>
      </c>
      <c r="AK9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8" spans="2:37" x14ac:dyDescent="0.25">
      <c r="B948" s="181" t="e">
        <f t="shared" ca="1" si="128"/>
        <v>#N/A</v>
      </c>
      <c r="C948" s="86"/>
      <c r="D948" s="86"/>
      <c r="F948" s="16"/>
      <c r="G948" s="86"/>
      <c r="H948" s="86"/>
      <c r="J948" s="86"/>
      <c r="P948" s="16" t="e">
        <f t="shared" ca="1" si="129"/>
        <v>#N/A</v>
      </c>
      <c r="Q948" s="86" t="e">
        <f t="shared" ca="1" si="130"/>
        <v>#N/A</v>
      </c>
      <c r="R948" s="86" t="e">
        <f t="shared" ca="1" si="131"/>
        <v>#N/A</v>
      </c>
      <c r="T948" s="16" t="e">
        <f t="shared" ca="1" si="132"/>
        <v>#N/A</v>
      </c>
      <c r="U948" s="86" t="e">
        <f t="shared" ca="1" si="133"/>
        <v>#N/A</v>
      </c>
      <c r="V948" s="86" t="e">
        <f t="shared" ca="1" si="134"/>
        <v>#N/A</v>
      </c>
      <c r="X948" s="86"/>
      <c r="AI948" s="196" t="e">
        <f ca="1">(($E$9*(RAND()*($E$208-$D$208)+$D$208))*(RAND()*('Base Calcs'!$E$214-'Base Calcs'!$D$214)+'Base Calcs'!$D$214+IF($E$50&gt;0,$E$50,0)))+$E$154+$E$155-$E$196+$E$179-($E$179*(RAND()*($E$210-$D$210)+$D$210))-(($E$200/$E$45)*(RAND()*($E$211-$D$211)+$D$211))</f>
        <v>#N/A</v>
      </c>
      <c r="AK9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9" spans="2:37" x14ac:dyDescent="0.25">
      <c r="B949" s="181" t="e">
        <f t="shared" ca="1" si="128"/>
        <v>#N/A</v>
      </c>
      <c r="C949" s="86"/>
      <c r="D949" s="86"/>
      <c r="F949" s="16"/>
      <c r="G949" s="86"/>
      <c r="H949" s="86"/>
      <c r="J949" s="86"/>
      <c r="P949" s="16" t="e">
        <f t="shared" ca="1" si="129"/>
        <v>#N/A</v>
      </c>
      <c r="Q949" s="86" t="e">
        <f t="shared" ca="1" si="130"/>
        <v>#N/A</v>
      </c>
      <c r="R949" s="86" t="e">
        <f t="shared" ca="1" si="131"/>
        <v>#N/A</v>
      </c>
      <c r="T949" s="16" t="e">
        <f t="shared" ca="1" si="132"/>
        <v>#N/A</v>
      </c>
      <c r="U949" s="86" t="e">
        <f t="shared" ca="1" si="133"/>
        <v>#N/A</v>
      </c>
      <c r="V949" s="86" t="e">
        <f t="shared" ca="1" si="134"/>
        <v>#N/A</v>
      </c>
      <c r="X949" s="86"/>
      <c r="AI949" s="196" t="e">
        <f ca="1">(($E$9*(RAND()*($E$208-$D$208)+$D$208))*(RAND()*('Base Calcs'!$E$214-'Base Calcs'!$D$214)+'Base Calcs'!$D$214+IF($E$50&gt;0,$E$50,0)))+$E$154+$E$155-$E$196+$E$179-($E$179*(RAND()*($E$210-$D$210)+$D$210))-(($E$200/$E$45)*(RAND()*($E$211-$D$211)+$D$211))</f>
        <v>#N/A</v>
      </c>
      <c r="AK9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0" spans="2:37" x14ac:dyDescent="0.25">
      <c r="B950" s="181" t="e">
        <f t="shared" ca="1" si="128"/>
        <v>#N/A</v>
      </c>
      <c r="C950" s="86"/>
      <c r="D950" s="86"/>
      <c r="F950" s="16"/>
      <c r="G950" s="86"/>
      <c r="H950" s="86"/>
      <c r="J950" s="86"/>
      <c r="P950" s="16" t="e">
        <f t="shared" ca="1" si="129"/>
        <v>#N/A</v>
      </c>
      <c r="Q950" s="86" t="e">
        <f t="shared" ca="1" si="130"/>
        <v>#N/A</v>
      </c>
      <c r="R950" s="86" t="e">
        <f t="shared" ca="1" si="131"/>
        <v>#N/A</v>
      </c>
      <c r="T950" s="16" t="e">
        <f t="shared" ca="1" si="132"/>
        <v>#N/A</v>
      </c>
      <c r="U950" s="86" t="e">
        <f t="shared" ca="1" si="133"/>
        <v>#N/A</v>
      </c>
      <c r="V950" s="86" t="e">
        <f t="shared" ca="1" si="134"/>
        <v>#N/A</v>
      </c>
      <c r="X950" s="86"/>
      <c r="AI950" s="196" t="e">
        <f ca="1">(($E$9*(RAND()*($E$208-$D$208)+$D$208))*(RAND()*('Base Calcs'!$E$214-'Base Calcs'!$D$214)+'Base Calcs'!$D$214+IF($E$50&gt;0,$E$50,0)))+$E$154+$E$155-$E$196+$E$179-($E$179*(RAND()*($E$210-$D$210)+$D$210))-(($E$200/$E$45)*(RAND()*($E$211-$D$211)+$D$211))</f>
        <v>#N/A</v>
      </c>
      <c r="AK9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1" spans="2:37" x14ac:dyDescent="0.25">
      <c r="B951" s="181" t="e">
        <f t="shared" ca="1" si="128"/>
        <v>#N/A</v>
      </c>
      <c r="C951" s="86"/>
      <c r="D951" s="86"/>
      <c r="F951" s="16"/>
      <c r="G951" s="86"/>
      <c r="H951" s="86"/>
      <c r="J951" s="86"/>
      <c r="P951" s="16" t="e">
        <f t="shared" ca="1" si="129"/>
        <v>#N/A</v>
      </c>
      <c r="Q951" s="86" t="e">
        <f t="shared" ca="1" si="130"/>
        <v>#N/A</v>
      </c>
      <c r="R951" s="86" t="e">
        <f t="shared" ca="1" si="131"/>
        <v>#N/A</v>
      </c>
      <c r="T951" s="16" t="e">
        <f t="shared" ca="1" si="132"/>
        <v>#N/A</v>
      </c>
      <c r="U951" s="86" t="e">
        <f t="shared" ca="1" si="133"/>
        <v>#N/A</v>
      </c>
      <c r="V951" s="86" t="e">
        <f t="shared" ca="1" si="134"/>
        <v>#N/A</v>
      </c>
      <c r="X951" s="86"/>
      <c r="AI951" s="196" t="e">
        <f ca="1">(($E$9*(RAND()*($E$208-$D$208)+$D$208))*(RAND()*('Base Calcs'!$E$214-'Base Calcs'!$D$214)+'Base Calcs'!$D$214+IF($E$50&gt;0,$E$50,0)))+$E$154+$E$155-$E$196+$E$179-($E$179*(RAND()*($E$210-$D$210)+$D$210))-(($E$200/$E$45)*(RAND()*($E$211-$D$211)+$D$211))</f>
        <v>#N/A</v>
      </c>
      <c r="AK9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2" spans="2:37" x14ac:dyDescent="0.25">
      <c r="B952" s="181" t="e">
        <f t="shared" ca="1" si="128"/>
        <v>#N/A</v>
      </c>
      <c r="C952" s="86"/>
      <c r="D952" s="86"/>
      <c r="F952" s="16"/>
      <c r="G952" s="86"/>
      <c r="H952" s="86"/>
      <c r="J952" s="86"/>
      <c r="P952" s="16" t="e">
        <f t="shared" ca="1" si="129"/>
        <v>#N/A</v>
      </c>
      <c r="Q952" s="86" t="e">
        <f t="shared" ca="1" si="130"/>
        <v>#N/A</v>
      </c>
      <c r="R952" s="86" t="e">
        <f t="shared" ca="1" si="131"/>
        <v>#N/A</v>
      </c>
      <c r="T952" s="16" t="e">
        <f t="shared" ca="1" si="132"/>
        <v>#N/A</v>
      </c>
      <c r="U952" s="86" t="e">
        <f t="shared" ca="1" si="133"/>
        <v>#N/A</v>
      </c>
      <c r="V952" s="86" t="e">
        <f t="shared" ca="1" si="134"/>
        <v>#N/A</v>
      </c>
      <c r="X952" s="86"/>
      <c r="AI952" s="196" t="e">
        <f ca="1">(($E$9*(RAND()*($E$208-$D$208)+$D$208))*(RAND()*('Base Calcs'!$E$214-'Base Calcs'!$D$214)+'Base Calcs'!$D$214+IF($E$50&gt;0,$E$50,0)))+$E$154+$E$155-$E$196+$E$179-($E$179*(RAND()*($E$210-$D$210)+$D$210))-(($E$200/$E$45)*(RAND()*($E$211-$D$211)+$D$211))</f>
        <v>#N/A</v>
      </c>
      <c r="AK9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3" spans="2:37" x14ac:dyDescent="0.25">
      <c r="B953" s="181" t="e">
        <f t="shared" ca="1" si="128"/>
        <v>#N/A</v>
      </c>
      <c r="C953" s="86"/>
      <c r="D953" s="86"/>
      <c r="F953" s="16"/>
      <c r="G953" s="86"/>
      <c r="H953" s="86"/>
      <c r="J953" s="86"/>
      <c r="P953" s="16" t="e">
        <f t="shared" ca="1" si="129"/>
        <v>#N/A</v>
      </c>
      <c r="Q953" s="86" t="e">
        <f t="shared" ca="1" si="130"/>
        <v>#N/A</v>
      </c>
      <c r="R953" s="86" t="e">
        <f t="shared" ca="1" si="131"/>
        <v>#N/A</v>
      </c>
      <c r="T953" s="16" t="e">
        <f t="shared" ca="1" si="132"/>
        <v>#N/A</v>
      </c>
      <c r="U953" s="86" t="e">
        <f t="shared" ca="1" si="133"/>
        <v>#N/A</v>
      </c>
      <c r="V953" s="86" t="e">
        <f t="shared" ca="1" si="134"/>
        <v>#N/A</v>
      </c>
      <c r="X953" s="86"/>
      <c r="AI953" s="196" t="e">
        <f ca="1">(($E$9*(RAND()*($E$208-$D$208)+$D$208))*(RAND()*('Base Calcs'!$E$214-'Base Calcs'!$D$214)+'Base Calcs'!$D$214+IF($E$50&gt;0,$E$50,0)))+$E$154+$E$155-$E$196+$E$179-($E$179*(RAND()*($E$210-$D$210)+$D$210))-(($E$200/$E$45)*(RAND()*($E$211-$D$211)+$D$211))</f>
        <v>#N/A</v>
      </c>
      <c r="AK9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4" spans="2:37" x14ac:dyDescent="0.25">
      <c r="B954" s="181" t="e">
        <f t="shared" ca="1" si="128"/>
        <v>#N/A</v>
      </c>
      <c r="C954" s="86"/>
      <c r="D954" s="86"/>
      <c r="F954" s="16"/>
      <c r="G954" s="86"/>
      <c r="H954" s="86"/>
      <c r="J954" s="86"/>
      <c r="P954" s="16" t="e">
        <f t="shared" ca="1" si="129"/>
        <v>#N/A</v>
      </c>
      <c r="Q954" s="86" t="e">
        <f t="shared" ca="1" si="130"/>
        <v>#N/A</v>
      </c>
      <c r="R954" s="86" t="e">
        <f t="shared" ca="1" si="131"/>
        <v>#N/A</v>
      </c>
      <c r="T954" s="16" t="e">
        <f t="shared" ca="1" si="132"/>
        <v>#N/A</v>
      </c>
      <c r="U954" s="86" t="e">
        <f t="shared" ca="1" si="133"/>
        <v>#N/A</v>
      </c>
      <c r="V954" s="86" t="e">
        <f t="shared" ca="1" si="134"/>
        <v>#N/A</v>
      </c>
      <c r="X954" s="86"/>
      <c r="AI954" s="196" t="e">
        <f ca="1">(($E$9*(RAND()*($E$208-$D$208)+$D$208))*(RAND()*('Base Calcs'!$E$214-'Base Calcs'!$D$214)+'Base Calcs'!$D$214+IF($E$50&gt;0,$E$50,0)))+$E$154+$E$155-$E$196+$E$179-($E$179*(RAND()*($E$210-$D$210)+$D$210))-(($E$200/$E$45)*(RAND()*($E$211-$D$211)+$D$211))</f>
        <v>#N/A</v>
      </c>
      <c r="AK9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5" spans="2:37" x14ac:dyDescent="0.25">
      <c r="B955" s="181" t="e">
        <f t="shared" ca="1" si="128"/>
        <v>#N/A</v>
      </c>
      <c r="C955" s="86"/>
      <c r="D955" s="86"/>
      <c r="F955" s="16"/>
      <c r="G955" s="86"/>
      <c r="H955" s="86"/>
      <c r="J955" s="86"/>
      <c r="P955" s="16" t="e">
        <f t="shared" ca="1" si="129"/>
        <v>#N/A</v>
      </c>
      <c r="Q955" s="86" t="e">
        <f t="shared" ca="1" si="130"/>
        <v>#N/A</v>
      </c>
      <c r="R955" s="86" t="e">
        <f t="shared" ca="1" si="131"/>
        <v>#N/A</v>
      </c>
      <c r="T955" s="16" t="e">
        <f t="shared" ca="1" si="132"/>
        <v>#N/A</v>
      </c>
      <c r="U955" s="86" t="e">
        <f t="shared" ca="1" si="133"/>
        <v>#N/A</v>
      </c>
      <c r="V955" s="86" t="e">
        <f t="shared" ca="1" si="134"/>
        <v>#N/A</v>
      </c>
      <c r="X955" s="86"/>
      <c r="AI955" s="196" t="e">
        <f ca="1">(($E$9*(RAND()*($E$208-$D$208)+$D$208))*(RAND()*('Base Calcs'!$E$214-'Base Calcs'!$D$214)+'Base Calcs'!$D$214+IF($E$50&gt;0,$E$50,0)))+$E$154+$E$155-$E$196+$E$179-($E$179*(RAND()*($E$210-$D$210)+$D$210))-(($E$200/$E$45)*(RAND()*($E$211-$D$211)+$D$211))</f>
        <v>#N/A</v>
      </c>
      <c r="AK9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6" spans="2:37" x14ac:dyDescent="0.25">
      <c r="B956" s="181" t="e">
        <f t="shared" ca="1" si="128"/>
        <v>#N/A</v>
      </c>
      <c r="C956" s="86"/>
      <c r="D956" s="86"/>
      <c r="F956" s="16"/>
      <c r="G956" s="86"/>
      <c r="H956" s="86"/>
      <c r="J956" s="86"/>
      <c r="P956" s="16" t="e">
        <f t="shared" ca="1" si="129"/>
        <v>#N/A</v>
      </c>
      <c r="Q956" s="86" t="e">
        <f t="shared" ca="1" si="130"/>
        <v>#N/A</v>
      </c>
      <c r="R956" s="86" t="e">
        <f t="shared" ca="1" si="131"/>
        <v>#N/A</v>
      </c>
      <c r="T956" s="16" t="e">
        <f t="shared" ca="1" si="132"/>
        <v>#N/A</v>
      </c>
      <c r="U956" s="86" t="e">
        <f t="shared" ca="1" si="133"/>
        <v>#N/A</v>
      </c>
      <c r="V956" s="86" t="e">
        <f t="shared" ca="1" si="134"/>
        <v>#N/A</v>
      </c>
      <c r="X956" s="86"/>
      <c r="AI956" s="196" t="e">
        <f ca="1">(($E$9*(RAND()*($E$208-$D$208)+$D$208))*(RAND()*('Base Calcs'!$E$214-'Base Calcs'!$D$214)+'Base Calcs'!$D$214+IF($E$50&gt;0,$E$50,0)))+$E$154+$E$155-$E$196+$E$179-($E$179*(RAND()*($E$210-$D$210)+$D$210))-(($E$200/$E$45)*(RAND()*($E$211-$D$211)+$D$211))</f>
        <v>#N/A</v>
      </c>
      <c r="AK9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7" spans="2:37" x14ac:dyDescent="0.25">
      <c r="B957" s="181" t="e">
        <f t="shared" ca="1" si="128"/>
        <v>#N/A</v>
      </c>
      <c r="C957" s="86"/>
      <c r="D957" s="86"/>
      <c r="F957" s="16"/>
      <c r="G957" s="86"/>
      <c r="H957" s="86"/>
      <c r="J957" s="86"/>
      <c r="P957" s="16" t="e">
        <f t="shared" ca="1" si="129"/>
        <v>#N/A</v>
      </c>
      <c r="Q957" s="86" t="e">
        <f t="shared" ca="1" si="130"/>
        <v>#N/A</v>
      </c>
      <c r="R957" s="86" t="e">
        <f t="shared" ca="1" si="131"/>
        <v>#N/A</v>
      </c>
      <c r="T957" s="16" t="e">
        <f t="shared" ca="1" si="132"/>
        <v>#N/A</v>
      </c>
      <c r="U957" s="86" t="e">
        <f t="shared" ca="1" si="133"/>
        <v>#N/A</v>
      </c>
      <c r="V957" s="86" t="e">
        <f t="shared" ca="1" si="134"/>
        <v>#N/A</v>
      </c>
      <c r="X957" s="86"/>
      <c r="AI957" s="196" t="e">
        <f ca="1">(($E$9*(RAND()*($E$208-$D$208)+$D$208))*(RAND()*('Base Calcs'!$E$214-'Base Calcs'!$D$214)+'Base Calcs'!$D$214+IF($E$50&gt;0,$E$50,0)))+$E$154+$E$155-$E$196+$E$179-($E$179*(RAND()*($E$210-$D$210)+$D$210))-(($E$200/$E$45)*(RAND()*($E$211-$D$211)+$D$211))</f>
        <v>#N/A</v>
      </c>
      <c r="AK9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8" spans="2:37" x14ac:dyDescent="0.25">
      <c r="B958" s="181" t="e">
        <f t="shared" ca="1" si="128"/>
        <v>#N/A</v>
      </c>
      <c r="C958" s="86"/>
      <c r="D958" s="86"/>
      <c r="F958" s="16"/>
      <c r="G958" s="86"/>
      <c r="H958" s="86"/>
      <c r="J958" s="86"/>
      <c r="P958" s="16" t="e">
        <f t="shared" ca="1" si="129"/>
        <v>#N/A</v>
      </c>
      <c r="Q958" s="86" t="e">
        <f t="shared" ca="1" si="130"/>
        <v>#N/A</v>
      </c>
      <c r="R958" s="86" t="e">
        <f t="shared" ca="1" si="131"/>
        <v>#N/A</v>
      </c>
      <c r="T958" s="16" t="e">
        <f t="shared" ca="1" si="132"/>
        <v>#N/A</v>
      </c>
      <c r="U958" s="86" t="e">
        <f t="shared" ca="1" si="133"/>
        <v>#N/A</v>
      </c>
      <c r="V958" s="86" t="e">
        <f t="shared" ca="1" si="134"/>
        <v>#N/A</v>
      </c>
      <c r="X958" s="86"/>
      <c r="AI958" s="196" t="e">
        <f ca="1">(($E$9*(RAND()*($E$208-$D$208)+$D$208))*(RAND()*('Base Calcs'!$E$214-'Base Calcs'!$D$214)+'Base Calcs'!$D$214+IF($E$50&gt;0,$E$50,0)))+$E$154+$E$155-$E$196+$E$179-($E$179*(RAND()*($E$210-$D$210)+$D$210))-(($E$200/$E$45)*(RAND()*($E$211-$D$211)+$D$211))</f>
        <v>#N/A</v>
      </c>
      <c r="AK9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9" spans="2:37" x14ac:dyDescent="0.25">
      <c r="B959" s="181" t="e">
        <f t="shared" ca="1" si="128"/>
        <v>#N/A</v>
      </c>
      <c r="C959" s="86"/>
      <c r="D959" s="86"/>
      <c r="F959" s="16"/>
      <c r="G959" s="86"/>
      <c r="H959" s="86"/>
      <c r="J959" s="86"/>
      <c r="P959" s="16" t="e">
        <f t="shared" ca="1" si="129"/>
        <v>#N/A</v>
      </c>
      <c r="Q959" s="86" t="e">
        <f t="shared" ca="1" si="130"/>
        <v>#N/A</v>
      </c>
      <c r="R959" s="86" t="e">
        <f t="shared" ca="1" si="131"/>
        <v>#N/A</v>
      </c>
      <c r="T959" s="16" t="e">
        <f t="shared" ca="1" si="132"/>
        <v>#N/A</v>
      </c>
      <c r="U959" s="86" t="e">
        <f t="shared" ca="1" si="133"/>
        <v>#N/A</v>
      </c>
      <c r="V959" s="86" t="e">
        <f t="shared" ca="1" si="134"/>
        <v>#N/A</v>
      </c>
      <c r="X959" s="86"/>
      <c r="AI959" s="196" t="e">
        <f ca="1">(($E$9*(RAND()*($E$208-$D$208)+$D$208))*(RAND()*('Base Calcs'!$E$214-'Base Calcs'!$D$214)+'Base Calcs'!$D$214+IF($E$50&gt;0,$E$50,0)))+$E$154+$E$155-$E$196+$E$179-($E$179*(RAND()*($E$210-$D$210)+$D$210))-(($E$200/$E$45)*(RAND()*($E$211-$D$211)+$D$211))</f>
        <v>#N/A</v>
      </c>
      <c r="AK9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0" spans="2:37" x14ac:dyDescent="0.25">
      <c r="B960" s="181" t="e">
        <f t="shared" ca="1" si="128"/>
        <v>#N/A</v>
      </c>
      <c r="C960" s="86"/>
      <c r="D960" s="86"/>
      <c r="F960" s="16"/>
      <c r="G960" s="86"/>
      <c r="H960" s="86"/>
      <c r="J960" s="86"/>
      <c r="P960" s="16" t="e">
        <f t="shared" ca="1" si="129"/>
        <v>#N/A</v>
      </c>
      <c r="Q960" s="86" t="e">
        <f t="shared" ca="1" si="130"/>
        <v>#N/A</v>
      </c>
      <c r="R960" s="86" t="e">
        <f t="shared" ca="1" si="131"/>
        <v>#N/A</v>
      </c>
      <c r="T960" s="16" t="e">
        <f t="shared" ca="1" si="132"/>
        <v>#N/A</v>
      </c>
      <c r="U960" s="86" t="e">
        <f t="shared" ca="1" si="133"/>
        <v>#N/A</v>
      </c>
      <c r="V960" s="86" t="e">
        <f t="shared" ca="1" si="134"/>
        <v>#N/A</v>
      </c>
      <c r="X960" s="86"/>
      <c r="AI960" s="196" t="e">
        <f ca="1">(($E$9*(RAND()*($E$208-$D$208)+$D$208))*(RAND()*('Base Calcs'!$E$214-'Base Calcs'!$D$214)+'Base Calcs'!$D$214+IF($E$50&gt;0,$E$50,0)))+$E$154+$E$155-$E$196+$E$179-($E$179*(RAND()*($E$210-$D$210)+$D$210))-(($E$200/$E$45)*(RAND()*($E$211-$D$211)+$D$211))</f>
        <v>#N/A</v>
      </c>
      <c r="AK9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1" spans="2:37" x14ac:dyDescent="0.25">
      <c r="B961" s="181" t="e">
        <f t="shared" ca="1" si="128"/>
        <v>#N/A</v>
      </c>
      <c r="C961" s="86"/>
      <c r="D961" s="86"/>
      <c r="F961" s="16"/>
      <c r="G961" s="86"/>
      <c r="H961" s="86"/>
      <c r="J961" s="86"/>
      <c r="P961" s="16" t="e">
        <f t="shared" ca="1" si="129"/>
        <v>#N/A</v>
      </c>
      <c r="Q961" s="86" t="e">
        <f t="shared" ca="1" si="130"/>
        <v>#N/A</v>
      </c>
      <c r="R961" s="86" t="e">
        <f t="shared" ca="1" si="131"/>
        <v>#N/A</v>
      </c>
      <c r="T961" s="16" t="e">
        <f t="shared" ca="1" si="132"/>
        <v>#N/A</v>
      </c>
      <c r="U961" s="86" t="e">
        <f t="shared" ca="1" si="133"/>
        <v>#N/A</v>
      </c>
      <c r="V961" s="86" t="e">
        <f t="shared" ca="1" si="134"/>
        <v>#N/A</v>
      </c>
      <c r="X961" s="86"/>
      <c r="AI961" s="196" t="e">
        <f ca="1">(($E$9*(RAND()*($E$208-$D$208)+$D$208))*(RAND()*('Base Calcs'!$E$214-'Base Calcs'!$D$214)+'Base Calcs'!$D$214+IF($E$50&gt;0,$E$50,0)))+$E$154+$E$155-$E$196+$E$179-($E$179*(RAND()*($E$210-$D$210)+$D$210))-(($E$200/$E$45)*(RAND()*($E$211-$D$211)+$D$211))</f>
        <v>#N/A</v>
      </c>
      <c r="AK9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2" spans="2:37" x14ac:dyDescent="0.25">
      <c r="B962" s="181" t="e">
        <f t="shared" ca="1" si="128"/>
        <v>#N/A</v>
      </c>
      <c r="C962" s="86"/>
      <c r="D962" s="86"/>
      <c r="F962" s="16"/>
      <c r="G962" s="86"/>
      <c r="H962" s="86"/>
      <c r="J962" s="86"/>
      <c r="P962" s="16" t="e">
        <f t="shared" ca="1" si="129"/>
        <v>#N/A</v>
      </c>
      <c r="Q962" s="86" t="e">
        <f t="shared" ca="1" si="130"/>
        <v>#N/A</v>
      </c>
      <c r="R962" s="86" t="e">
        <f t="shared" ca="1" si="131"/>
        <v>#N/A</v>
      </c>
      <c r="T962" s="16" t="e">
        <f t="shared" ca="1" si="132"/>
        <v>#N/A</v>
      </c>
      <c r="U962" s="86" t="e">
        <f t="shared" ca="1" si="133"/>
        <v>#N/A</v>
      </c>
      <c r="V962" s="86" t="e">
        <f t="shared" ca="1" si="134"/>
        <v>#N/A</v>
      </c>
      <c r="X962" s="86"/>
      <c r="AI962" s="196" t="e">
        <f ca="1">(($E$9*(RAND()*($E$208-$D$208)+$D$208))*(RAND()*('Base Calcs'!$E$214-'Base Calcs'!$D$214)+'Base Calcs'!$D$214+IF($E$50&gt;0,$E$50,0)))+$E$154+$E$155-$E$196+$E$179-($E$179*(RAND()*($E$210-$D$210)+$D$210))-(($E$200/$E$45)*(RAND()*($E$211-$D$211)+$D$211))</f>
        <v>#N/A</v>
      </c>
      <c r="AK9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3" spans="2:37" x14ac:dyDescent="0.25">
      <c r="B963" s="181" t="e">
        <f t="shared" ca="1" si="128"/>
        <v>#N/A</v>
      </c>
      <c r="C963" s="86"/>
      <c r="D963" s="86"/>
      <c r="F963" s="16"/>
      <c r="G963" s="86"/>
      <c r="H963" s="86"/>
      <c r="J963" s="86"/>
      <c r="P963" s="16" t="e">
        <f t="shared" ca="1" si="129"/>
        <v>#N/A</v>
      </c>
      <c r="Q963" s="86" t="e">
        <f t="shared" ca="1" si="130"/>
        <v>#N/A</v>
      </c>
      <c r="R963" s="86" t="e">
        <f t="shared" ca="1" si="131"/>
        <v>#N/A</v>
      </c>
      <c r="T963" s="16" t="e">
        <f t="shared" ca="1" si="132"/>
        <v>#N/A</v>
      </c>
      <c r="U963" s="86" t="e">
        <f t="shared" ca="1" si="133"/>
        <v>#N/A</v>
      </c>
      <c r="V963" s="86" t="e">
        <f t="shared" ca="1" si="134"/>
        <v>#N/A</v>
      </c>
      <c r="X963" s="86"/>
      <c r="AI963" s="196" t="e">
        <f ca="1">(($E$9*(RAND()*($E$208-$D$208)+$D$208))*(RAND()*('Base Calcs'!$E$214-'Base Calcs'!$D$214)+'Base Calcs'!$D$214+IF($E$50&gt;0,$E$50,0)))+$E$154+$E$155-$E$196+$E$179-($E$179*(RAND()*($E$210-$D$210)+$D$210))-(($E$200/$E$45)*(RAND()*($E$211-$D$211)+$D$211))</f>
        <v>#N/A</v>
      </c>
      <c r="AK9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4" spans="2:37" x14ac:dyDescent="0.25">
      <c r="B964" s="181" t="e">
        <f t="shared" ca="1" si="128"/>
        <v>#N/A</v>
      </c>
      <c r="C964" s="86"/>
      <c r="D964" s="86"/>
      <c r="F964" s="16"/>
      <c r="G964" s="86"/>
      <c r="H964" s="86"/>
      <c r="J964" s="86"/>
      <c r="P964" s="16" t="e">
        <f t="shared" ca="1" si="129"/>
        <v>#N/A</v>
      </c>
      <c r="Q964" s="86" t="e">
        <f t="shared" ca="1" si="130"/>
        <v>#N/A</v>
      </c>
      <c r="R964" s="86" t="e">
        <f t="shared" ca="1" si="131"/>
        <v>#N/A</v>
      </c>
      <c r="T964" s="16" t="e">
        <f t="shared" ca="1" si="132"/>
        <v>#N/A</v>
      </c>
      <c r="U964" s="86" t="e">
        <f t="shared" ca="1" si="133"/>
        <v>#N/A</v>
      </c>
      <c r="V964" s="86" t="e">
        <f t="shared" ca="1" si="134"/>
        <v>#N/A</v>
      </c>
      <c r="X964" s="86"/>
      <c r="AI964" s="196" t="e">
        <f ca="1">(($E$9*(RAND()*($E$208-$D$208)+$D$208))*(RAND()*('Base Calcs'!$E$214-'Base Calcs'!$D$214)+'Base Calcs'!$D$214+IF($E$50&gt;0,$E$50,0)))+$E$154+$E$155-$E$196+$E$179-($E$179*(RAND()*($E$210-$D$210)+$D$210))-(($E$200/$E$45)*(RAND()*($E$211-$D$211)+$D$211))</f>
        <v>#N/A</v>
      </c>
      <c r="AK9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5" spans="2:37" x14ac:dyDescent="0.25">
      <c r="B965" s="181" t="e">
        <f t="shared" ca="1" si="128"/>
        <v>#N/A</v>
      </c>
      <c r="C965" s="86"/>
      <c r="D965" s="86"/>
      <c r="F965" s="16"/>
      <c r="G965" s="86"/>
      <c r="H965" s="86"/>
      <c r="J965" s="86"/>
      <c r="P965" s="16" t="e">
        <f t="shared" ca="1" si="129"/>
        <v>#N/A</v>
      </c>
      <c r="Q965" s="86" t="e">
        <f t="shared" ca="1" si="130"/>
        <v>#N/A</v>
      </c>
      <c r="R965" s="86" t="e">
        <f t="shared" ca="1" si="131"/>
        <v>#N/A</v>
      </c>
      <c r="T965" s="16" t="e">
        <f t="shared" ca="1" si="132"/>
        <v>#N/A</v>
      </c>
      <c r="U965" s="86" t="e">
        <f t="shared" ca="1" si="133"/>
        <v>#N/A</v>
      </c>
      <c r="V965" s="86" t="e">
        <f t="shared" ca="1" si="134"/>
        <v>#N/A</v>
      </c>
      <c r="X965" s="86"/>
      <c r="AI965" s="196" t="e">
        <f ca="1">(($E$9*(RAND()*($E$208-$D$208)+$D$208))*(RAND()*('Base Calcs'!$E$214-'Base Calcs'!$D$214)+'Base Calcs'!$D$214+IF($E$50&gt;0,$E$50,0)))+$E$154+$E$155-$E$196+$E$179-($E$179*(RAND()*($E$210-$D$210)+$D$210))-(($E$200/$E$45)*(RAND()*($E$211-$D$211)+$D$211))</f>
        <v>#N/A</v>
      </c>
      <c r="AK9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6" spans="2:37" x14ac:dyDescent="0.25">
      <c r="B966" s="181" t="e">
        <f t="shared" ca="1" si="128"/>
        <v>#N/A</v>
      </c>
      <c r="C966" s="86"/>
      <c r="D966" s="86"/>
      <c r="F966" s="16"/>
      <c r="G966" s="86"/>
      <c r="H966" s="86"/>
      <c r="J966" s="86"/>
      <c r="P966" s="16" t="e">
        <f t="shared" ca="1" si="129"/>
        <v>#N/A</v>
      </c>
      <c r="Q966" s="86" t="e">
        <f t="shared" ca="1" si="130"/>
        <v>#N/A</v>
      </c>
      <c r="R966" s="86" t="e">
        <f t="shared" ca="1" si="131"/>
        <v>#N/A</v>
      </c>
      <c r="T966" s="16" t="e">
        <f t="shared" ca="1" si="132"/>
        <v>#N/A</v>
      </c>
      <c r="U966" s="86" t="e">
        <f t="shared" ca="1" si="133"/>
        <v>#N/A</v>
      </c>
      <c r="V966" s="86" t="e">
        <f t="shared" ca="1" si="134"/>
        <v>#N/A</v>
      </c>
      <c r="X966" s="86"/>
      <c r="AI966" s="196" t="e">
        <f ca="1">(($E$9*(RAND()*($E$208-$D$208)+$D$208))*(RAND()*('Base Calcs'!$E$214-'Base Calcs'!$D$214)+'Base Calcs'!$D$214+IF($E$50&gt;0,$E$50,0)))+$E$154+$E$155-$E$196+$E$179-($E$179*(RAND()*($E$210-$D$210)+$D$210))-(($E$200/$E$45)*(RAND()*($E$211-$D$211)+$D$211))</f>
        <v>#N/A</v>
      </c>
      <c r="AK9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7" spans="2:37" x14ac:dyDescent="0.25">
      <c r="B967" s="181" t="e">
        <f t="shared" ca="1" si="128"/>
        <v>#N/A</v>
      </c>
      <c r="C967" s="86"/>
      <c r="D967" s="86"/>
      <c r="F967" s="16"/>
      <c r="G967" s="86"/>
      <c r="H967" s="86"/>
      <c r="J967" s="86"/>
      <c r="P967" s="16" t="e">
        <f t="shared" ca="1" si="129"/>
        <v>#N/A</v>
      </c>
      <c r="Q967" s="86" t="e">
        <f t="shared" ca="1" si="130"/>
        <v>#N/A</v>
      </c>
      <c r="R967" s="86" t="e">
        <f t="shared" ca="1" si="131"/>
        <v>#N/A</v>
      </c>
      <c r="T967" s="16" t="e">
        <f t="shared" ca="1" si="132"/>
        <v>#N/A</v>
      </c>
      <c r="U967" s="86" t="e">
        <f t="shared" ca="1" si="133"/>
        <v>#N/A</v>
      </c>
      <c r="V967" s="86" t="e">
        <f t="shared" ca="1" si="134"/>
        <v>#N/A</v>
      </c>
      <c r="X967" s="86"/>
      <c r="AI967" s="196" t="e">
        <f ca="1">(($E$9*(RAND()*($E$208-$D$208)+$D$208))*(RAND()*('Base Calcs'!$E$214-'Base Calcs'!$D$214)+'Base Calcs'!$D$214+IF($E$50&gt;0,$E$50,0)))+$E$154+$E$155-$E$196+$E$179-($E$179*(RAND()*($E$210-$D$210)+$D$210))-(($E$200/$E$45)*(RAND()*($E$211-$D$211)+$D$211))</f>
        <v>#N/A</v>
      </c>
      <c r="AK9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8" spans="2:37" x14ac:dyDescent="0.25">
      <c r="B968" s="181" t="e">
        <f t="shared" ca="1" si="128"/>
        <v>#N/A</v>
      </c>
      <c r="C968" s="86"/>
      <c r="D968" s="86"/>
      <c r="F968" s="16"/>
      <c r="G968" s="86"/>
      <c r="H968" s="86"/>
      <c r="J968" s="86"/>
      <c r="P968" s="16" t="e">
        <f t="shared" ca="1" si="129"/>
        <v>#N/A</v>
      </c>
      <c r="Q968" s="86" t="e">
        <f t="shared" ca="1" si="130"/>
        <v>#N/A</v>
      </c>
      <c r="R968" s="86" t="e">
        <f t="shared" ca="1" si="131"/>
        <v>#N/A</v>
      </c>
      <c r="T968" s="16" t="e">
        <f t="shared" ca="1" si="132"/>
        <v>#N/A</v>
      </c>
      <c r="U968" s="86" t="e">
        <f t="shared" ca="1" si="133"/>
        <v>#N/A</v>
      </c>
      <c r="V968" s="86" t="e">
        <f t="shared" ca="1" si="134"/>
        <v>#N/A</v>
      </c>
      <c r="X968" s="86"/>
      <c r="AI968" s="196" t="e">
        <f ca="1">(($E$9*(RAND()*($E$208-$D$208)+$D$208))*(RAND()*('Base Calcs'!$E$214-'Base Calcs'!$D$214)+'Base Calcs'!$D$214+IF($E$50&gt;0,$E$50,0)))+$E$154+$E$155-$E$196+$E$179-($E$179*(RAND()*($E$210-$D$210)+$D$210))-(($E$200/$E$45)*(RAND()*($E$211-$D$211)+$D$211))</f>
        <v>#N/A</v>
      </c>
      <c r="AK9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9" spans="2:37" x14ac:dyDescent="0.25">
      <c r="B969" s="181" t="e">
        <f t="shared" ca="1" si="128"/>
        <v>#N/A</v>
      </c>
      <c r="C969" s="86"/>
      <c r="D969" s="86"/>
      <c r="F969" s="16"/>
      <c r="G969" s="86"/>
      <c r="H969" s="86"/>
      <c r="J969" s="86"/>
      <c r="P969" s="16" t="e">
        <f t="shared" ca="1" si="129"/>
        <v>#N/A</v>
      </c>
      <c r="Q969" s="86" t="e">
        <f t="shared" ca="1" si="130"/>
        <v>#N/A</v>
      </c>
      <c r="R969" s="86" t="e">
        <f t="shared" ca="1" si="131"/>
        <v>#N/A</v>
      </c>
      <c r="T969" s="16" t="e">
        <f t="shared" ca="1" si="132"/>
        <v>#N/A</v>
      </c>
      <c r="U969" s="86" t="e">
        <f t="shared" ca="1" si="133"/>
        <v>#N/A</v>
      </c>
      <c r="V969" s="86" t="e">
        <f t="shared" ca="1" si="134"/>
        <v>#N/A</v>
      </c>
      <c r="X969" s="86"/>
      <c r="AI969" s="196" t="e">
        <f ca="1">(($E$9*(RAND()*($E$208-$D$208)+$D$208))*(RAND()*('Base Calcs'!$E$214-'Base Calcs'!$D$214)+'Base Calcs'!$D$214+IF($E$50&gt;0,$E$50,0)))+$E$154+$E$155-$E$196+$E$179-($E$179*(RAND()*($E$210-$D$210)+$D$210))-(($E$200/$E$45)*(RAND()*($E$211-$D$211)+$D$211))</f>
        <v>#N/A</v>
      </c>
      <c r="AK9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0" spans="2:37" x14ac:dyDescent="0.25">
      <c r="B970" s="181" t="e">
        <f t="shared" ca="1" si="128"/>
        <v>#N/A</v>
      </c>
      <c r="C970" s="86"/>
      <c r="D970" s="86"/>
      <c r="F970" s="16"/>
      <c r="G970" s="86"/>
      <c r="H970" s="86"/>
      <c r="J970" s="86"/>
      <c r="P970" s="16" t="e">
        <f t="shared" ca="1" si="129"/>
        <v>#N/A</v>
      </c>
      <c r="Q970" s="86" t="e">
        <f t="shared" ca="1" si="130"/>
        <v>#N/A</v>
      </c>
      <c r="R970" s="86" t="e">
        <f t="shared" ca="1" si="131"/>
        <v>#N/A</v>
      </c>
      <c r="T970" s="16" t="e">
        <f t="shared" ca="1" si="132"/>
        <v>#N/A</v>
      </c>
      <c r="U970" s="86" t="e">
        <f t="shared" ca="1" si="133"/>
        <v>#N/A</v>
      </c>
      <c r="V970" s="86" t="e">
        <f t="shared" ca="1" si="134"/>
        <v>#N/A</v>
      </c>
      <c r="X970" s="86"/>
      <c r="AI970" s="196" t="e">
        <f ca="1">(($E$9*(RAND()*($E$208-$D$208)+$D$208))*(RAND()*('Base Calcs'!$E$214-'Base Calcs'!$D$214)+'Base Calcs'!$D$214+IF($E$50&gt;0,$E$50,0)))+$E$154+$E$155-$E$196+$E$179-($E$179*(RAND()*($E$210-$D$210)+$D$210))-(($E$200/$E$45)*(RAND()*($E$211-$D$211)+$D$211))</f>
        <v>#N/A</v>
      </c>
      <c r="AK9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1" spans="2:37" x14ac:dyDescent="0.25">
      <c r="B971" s="181" t="e">
        <f t="shared" ca="1" si="128"/>
        <v>#N/A</v>
      </c>
      <c r="C971" s="86"/>
      <c r="D971" s="86"/>
      <c r="F971" s="16"/>
      <c r="G971" s="86"/>
      <c r="H971" s="86"/>
      <c r="J971" s="86"/>
      <c r="P971" s="16" t="e">
        <f t="shared" ca="1" si="129"/>
        <v>#N/A</v>
      </c>
      <c r="Q971" s="86" t="e">
        <f t="shared" ca="1" si="130"/>
        <v>#N/A</v>
      </c>
      <c r="R971" s="86" t="e">
        <f t="shared" ca="1" si="131"/>
        <v>#N/A</v>
      </c>
      <c r="T971" s="16" t="e">
        <f t="shared" ca="1" si="132"/>
        <v>#N/A</v>
      </c>
      <c r="U971" s="86" t="e">
        <f t="shared" ca="1" si="133"/>
        <v>#N/A</v>
      </c>
      <c r="V971" s="86" t="e">
        <f t="shared" ca="1" si="134"/>
        <v>#N/A</v>
      </c>
      <c r="X971" s="86"/>
      <c r="AI971" s="196" t="e">
        <f ca="1">(($E$9*(RAND()*($E$208-$D$208)+$D$208))*(RAND()*('Base Calcs'!$E$214-'Base Calcs'!$D$214)+'Base Calcs'!$D$214+IF($E$50&gt;0,$E$50,0)))+$E$154+$E$155-$E$196+$E$179-($E$179*(RAND()*($E$210-$D$210)+$D$210))-(($E$200/$E$45)*(RAND()*($E$211-$D$211)+$D$211))</f>
        <v>#N/A</v>
      </c>
      <c r="AK9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2" spans="2:37" x14ac:dyDescent="0.25">
      <c r="B972" s="181" t="e">
        <f t="shared" ref="B972:B1035" ca="1" si="135">($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972" s="86"/>
      <c r="D972" s="86"/>
      <c r="F972" s="16"/>
      <c r="G972" s="86"/>
      <c r="H972" s="86"/>
      <c r="J972" s="86"/>
      <c r="P972" s="16" t="e">
        <f t="shared" ref="P972:P1035" ca="1" si="136">(($C$9*(RAND()*($E$208-$D$208)+$D$208))*(RAND()*($E$209-$D$209)+$D$209+IF($E$50&gt;0,$E$50,0)))+$C$154+$C$155-$C$196+$C$179-($C$179*(RAND()*($E$210-$D$210)+$D$210))-($E$44*(RAND()*($E$211-$D$211)+$D$211))</f>
        <v>#N/A</v>
      </c>
      <c r="Q972" s="86" t="e">
        <f t="shared" ref="Q972:Q1035" ca="1" si="137">P972/$B$216</f>
        <v>#N/A</v>
      </c>
      <c r="R972" s="86" t="e">
        <f t="shared" ref="R972:R1035" ca="1" si="138">(P972+$C$200)/$B$215</f>
        <v>#N/A</v>
      </c>
      <c r="T972" s="16" t="e">
        <f t="shared" ref="T972:T1035" ca="1" si="139">(($E$9*(RAND()*($E$208-$D$208)+$D$208))*(RAND()*($E$209-$D$209)+$D$209+IF($E$50&gt;0,$E$50,0)))+$E$154+$E$155-$E$196+$E$179-($E$179*(RAND()*($E$210-$D$210)+$D$210))-(($E$200/$E$45)*(RAND()*($E$211-$D$211)+$D$211))</f>
        <v>#N/A</v>
      </c>
      <c r="U972" s="86" t="e">
        <f t="shared" ref="U972:U1035" ca="1" si="140">T972/$D$216</f>
        <v>#N/A</v>
      </c>
      <c r="V972" s="86" t="e">
        <f t="shared" ref="V972:V1035" ca="1" si="141">(T972+$E$200)/$D$215</f>
        <v>#N/A</v>
      </c>
      <c r="X972" s="86"/>
      <c r="AI972" s="196" t="e">
        <f ca="1">(($E$9*(RAND()*($E$208-$D$208)+$D$208))*(RAND()*('Base Calcs'!$E$214-'Base Calcs'!$D$214)+'Base Calcs'!$D$214+IF($E$50&gt;0,$E$50,0)))+$E$154+$E$155-$E$196+$E$179-($E$179*(RAND()*($E$210-$D$210)+$D$210))-(($E$200/$E$45)*(RAND()*($E$211-$D$211)+$D$211))</f>
        <v>#N/A</v>
      </c>
      <c r="AK9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3" spans="2:37" x14ac:dyDescent="0.25">
      <c r="B973" s="181" t="e">
        <f t="shared" ca="1" si="135"/>
        <v>#N/A</v>
      </c>
      <c r="C973" s="86"/>
      <c r="D973" s="86"/>
      <c r="F973" s="16"/>
      <c r="G973" s="86"/>
      <c r="H973" s="86"/>
      <c r="J973" s="86"/>
      <c r="P973" s="16" t="e">
        <f t="shared" ca="1" si="136"/>
        <v>#N/A</v>
      </c>
      <c r="Q973" s="86" t="e">
        <f t="shared" ca="1" si="137"/>
        <v>#N/A</v>
      </c>
      <c r="R973" s="86" t="e">
        <f t="shared" ca="1" si="138"/>
        <v>#N/A</v>
      </c>
      <c r="T973" s="16" t="e">
        <f t="shared" ca="1" si="139"/>
        <v>#N/A</v>
      </c>
      <c r="U973" s="86" t="e">
        <f t="shared" ca="1" si="140"/>
        <v>#N/A</v>
      </c>
      <c r="V973" s="86" t="e">
        <f t="shared" ca="1" si="141"/>
        <v>#N/A</v>
      </c>
      <c r="X973" s="86"/>
      <c r="AI973" s="196" t="e">
        <f ca="1">(($E$9*(RAND()*($E$208-$D$208)+$D$208))*(RAND()*('Base Calcs'!$E$214-'Base Calcs'!$D$214)+'Base Calcs'!$D$214+IF($E$50&gt;0,$E$50,0)))+$E$154+$E$155-$E$196+$E$179-($E$179*(RAND()*($E$210-$D$210)+$D$210))-(($E$200/$E$45)*(RAND()*($E$211-$D$211)+$D$211))</f>
        <v>#N/A</v>
      </c>
      <c r="AK9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4" spans="2:37" x14ac:dyDescent="0.25">
      <c r="B974" s="181" t="e">
        <f t="shared" ca="1" si="135"/>
        <v>#N/A</v>
      </c>
      <c r="C974" s="86"/>
      <c r="D974" s="86"/>
      <c r="F974" s="16"/>
      <c r="G974" s="86"/>
      <c r="H974" s="86"/>
      <c r="J974" s="86"/>
      <c r="P974" s="16" t="e">
        <f t="shared" ca="1" si="136"/>
        <v>#N/A</v>
      </c>
      <c r="Q974" s="86" t="e">
        <f t="shared" ca="1" si="137"/>
        <v>#N/A</v>
      </c>
      <c r="R974" s="86" t="e">
        <f t="shared" ca="1" si="138"/>
        <v>#N/A</v>
      </c>
      <c r="T974" s="16" t="e">
        <f t="shared" ca="1" si="139"/>
        <v>#N/A</v>
      </c>
      <c r="U974" s="86" t="e">
        <f t="shared" ca="1" si="140"/>
        <v>#N/A</v>
      </c>
      <c r="V974" s="86" t="e">
        <f t="shared" ca="1" si="141"/>
        <v>#N/A</v>
      </c>
      <c r="X974" s="86"/>
      <c r="AI974" s="196" t="e">
        <f ca="1">(($E$9*(RAND()*($E$208-$D$208)+$D$208))*(RAND()*('Base Calcs'!$E$214-'Base Calcs'!$D$214)+'Base Calcs'!$D$214+IF($E$50&gt;0,$E$50,0)))+$E$154+$E$155-$E$196+$E$179-($E$179*(RAND()*($E$210-$D$210)+$D$210))-(($E$200/$E$45)*(RAND()*($E$211-$D$211)+$D$211))</f>
        <v>#N/A</v>
      </c>
      <c r="AK9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5" spans="2:37" x14ac:dyDescent="0.25">
      <c r="B975" s="181" t="e">
        <f t="shared" ca="1" si="135"/>
        <v>#N/A</v>
      </c>
      <c r="C975" s="86"/>
      <c r="D975" s="86"/>
      <c r="F975" s="16"/>
      <c r="G975" s="86"/>
      <c r="H975" s="86"/>
      <c r="J975" s="86"/>
      <c r="P975" s="16" t="e">
        <f t="shared" ca="1" si="136"/>
        <v>#N/A</v>
      </c>
      <c r="Q975" s="86" t="e">
        <f t="shared" ca="1" si="137"/>
        <v>#N/A</v>
      </c>
      <c r="R975" s="86" t="e">
        <f t="shared" ca="1" si="138"/>
        <v>#N/A</v>
      </c>
      <c r="T975" s="16" t="e">
        <f t="shared" ca="1" si="139"/>
        <v>#N/A</v>
      </c>
      <c r="U975" s="86" t="e">
        <f t="shared" ca="1" si="140"/>
        <v>#N/A</v>
      </c>
      <c r="V975" s="86" t="e">
        <f t="shared" ca="1" si="141"/>
        <v>#N/A</v>
      </c>
      <c r="X975" s="86"/>
      <c r="AI975" s="196" t="e">
        <f ca="1">(($E$9*(RAND()*($E$208-$D$208)+$D$208))*(RAND()*('Base Calcs'!$E$214-'Base Calcs'!$D$214)+'Base Calcs'!$D$214+IF($E$50&gt;0,$E$50,0)))+$E$154+$E$155-$E$196+$E$179-($E$179*(RAND()*($E$210-$D$210)+$D$210))-(($E$200/$E$45)*(RAND()*($E$211-$D$211)+$D$211))</f>
        <v>#N/A</v>
      </c>
      <c r="AK9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6" spans="2:37" x14ac:dyDescent="0.25">
      <c r="B976" s="181" t="e">
        <f t="shared" ca="1" si="135"/>
        <v>#N/A</v>
      </c>
      <c r="C976" s="86"/>
      <c r="D976" s="86"/>
      <c r="F976" s="16"/>
      <c r="G976" s="86"/>
      <c r="H976" s="86"/>
      <c r="J976" s="86"/>
      <c r="P976" s="16" t="e">
        <f t="shared" ca="1" si="136"/>
        <v>#N/A</v>
      </c>
      <c r="Q976" s="86" t="e">
        <f t="shared" ca="1" si="137"/>
        <v>#N/A</v>
      </c>
      <c r="R976" s="86" t="e">
        <f t="shared" ca="1" si="138"/>
        <v>#N/A</v>
      </c>
      <c r="T976" s="16" t="e">
        <f t="shared" ca="1" si="139"/>
        <v>#N/A</v>
      </c>
      <c r="U976" s="86" t="e">
        <f t="shared" ca="1" si="140"/>
        <v>#N/A</v>
      </c>
      <c r="V976" s="86" t="e">
        <f t="shared" ca="1" si="141"/>
        <v>#N/A</v>
      </c>
      <c r="X976" s="86"/>
      <c r="AI976" s="196" t="e">
        <f ca="1">(($E$9*(RAND()*($E$208-$D$208)+$D$208))*(RAND()*('Base Calcs'!$E$214-'Base Calcs'!$D$214)+'Base Calcs'!$D$214+IF($E$50&gt;0,$E$50,0)))+$E$154+$E$155-$E$196+$E$179-($E$179*(RAND()*($E$210-$D$210)+$D$210))-(($E$200/$E$45)*(RAND()*($E$211-$D$211)+$D$211))</f>
        <v>#N/A</v>
      </c>
      <c r="AK9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7" spans="2:37" x14ac:dyDescent="0.25">
      <c r="B977" s="181" t="e">
        <f t="shared" ca="1" si="135"/>
        <v>#N/A</v>
      </c>
      <c r="C977" s="86"/>
      <c r="D977" s="86"/>
      <c r="F977" s="16"/>
      <c r="G977" s="86"/>
      <c r="H977" s="86"/>
      <c r="J977" s="86"/>
      <c r="P977" s="16" t="e">
        <f t="shared" ca="1" si="136"/>
        <v>#N/A</v>
      </c>
      <c r="Q977" s="86" t="e">
        <f t="shared" ca="1" si="137"/>
        <v>#N/A</v>
      </c>
      <c r="R977" s="86" t="e">
        <f t="shared" ca="1" si="138"/>
        <v>#N/A</v>
      </c>
      <c r="T977" s="16" t="e">
        <f t="shared" ca="1" si="139"/>
        <v>#N/A</v>
      </c>
      <c r="U977" s="86" t="e">
        <f t="shared" ca="1" si="140"/>
        <v>#N/A</v>
      </c>
      <c r="V977" s="86" t="e">
        <f t="shared" ca="1" si="141"/>
        <v>#N/A</v>
      </c>
      <c r="X977" s="86"/>
      <c r="AI977" s="196" t="e">
        <f ca="1">(($E$9*(RAND()*($E$208-$D$208)+$D$208))*(RAND()*('Base Calcs'!$E$214-'Base Calcs'!$D$214)+'Base Calcs'!$D$214+IF($E$50&gt;0,$E$50,0)))+$E$154+$E$155-$E$196+$E$179-($E$179*(RAND()*($E$210-$D$210)+$D$210))-(($E$200/$E$45)*(RAND()*($E$211-$D$211)+$D$211))</f>
        <v>#N/A</v>
      </c>
      <c r="AK9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8" spans="2:37" x14ac:dyDescent="0.25">
      <c r="B978" s="181" t="e">
        <f t="shared" ca="1" si="135"/>
        <v>#N/A</v>
      </c>
      <c r="C978" s="86"/>
      <c r="D978" s="86"/>
      <c r="F978" s="16"/>
      <c r="G978" s="86"/>
      <c r="H978" s="86"/>
      <c r="J978" s="86"/>
      <c r="P978" s="16" t="e">
        <f t="shared" ca="1" si="136"/>
        <v>#N/A</v>
      </c>
      <c r="Q978" s="86" t="e">
        <f t="shared" ca="1" si="137"/>
        <v>#N/A</v>
      </c>
      <c r="R978" s="86" t="e">
        <f t="shared" ca="1" si="138"/>
        <v>#N/A</v>
      </c>
      <c r="T978" s="16" t="e">
        <f t="shared" ca="1" si="139"/>
        <v>#N/A</v>
      </c>
      <c r="U978" s="86" t="e">
        <f t="shared" ca="1" si="140"/>
        <v>#N/A</v>
      </c>
      <c r="V978" s="86" t="e">
        <f t="shared" ca="1" si="141"/>
        <v>#N/A</v>
      </c>
      <c r="X978" s="86"/>
      <c r="AI978" s="196" t="e">
        <f ca="1">(($E$9*(RAND()*($E$208-$D$208)+$D$208))*(RAND()*('Base Calcs'!$E$214-'Base Calcs'!$D$214)+'Base Calcs'!$D$214+IF($E$50&gt;0,$E$50,0)))+$E$154+$E$155-$E$196+$E$179-($E$179*(RAND()*($E$210-$D$210)+$D$210))-(($E$200/$E$45)*(RAND()*($E$211-$D$211)+$D$211))</f>
        <v>#N/A</v>
      </c>
      <c r="AK9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9" spans="2:37" x14ac:dyDescent="0.25">
      <c r="B979" s="181" t="e">
        <f t="shared" ca="1" si="135"/>
        <v>#N/A</v>
      </c>
      <c r="C979" s="86"/>
      <c r="D979" s="86"/>
      <c r="F979" s="16"/>
      <c r="G979" s="86"/>
      <c r="H979" s="86"/>
      <c r="J979" s="86"/>
      <c r="P979" s="16" t="e">
        <f t="shared" ca="1" si="136"/>
        <v>#N/A</v>
      </c>
      <c r="Q979" s="86" t="e">
        <f t="shared" ca="1" si="137"/>
        <v>#N/A</v>
      </c>
      <c r="R979" s="86" t="e">
        <f t="shared" ca="1" si="138"/>
        <v>#N/A</v>
      </c>
      <c r="T979" s="16" t="e">
        <f t="shared" ca="1" si="139"/>
        <v>#N/A</v>
      </c>
      <c r="U979" s="86" t="e">
        <f t="shared" ca="1" si="140"/>
        <v>#N/A</v>
      </c>
      <c r="V979" s="86" t="e">
        <f t="shared" ca="1" si="141"/>
        <v>#N/A</v>
      </c>
      <c r="X979" s="86"/>
      <c r="AI979" s="196" t="e">
        <f ca="1">(($E$9*(RAND()*($E$208-$D$208)+$D$208))*(RAND()*('Base Calcs'!$E$214-'Base Calcs'!$D$214)+'Base Calcs'!$D$214+IF($E$50&gt;0,$E$50,0)))+$E$154+$E$155-$E$196+$E$179-($E$179*(RAND()*($E$210-$D$210)+$D$210))-(($E$200/$E$45)*(RAND()*($E$211-$D$211)+$D$211))</f>
        <v>#N/A</v>
      </c>
      <c r="AK9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0" spans="2:37" x14ac:dyDescent="0.25">
      <c r="B980" s="181" t="e">
        <f t="shared" ca="1" si="135"/>
        <v>#N/A</v>
      </c>
      <c r="C980" s="86"/>
      <c r="D980" s="86"/>
      <c r="F980" s="16"/>
      <c r="G980" s="86"/>
      <c r="H980" s="86"/>
      <c r="J980" s="86"/>
      <c r="P980" s="16" t="e">
        <f t="shared" ca="1" si="136"/>
        <v>#N/A</v>
      </c>
      <c r="Q980" s="86" t="e">
        <f t="shared" ca="1" si="137"/>
        <v>#N/A</v>
      </c>
      <c r="R980" s="86" t="e">
        <f t="shared" ca="1" si="138"/>
        <v>#N/A</v>
      </c>
      <c r="T980" s="16" t="e">
        <f t="shared" ca="1" si="139"/>
        <v>#N/A</v>
      </c>
      <c r="U980" s="86" t="e">
        <f t="shared" ca="1" si="140"/>
        <v>#N/A</v>
      </c>
      <c r="V980" s="86" t="e">
        <f t="shared" ca="1" si="141"/>
        <v>#N/A</v>
      </c>
      <c r="X980" s="86"/>
      <c r="AI980" s="196" t="e">
        <f ca="1">(($E$9*(RAND()*($E$208-$D$208)+$D$208))*(RAND()*('Base Calcs'!$E$214-'Base Calcs'!$D$214)+'Base Calcs'!$D$214+IF($E$50&gt;0,$E$50,0)))+$E$154+$E$155-$E$196+$E$179-($E$179*(RAND()*($E$210-$D$210)+$D$210))-(($E$200/$E$45)*(RAND()*($E$211-$D$211)+$D$211))</f>
        <v>#N/A</v>
      </c>
      <c r="AK9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1" spans="2:37" x14ac:dyDescent="0.25">
      <c r="B981" s="181" t="e">
        <f t="shared" ca="1" si="135"/>
        <v>#N/A</v>
      </c>
      <c r="C981" s="86"/>
      <c r="D981" s="86"/>
      <c r="F981" s="16"/>
      <c r="G981" s="86"/>
      <c r="H981" s="86"/>
      <c r="J981" s="86"/>
      <c r="P981" s="16" t="e">
        <f t="shared" ca="1" si="136"/>
        <v>#N/A</v>
      </c>
      <c r="Q981" s="86" t="e">
        <f t="shared" ca="1" si="137"/>
        <v>#N/A</v>
      </c>
      <c r="R981" s="86" t="e">
        <f t="shared" ca="1" si="138"/>
        <v>#N/A</v>
      </c>
      <c r="T981" s="16" t="e">
        <f t="shared" ca="1" si="139"/>
        <v>#N/A</v>
      </c>
      <c r="U981" s="86" t="e">
        <f t="shared" ca="1" si="140"/>
        <v>#N/A</v>
      </c>
      <c r="V981" s="86" t="e">
        <f t="shared" ca="1" si="141"/>
        <v>#N/A</v>
      </c>
      <c r="X981" s="86"/>
      <c r="AI981" s="196" t="e">
        <f ca="1">(($E$9*(RAND()*($E$208-$D$208)+$D$208))*(RAND()*('Base Calcs'!$E$214-'Base Calcs'!$D$214)+'Base Calcs'!$D$214+IF($E$50&gt;0,$E$50,0)))+$E$154+$E$155-$E$196+$E$179-($E$179*(RAND()*($E$210-$D$210)+$D$210))-(($E$200/$E$45)*(RAND()*($E$211-$D$211)+$D$211))</f>
        <v>#N/A</v>
      </c>
      <c r="AK9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2" spans="2:37" x14ac:dyDescent="0.25">
      <c r="B982" s="181" t="e">
        <f t="shared" ca="1" si="135"/>
        <v>#N/A</v>
      </c>
      <c r="C982" s="86"/>
      <c r="D982" s="86"/>
      <c r="F982" s="16"/>
      <c r="G982" s="86"/>
      <c r="H982" s="86"/>
      <c r="J982" s="86"/>
      <c r="P982" s="16" t="e">
        <f t="shared" ca="1" si="136"/>
        <v>#N/A</v>
      </c>
      <c r="Q982" s="86" t="e">
        <f t="shared" ca="1" si="137"/>
        <v>#N/A</v>
      </c>
      <c r="R982" s="86" t="e">
        <f t="shared" ca="1" si="138"/>
        <v>#N/A</v>
      </c>
      <c r="T982" s="16" t="e">
        <f t="shared" ca="1" si="139"/>
        <v>#N/A</v>
      </c>
      <c r="U982" s="86" t="e">
        <f t="shared" ca="1" si="140"/>
        <v>#N/A</v>
      </c>
      <c r="V982" s="86" t="e">
        <f t="shared" ca="1" si="141"/>
        <v>#N/A</v>
      </c>
      <c r="X982" s="86"/>
      <c r="AI982" s="196" t="e">
        <f ca="1">(($E$9*(RAND()*($E$208-$D$208)+$D$208))*(RAND()*('Base Calcs'!$E$214-'Base Calcs'!$D$214)+'Base Calcs'!$D$214+IF($E$50&gt;0,$E$50,0)))+$E$154+$E$155-$E$196+$E$179-($E$179*(RAND()*($E$210-$D$210)+$D$210))-(($E$200/$E$45)*(RAND()*($E$211-$D$211)+$D$211))</f>
        <v>#N/A</v>
      </c>
      <c r="AK9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3" spans="2:37" x14ac:dyDescent="0.25">
      <c r="B983" s="181" t="e">
        <f t="shared" ca="1" si="135"/>
        <v>#N/A</v>
      </c>
      <c r="C983" s="86"/>
      <c r="D983" s="86"/>
      <c r="F983" s="16"/>
      <c r="G983" s="86"/>
      <c r="H983" s="86"/>
      <c r="J983" s="86"/>
      <c r="P983" s="16" t="e">
        <f t="shared" ca="1" si="136"/>
        <v>#N/A</v>
      </c>
      <c r="Q983" s="86" t="e">
        <f t="shared" ca="1" si="137"/>
        <v>#N/A</v>
      </c>
      <c r="R983" s="86" t="e">
        <f t="shared" ca="1" si="138"/>
        <v>#N/A</v>
      </c>
      <c r="T983" s="16" t="e">
        <f t="shared" ca="1" si="139"/>
        <v>#N/A</v>
      </c>
      <c r="U983" s="86" t="e">
        <f t="shared" ca="1" si="140"/>
        <v>#N/A</v>
      </c>
      <c r="V983" s="86" t="e">
        <f t="shared" ca="1" si="141"/>
        <v>#N/A</v>
      </c>
      <c r="X983" s="86"/>
      <c r="AI983" s="196" t="e">
        <f ca="1">(($E$9*(RAND()*($E$208-$D$208)+$D$208))*(RAND()*('Base Calcs'!$E$214-'Base Calcs'!$D$214)+'Base Calcs'!$D$214+IF($E$50&gt;0,$E$50,0)))+$E$154+$E$155-$E$196+$E$179-($E$179*(RAND()*($E$210-$D$210)+$D$210))-(($E$200/$E$45)*(RAND()*($E$211-$D$211)+$D$211))</f>
        <v>#N/A</v>
      </c>
      <c r="AK9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4" spans="2:37" x14ac:dyDescent="0.25">
      <c r="B984" s="181" t="e">
        <f t="shared" ca="1" si="135"/>
        <v>#N/A</v>
      </c>
      <c r="C984" s="86"/>
      <c r="D984" s="86"/>
      <c r="F984" s="16"/>
      <c r="G984" s="86"/>
      <c r="H984" s="86"/>
      <c r="J984" s="86"/>
      <c r="P984" s="16" t="e">
        <f t="shared" ca="1" si="136"/>
        <v>#N/A</v>
      </c>
      <c r="Q984" s="86" t="e">
        <f t="shared" ca="1" si="137"/>
        <v>#N/A</v>
      </c>
      <c r="R984" s="86" t="e">
        <f t="shared" ca="1" si="138"/>
        <v>#N/A</v>
      </c>
      <c r="T984" s="16" t="e">
        <f t="shared" ca="1" si="139"/>
        <v>#N/A</v>
      </c>
      <c r="U984" s="86" t="e">
        <f t="shared" ca="1" si="140"/>
        <v>#N/A</v>
      </c>
      <c r="V984" s="86" t="e">
        <f t="shared" ca="1" si="141"/>
        <v>#N/A</v>
      </c>
      <c r="X984" s="86"/>
      <c r="AI984" s="196" t="e">
        <f ca="1">(($E$9*(RAND()*($E$208-$D$208)+$D$208))*(RAND()*('Base Calcs'!$E$214-'Base Calcs'!$D$214)+'Base Calcs'!$D$214+IF($E$50&gt;0,$E$50,0)))+$E$154+$E$155-$E$196+$E$179-($E$179*(RAND()*($E$210-$D$210)+$D$210))-(($E$200/$E$45)*(RAND()*($E$211-$D$211)+$D$211))</f>
        <v>#N/A</v>
      </c>
      <c r="AK9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5" spans="2:37" x14ac:dyDescent="0.25">
      <c r="B985" s="181" t="e">
        <f t="shared" ca="1" si="135"/>
        <v>#N/A</v>
      </c>
      <c r="C985" s="86"/>
      <c r="D985" s="86"/>
      <c r="F985" s="16"/>
      <c r="G985" s="86"/>
      <c r="H985" s="86"/>
      <c r="J985" s="86"/>
      <c r="P985" s="16" t="e">
        <f t="shared" ca="1" si="136"/>
        <v>#N/A</v>
      </c>
      <c r="Q985" s="86" t="e">
        <f t="shared" ca="1" si="137"/>
        <v>#N/A</v>
      </c>
      <c r="R985" s="86" t="e">
        <f t="shared" ca="1" si="138"/>
        <v>#N/A</v>
      </c>
      <c r="T985" s="16" t="e">
        <f t="shared" ca="1" si="139"/>
        <v>#N/A</v>
      </c>
      <c r="U985" s="86" t="e">
        <f t="shared" ca="1" si="140"/>
        <v>#N/A</v>
      </c>
      <c r="V985" s="86" t="e">
        <f t="shared" ca="1" si="141"/>
        <v>#N/A</v>
      </c>
      <c r="X985" s="86"/>
      <c r="AI985" s="196" t="e">
        <f ca="1">(($E$9*(RAND()*($E$208-$D$208)+$D$208))*(RAND()*('Base Calcs'!$E$214-'Base Calcs'!$D$214)+'Base Calcs'!$D$214+IF($E$50&gt;0,$E$50,0)))+$E$154+$E$155-$E$196+$E$179-($E$179*(RAND()*($E$210-$D$210)+$D$210))-(($E$200/$E$45)*(RAND()*($E$211-$D$211)+$D$211))</f>
        <v>#N/A</v>
      </c>
      <c r="AK9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6" spans="2:37" x14ac:dyDescent="0.25">
      <c r="B986" s="181" t="e">
        <f t="shared" ca="1" si="135"/>
        <v>#N/A</v>
      </c>
      <c r="C986" s="86"/>
      <c r="D986" s="86"/>
      <c r="F986" s="16"/>
      <c r="G986" s="86"/>
      <c r="H986" s="86"/>
      <c r="J986" s="86"/>
      <c r="P986" s="16" t="e">
        <f t="shared" ca="1" si="136"/>
        <v>#N/A</v>
      </c>
      <c r="Q986" s="86" t="e">
        <f t="shared" ca="1" si="137"/>
        <v>#N/A</v>
      </c>
      <c r="R986" s="86" t="e">
        <f t="shared" ca="1" si="138"/>
        <v>#N/A</v>
      </c>
      <c r="T986" s="16" t="e">
        <f t="shared" ca="1" si="139"/>
        <v>#N/A</v>
      </c>
      <c r="U986" s="86" t="e">
        <f t="shared" ca="1" si="140"/>
        <v>#N/A</v>
      </c>
      <c r="V986" s="86" t="e">
        <f t="shared" ca="1" si="141"/>
        <v>#N/A</v>
      </c>
      <c r="X986" s="86"/>
      <c r="AI986" s="196" t="e">
        <f ca="1">(($E$9*(RAND()*($E$208-$D$208)+$D$208))*(RAND()*('Base Calcs'!$E$214-'Base Calcs'!$D$214)+'Base Calcs'!$D$214+IF($E$50&gt;0,$E$50,0)))+$E$154+$E$155-$E$196+$E$179-($E$179*(RAND()*($E$210-$D$210)+$D$210))-(($E$200/$E$45)*(RAND()*($E$211-$D$211)+$D$211))</f>
        <v>#N/A</v>
      </c>
      <c r="AK9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7" spans="2:37" x14ac:dyDescent="0.25">
      <c r="B987" s="181" t="e">
        <f t="shared" ca="1" si="135"/>
        <v>#N/A</v>
      </c>
      <c r="C987" s="86"/>
      <c r="D987" s="86"/>
      <c r="F987" s="16"/>
      <c r="G987" s="86"/>
      <c r="H987" s="86"/>
      <c r="J987" s="86"/>
      <c r="P987" s="16" t="e">
        <f t="shared" ca="1" si="136"/>
        <v>#N/A</v>
      </c>
      <c r="Q987" s="86" t="e">
        <f t="shared" ca="1" si="137"/>
        <v>#N/A</v>
      </c>
      <c r="R987" s="86" t="e">
        <f t="shared" ca="1" si="138"/>
        <v>#N/A</v>
      </c>
      <c r="T987" s="16" t="e">
        <f t="shared" ca="1" si="139"/>
        <v>#N/A</v>
      </c>
      <c r="U987" s="86" t="e">
        <f t="shared" ca="1" si="140"/>
        <v>#N/A</v>
      </c>
      <c r="V987" s="86" t="e">
        <f t="shared" ca="1" si="141"/>
        <v>#N/A</v>
      </c>
      <c r="X987" s="86"/>
      <c r="AI987" s="196" t="e">
        <f ca="1">(($E$9*(RAND()*($E$208-$D$208)+$D$208))*(RAND()*('Base Calcs'!$E$214-'Base Calcs'!$D$214)+'Base Calcs'!$D$214+IF($E$50&gt;0,$E$50,0)))+$E$154+$E$155-$E$196+$E$179-($E$179*(RAND()*($E$210-$D$210)+$D$210))-(($E$200/$E$45)*(RAND()*($E$211-$D$211)+$D$211))</f>
        <v>#N/A</v>
      </c>
      <c r="AK9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8" spans="2:37" x14ac:dyDescent="0.25">
      <c r="B988" s="181" t="e">
        <f t="shared" ca="1" si="135"/>
        <v>#N/A</v>
      </c>
      <c r="C988" s="86"/>
      <c r="D988" s="86"/>
      <c r="F988" s="16"/>
      <c r="G988" s="86"/>
      <c r="H988" s="86"/>
      <c r="J988" s="86"/>
      <c r="P988" s="16" t="e">
        <f t="shared" ca="1" si="136"/>
        <v>#N/A</v>
      </c>
      <c r="Q988" s="86" t="e">
        <f t="shared" ca="1" si="137"/>
        <v>#N/A</v>
      </c>
      <c r="R988" s="86" t="e">
        <f t="shared" ca="1" si="138"/>
        <v>#N/A</v>
      </c>
      <c r="T988" s="16" t="e">
        <f t="shared" ca="1" si="139"/>
        <v>#N/A</v>
      </c>
      <c r="U988" s="86" t="e">
        <f t="shared" ca="1" si="140"/>
        <v>#N/A</v>
      </c>
      <c r="V988" s="86" t="e">
        <f t="shared" ca="1" si="141"/>
        <v>#N/A</v>
      </c>
      <c r="X988" s="86"/>
      <c r="AI988" s="196" t="e">
        <f ca="1">(($E$9*(RAND()*($E$208-$D$208)+$D$208))*(RAND()*('Base Calcs'!$E$214-'Base Calcs'!$D$214)+'Base Calcs'!$D$214+IF($E$50&gt;0,$E$50,0)))+$E$154+$E$155-$E$196+$E$179-($E$179*(RAND()*($E$210-$D$210)+$D$210))-(($E$200/$E$45)*(RAND()*($E$211-$D$211)+$D$211))</f>
        <v>#N/A</v>
      </c>
      <c r="AK9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9" spans="2:37" x14ac:dyDescent="0.25">
      <c r="B989" s="181" t="e">
        <f t="shared" ca="1" si="135"/>
        <v>#N/A</v>
      </c>
      <c r="C989" s="86"/>
      <c r="D989" s="86"/>
      <c r="F989" s="16"/>
      <c r="G989" s="86"/>
      <c r="H989" s="86"/>
      <c r="J989" s="86"/>
      <c r="P989" s="16" t="e">
        <f t="shared" ca="1" si="136"/>
        <v>#N/A</v>
      </c>
      <c r="Q989" s="86" t="e">
        <f t="shared" ca="1" si="137"/>
        <v>#N/A</v>
      </c>
      <c r="R989" s="86" t="e">
        <f t="shared" ca="1" si="138"/>
        <v>#N/A</v>
      </c>
      <c r="T989" s="16" t="e">
        <f t="shared" ca="1" si="139"/>
        <v>#N/A</v>
      </c>
      <c r="U989" s="86" t="e">
        <f t="shared" ca="1" si="140"/>
        <v>#N/A</v>
      </c>
      <c r="V989" s="86" t="e">
        <f t="shared" ca="1" si="141"/>
        <v>#N/A</v>
      </c>
      <c r="X989" s="86"/>
      <c r="AI989" s="196" t="e">
        <f ca="1">(($E$9*(RAND()*($E$208-$D$208)+$D$208))*(RAND()*('Base Calcs'!$E$214-'Base Calcs'!$D$214)+'Base Calcs'!$D$214+IF($E$50&gt;0,$E$50,0)))+$E$154+$E$155-$E$196+$E$179-($E$179*(RAND()*($E$210-$D$210)+$D$210))-(($E$200/$E$45)*(RAND()*($E$211-$D$211)+$D$211))</f>
        <v>#N/A</v>
      </c>
      <c r="AK9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0" spans="2:37" x14ac:dyDescent="0.25">
      <c r="B990" s="181" t="e">
        <f t="shared" ca="1" si="135"/>
        <v>#N/A</v>
      </c>
      <c r="C990" s="86"/>
      <c r="D990" s="86"/>
      <c r="F990" s="16"/>
      <c r="G990" s="86"/>
      <c r="H990" s="86"/>
      <c r="J990" s="86"/>
      <c r="P990" s="16" t="e">
        <f t="shared" ca="1" si="136"/>
        <v>#N/A</v>
      </c>
      <c r="Q990" s="86" t="e">
        <f t="shared" ca="1" si="137"/>
        <v>#N/A</v>
      </c>
      <c r="R990" s="86" t="e">
        <f t="shared" ca="1" si="138"/>
        <v>#N/A</v>
      </c>
      <c r="T990" s="16" t="e">
        <f t="shared" ca="1" si="139"/>
        <v>#N/A</v>
      </c>
      <c r="U990" s="86" t="e">
        <f t="shared" ca="1" si="140"/>
        <v>#N/A</v>
      </c>
      <c r="V990" s="86" t="e">
        <f t="shared" ca="1" si="141"/>
        <v>#N/A</v>
      </c>
      <c r="X990" s="86"/>
      <c r="AI990" s="196" t="e">
        <f ca="1">(($E$9*(RAND()*($E$208-$D$208)+$D$208))*(RAND()*('Base Calcs'!$E$214-'Base Calcs'!$D$214)+'Base Calcs'!$D$214+IF($E$50&gt;0,$E$50,0)))+$E$154+$E$155-$E$196+$E$179-($E$179*(RAND()*($E$210-$D$210)+$D$210))-(($E$200/$E$45)*(RAND()*($E$211-$D$211)+$D$211))</f>
        <v>#N/A</v>
      </c>
      <c r="AK9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1" spans="2:37" x14ac:dyDescent="0.25">
      <c r="B991" s="181" t="e">
        <f t="shared" ca="1" si="135"/>
        <v>#N/A</v>
      </c>
      <c r="C991" s="86"/>
      <c r="D991" s="86"/>
      <c r="F991" s="16"/>
      <c r="G991" s="86"/>
      <c r="H991" s="86"/>
      <c r="J991" s="86"/>
      <c r="P991" s="16" t="e">
        <f t="shared" ca="1" si="136"/>
        <v>#N/A</v>
      </c>
      <c r="Q991" s="86" t="e">
        <f t="shared" ca="1" si="137"/>
        <v>#N/A</v>
      </c>
      <c r="R991" s="86" t="e">
        <f t="shared" ca="1" si="138"/>
        <v>#N/A</v>
      </c>
      <c r="T991" s="16" t="e">
        <f t="shared" ca="1" si="139"/>
        <v>#N/A</v>
      </c>
      <c r="U991" s="86" t="e">
        <f t="shared" ca="1" si="140"/>
        <v>#N/A</v>
      </c>
      <c r="V991" s="86" t="e">
        <f t="shared" ca="1" si="141"/>
        <v>#N/A</v>
      </c>
      <c r="X991" s="86"/>
      <c r="AI991" s="196" t="e">
        <f ca="1">(($E$9*(RAND()*($E$208-$D$208)+$D$208))*(RAND()*('Base Calcs'!$E$214-'Base Calcs'!$D$214)+'Base Calcs'!$D$214+IF($E$50&gt;0,$E$50,0)))+$E$154+$E$155-$E$196+$E$179-($E$179*(RAND()*($E$210-$D$210)+$D$210))-(($E$200/$E$45)*(RAND()*($E$211-$D$211)+$D$211))</f>
        <v>#N/A</v>
      </c>
      <c r="AK9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2" spans="2:37" x14ac:dyDescent="0.25">
      <c r="B992" s="181" t="e">
        <f t="shared" ca="1" si="135"/>
        <v>#N/A</v>
      </c>
      <c r="C992" s="86"/>
      <c r="D992" s="86"/>
      <c r="F992" s="16"/>
      <c r="G992" s="86"/>
      <c r="H992" s="86"/>
      <c r="J992" s="86"/>
      <c r="P992" s="16" t="e">
        <f t="shared" ca="1" si="136"/>
        <v>#N/A</v>
      </c>
      <c r="Q992" s="86" t="e">
        <f t="shared" ca="1" si="137"/>
        <v>#N/A</v>
      </c>
      <c r="R992" s="86" t="e">
        <f t="shared" ca="1" si="138"/>
        <v>#N/A</v>
      </c>
      <c r="T992" s="16" t="e">
        <f t="shared" ca="1" si="139"/>
        <v>#N/A</v>
      </c>
      <c r="U992" s="86" t="e">
        <f t="shared" ca="1" si="140"/>
        <v>#N/A</v>
      </c>
      <c r="V992" s="86" t="e">
        <f t="shared" ca="1" si="141"/>
        <v>#N/A</v>
      </c>
      <c r="X992" s="86"/>
      <c r="AI992" s="196" t="e">
        <f ca="1">(($E$9*(RAND()*($E$208-$D$208)+$D$208))*(RAND()*('Base Calcs'!$E$214-'Base Calcs'!$D$214)+'Base Calcs'!$D$214+IF($E$50&gt;0,$E$50,0)))+$E$154+$E$155-$E$196+$E$179-($E$179*(RAND()*($E$210-$D$210)+$D$210))-(($E$200/$E$45)*(RAND()*($E$211-$D$211)+$D$211))</f>
        <v>#N/A</v>
      </c>
      <c r="AK9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3" spans="2:37" x14ac:dyDescent="0.25">
      <c r="B993" s="181" t="e">
        <f t="shared" ca="1" si="135"/>
        <v>#N/A</v>
      </c>
      <c r="C993" s="86"/>
      <c r="D993" s="86"/>
      <c r="F993" s="16"/>
      <c r="G993" s="86"/>
      <c r="H993" s="86"/>
      <c r="J993" s="86"/>
      <c r="P993" s="16" t="e">
        <f t="shared" ca="1" si="136"/>
        <v>#N/A</v>
      </c>
      <c r="Q993" s="86" t="e">
        <f t="shared" ca="1" si="137"/>
        <v>#N/A</v>
      </c>
      <c r="R993" s="86" t="e">
        <f t="shared" ca="1" si="138"/>
        <v>#N/A</v>
      </c>
      <c r="T993" s="16" t="e">
        <f t="shared" ca="1" si="139"/>
        <v>#N/A</v>
      </c>
      <c r="U993" s="86" t="e">
        <f t="shared" ca="1" si="140"/>
        <v>#N/A</v>
      </c>
      <c r="V993" s="86" t="e">
        <f t="shared" ca="1" si="141"/>
        <v>#N/A</v>
      </c>
      <c r="X993" s="86"/>
      <c r="AI993" s="196" t="e">
        <f ca="1">(($E$9*(RAND()*($E$208-$D$208)+$D$208))*(RAND()*('Base Calcs'!$E$214-'Base Calcs'!$D$214)+'Base Calcs'!$D$214+IF($E$50&gt;0,$E$50,0)))+$E$154+$E$155-$E$196+$E$179-($E$179*(RAND()*($E$210-$D$210)+$D$210))-(($E$200/$E$45)*(RAND()*($E$211-$D$211)+$D$211))</f>
        <v>#N/A</v>
      </c>
      <c r="AK9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4" spans="2:37" x14ac:dyDescent="0.25">
      <c r="B994" s="181" t="e">
        <f t="shared" ca="1" si="135"/>
        <v>#N/A</v>
      </c>
      <c r="C994" s="86"/>
      <c r="D994" s="86"/>
      <c r="F994" s="16"/>
      <c r="G994" s="86"/>
      <c r="H994" s="86"/>
      <c r="J994" s="86"/>
      <c r="P994" s="16" t="e">
        <f t="shared" ca="1" si="136"/>
        <v>#N/A</v>
      </c>
      <c r="Q994" s="86" t="e">
        <f t="shared" ca="1" si="137"/>
        <v>#N/A</v>
      </c>
      <c r="R994" s="86" t="e">
        <f t="shared" ca="1" si="138"/>
        <v>#N/A</v>
      </c>
      <c r="T994" s="16" t="e">
        <f t="shared" ca="1" si="139"/>
        <v>#N/A</v>
      </c>
      <c r="U994" s="86" t="e">
        <f t="shared" ca="1" si="140"/>
        <v>#N/A</v>
      </c>
      <c r="V994" s="86" t="e">
        <f t="shared" ca="1" si="141"/>
        <v>#N/A</v>
      </c>
      <c r="X994" s="86"/>
      <c r="AI994" s="196" t="e">
        <f ca="1">(($E$9*(RAND()*($E$208-$D$208)+$D$208))*(RAND()*('Base Calcs'!$E$214-'Base Calcs'!$D$214)+'Base Calcs'!$D$214+IF($E$50&gt;0,$E$50,0)))+$E$154+$E$155-$E$196+$E$179-($E$179*(RAND()*($E$210-$D$210)+$D$210))-(($E$200/$E$45)*(RAND()*($E$211-$D$211)+$D$211))</f>
        <v>#N/A</v>
      </c>
      <c r="AK9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5" spans="2:37" x14ac:dyDescent="0.25">
      <c r="B995" s="181" t="e">
        <f t="shared" ca="1" si="135"/>
        <v>#N/A</v>
      </c>
      <c r="C995" s="86"/>
      <c r="D995" s="86"/>
      <c r="F995" s="16"/>
      <c r="G995" s="86"/>
      <c r="H995" s="86"/>
      <c r="J995" s="86"/>
      <c r="P995" s="16" t="e">
        <f t="shared" ca="1" si="136"/>
        <v>#N/A</v>
      </c>
      <c r="Q995" s="86" t="e">
        <f t="shared" ca="1" si="137"/>
        <v>#N/A</v>
      </c>
      <c r="R995" s="86" t="e">
        <f t="shared" ca="1" si="138"/>
        <v>#N/A</v>
      </c>
      <c r="T995" s="16" t="e">
        <f t="shared" ca="1" si="139"/>
        <v>#N/A</v>
      </c>
      <c r="U995" s="86" t="e">
        <f t="shared" ca="1" si="140"/>
        <v>#N/A</v>
      </c>
      <c r="V995" s="86" t="e">
        <f t="shared" ca="1" si="141"/>
        <v>#N/A</v>
      </c>
      <c r="X995" s="86"/>
      <c r="AI995" s="196" t="e">
        <f ca="1">(($E$9*(RAND()*($E$208-$D$208)+$D$208))*(RAND()*('Base Calcs'!$E$214-'Base Calcs'!$D$214)+'Base Calcs'!$D$214+IF($E$50&gt;0,$E$50,0)))+$E$154+$E$155-$E$196+$E$179-($E$179*(RAND()*($E$210-$D$210)+$D$210))-(($E$200/$E$45)*(RAND()*($E$211-$D$211)+$D$211))</f>
        <v>#N/A</v>
      </c>
      <c r="AK9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6" spans="2:37" x14ac:dyDescent="0.25">
      <c r="B996" s="181" t="e">
        <f t="shared" ca="1" si="135"/>
        <v>#N/A</v>
      </c>
      <c r="C996" s="86"/>
      <c r="D996" s="86"/>
      <c r="F996" s="16"/>
      <c r="G996" s="86"/>
      <c r="H996" s="86"/>
      <c r="J996" s="86"/>
      <c r="P996" s="16" t="e">
        <f t="shared" ca="1" si="136"/>
        <v>#N/A</v>
      </c>
      <c r="Q996" s="86" t="e">
        <f t="shared" ca="1" si="137"/>
        <v>#N/A</v>
      </c>
      <c r="R996" s="86" t="e">
        <f t="shared" ca="1" si="138"/>
        <v>#N/A</v>
      </c>
      <c r="T996" s="16" t="e">
        <f t="shared" ca="1" si="139"/>
        <v>#N/A</v>
      </c>
      <c r="U996" s="86" t="e">
        <f t="shared" ca="1" si="140"/>
        <v>#N/A</v>
      </c>
      <c r="V996" s="86" t="e">
        <f t="shared" ca="1" si="141"/>
        <v>#N/A</v>
      </c>
      <c r="X996" s="86"/>
      <c r="AI996" s="196" t="e">
        <f ca="1">(($E$9*(RAND()*($E$208-$D$208)+$D$208))*(RAND()*('Base Calcs'!$E$214-'Base Calcs'!$D$214)+'Base Calcs'!$D$214+IF($E$50&gt;0,$E$50,0)))+$E$154+$E$155-$E$196+$E$179-($E$179*(RAND()*($E$210-$D$210)+$D$210))-(($E$200/$E$45)*(RAND()*($E$211-$D$211)+$D$211))</f>
        <v>#N/A</v>
      </c>
      <c r="AK9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7" spans="2:37" x14ac:dyDescent="0.25">
      <c r="B997" s="181" t="e">
        <f t="shared" ca="1" si="135"/>
        <v>#N/A</v>
      </c>
      <c r="C997" s="86"/>
      <c r="D997" s="86"/>
      <c r="F997" s="16"/>
      <c r="G997" s="86"/>
      <c r="H997" s="86"/>
      <c r="J997" s="86"/>
      <c r="P997" s="16" t="e">
        <f t="shared" ca="1" si="136"/>
        <v>#N/A</v>
      </c>
      <c r="Q997" s="86" t="e">
        <f t="shared" ca="1" si="137"/>
        <v>#N/A</v>
      </c>
      <c r="R997" s="86" t="e">
        <f t="shared" ca="1" si="138"/>
        <v>#N/A</v>
      </c>
      <c r="T997" s="16" t="e">
        <f t="shared" ca="1" si="139"/>
        <v>#N/A</v>
      </c>
      <c r="U997" s="86" t="e">
        <f t="shared" ca="1" si="140"/>
        <v>#N/A</v>
      </c>
      <c r="V997" s="86" t="e">
        <f t="shared" ca="1" si="141"/>
        <v>#N/A</v>
      </c>
      <c r="X997" s="86"/>
      <c r="AI997" s="196" t="e">
        <f ca="1">(($E$9*(RAND()*($E$208-$D$208)+$D$208))*(RAND()*('Base Calcs'!$E$214-'Base Calcs'!$D$214)+'Base Calcs'!$D$214+IF($E$50&gt;0,$E$50,0)))+$E$154+$E$155-$E$196+$E$179-($E$179*(RAND()*($E$210-$D$210)+$D$210))-(($E$200/$E$45)*(RAND()*($E$211-$D$211)+$D$211))</f>
        <v>#N/A</v>
      </c>
      <c r="AK9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8" spans="2:37" x14ac:dyDescent="0.25">
      <c r="B998" s="181" t="e">
        <f t="shared" ca="1" si="135"/>
        <v>#N/A</v>
      </c>
      <c r="C998" s="86"/>
      <c r="D998" s="86"/>
      <c r="F998" s="16"/>
      <c r="G998" s="86"/>
      <c r="H998" s="86"/>
      <c r="J998" s="86"/>
      <c r="P998" s="16" t="e">
        <f t="shared" ca="1" si="136"/>
        <v>#N/A</v>
      </c>
      <c r="Q998" s="86" t="e">
        <f t="shared" ca="1" si="137"/>
        <v>#N/A</v>
      </c>
      <c r="R998" s="86" t="e">
        <f t="shared" ca="1" si="138"/>
        <v>#N/A</v>
      </c>
      <c r="T998" s="16" t="e">
        <f t="shared" ca="1" si="139"/>
        <v>#N/A</v>
      </c>
      <c r="U998" s="86" t="e">
        <f t="shared" ca="1" si="140"/>
        <v>#N/A</v>
      </c>
      <c r="V998" s="86" t="e">
        <f t="shared" ca="1" si="141"/>
        <v>#N/A</v>
      </c>
      <c r="X998" s="86"/>
      <c r="AI998" s="196" t="e">
        <f ca="1">(($E$9*(RAND()*($E$208-$D$208)+$D$208))*(RAND()*('Base Calcs'!$E$214-'Base Calcs'!$D$214)+'Base Calcs'!$D$214+IF($E$50&gt;0,$E$50,0)))+$E$154+$E$155-$E$196+$E$179-($E$179*(RAND()*($E$210-$D$210)+$D$210))-(($E$200/$E$45)*(RAND()*($E$211-$D$211)+$D$211))</f>
        <v>#N/A</v>
      </c>
      <c r="AK9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9" spans="2:37" x14ac:dyDescent="0.25">
      <c r="B999" s="181" t="e">
        <f t="shared" ca="1" si="135"/>
        <v>#N/A</v>
      </c>
      <c r="C999" s="86"/>
      <c r="D999" s="86"/>
      <c r="F999" s="16"/>
      <c r="G999" s="86"/>
      <c r="H999" s="86"/>
      <c r="J999" s="86"/>
      <c r="P999" s="16" t="e">
        <f t="shared" ca="1" si="136"/>
        <v>#N/A</v>
      </c>
      <c r="Q999" s="86" t="e">
        <f t="shared" ca="1" si="137"/>
        <v>#N/A</v>
      </c>
      <c r="R999" s="86" t="e">
        <f t="shared" ca="1" si="138"/>
        <v>#N/A</v>
      </c>
      <c r="T999" s="16" t="e">
        <f t="shared" ca="1" si="139"/>
        <v>#N/A</v>
      </c>
      <c r="U999" s="86" t="e">
        <f t="shared" ca="1" si="140"/>
        <v>#N/A</v>
      </c>
      <c r="V999" s="86" t="e">
        <f t="shared" ca="1" si="141"/>
        <v>#N/A</v>
      </c>
      <c r="X999" s="86"/>
      <c r="AI999" s="196" t="e">
        <f ca="1">(($E$9*(RAND()*($E$208-$D$208)+$D$208))*(RAND()*('Base Calcs'!$E$214-'Base Calcs'!$D$214)+'Base Calcs'!$D$214+IF($E$50&gt;0,$E$50,0)))+$E$154+$E$155-$E$196+$E$179-($E$179*(RAND()*($E$210-$D$210)+$D$210))-(($E$200/$E$45)*(RAND()*($E$211-$D$211)+$D$211))</f>
        <v>#N/A</v>
      </c>
      <c r="AK9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0" spans="2:37" x14ac:dyDescent="0.25">
      <c r="B1000" s="181" t="e">
        <f t="shared" ca="1" si="135"/>
        <v>#N/A</v>
      </c>
      <c r="C1000" s="86"/>
      <c r="D1000" s="86"/>
      <c r="F1000" s="16"/>
      <c r="G1000" s="86"/>
      <c r="H1000" s="86"/>
      <c r="J1000" s="86"/>
      <c r="P1000" s="16" t="e">
        <f t="shared" ca="1" si="136"/>
        <v>#N/A</v>
      </c>
      <c r="Q1000" s="86" t="e">
        <f t="shared" ca="1" si="137"/>
        <v>#N/A</v>
      </c>
      <c r="R1000" s="86" t="e">
        <f t="shared" ca="1" si="138"/>
        <v>#N/A</v>
      </c>
      <c r="T1000" s="16" t="e">
        <f t="shared" ca="1" si="139"/>
        <v>#N/A</v>
      </c>
      <c r="U1000" s="86" t="e">
        <f t="shared" ca="1" si="140"/>
        <v>#N/A</v>
      </c>
      <c r="V1000" s="86" t="e">
        <f t="shared" ca="1" si="141"/>
        <v>#N/A</v>
      </c>
      <c r="X1000" s="86"/>
      <c r="AI1000" s="196" t="e">
        <f ca="1">(($E$9*(RAND()*($E$208-$D$208)+$D$208))*(RAND()*('Base Calcs'!$E$214-'Base Calcs'!$D$214)+'Base Calcs'!$D$214+IF($E$50&gt;0,$E$50,0)))+$E$154+$E$155-$E$196+$E$179-($E$179*(RAND()*($E$210-$D$210)+$D$210))-(($E$200/$E$45)*(RAND()*($E$211-$D$211)+$D$211))</f>
        <v>#N/A</v>
      </c>
      <c r="AK10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1" spans="2:37" x14ac:dyDescent="0.25">
      <c r="B1001" s="181" t="e">
        <f t="shared" ca="1" si="135"/>
        <v>#N/A</v>
      </c>
      <c r="C1001" s="86"/>
      <c r="D1001" s="86"/>
      <c r="F1001" s="16"/>
      <c r="G1001" s="86"/>
      <c r="H1001" s="86"/>
      <c r="J1001" s="86"/>
      <c r="P1001" s="16" t="e">
        <f t="shared" ca="1" si="136"/>
        <v>#N/A</v>
      </c>
      <c r="Q1001" s="86" t="e">
        <f t="shared" ca="1" si="137"/>
        <v>#N/A</v>
      </c>
      <c r="R1001" s="86" t="e">
        <f t="shared" ca="1" si="138"/>
        <v>#N/A</v>
      </c>
      <c r="T1001" s="16" t="e">
        <f t="shared" ca="1" si="139"/>
        <v>#N/A</v>
      </c>
      <c r="U1001" s="86" t="e">
        <f t="shared" ca="1" si="140"/>
        <v>#N/A</v>
      </c>
      <c r="V1001" s="86" t="e">
        <f t="shared" ca="1" si="141"/>
        <v>#N/A</v>
      </c>
      <c r="X1001" s="86"/>
      <c r="AI1001" s="196" t="e">
        <f ca="1">(($E$9*(RAND()*($E$208-$D$208)+$D$208))*(RAND()*('Base Calcs'!$E$214-'Base Calcs'!$D$214)+'Base Calcs'!$D$214+IF($E$50&gt;0,$E$50,0)))+$E$154+$E$155-$E$196+$E$179-($E$179*(RAND()*($E$210-$D$210)+$D$210))-(($E$200/$E$45)*(RAND()*($E$211-$D$211)+$D$211))</f>
        <v>#N/A</v>
      </c>
      <c r="AK10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2" spans="2:37" x14ac:dyDescent="0.25">
      <c r="B1002" s="181" t="e">
        <f t="shared" ca="1" si="135"/>
        <v>#N/A</v>
      </c>
      <c r="C1002" s="86"/>
      <c r="D1002" s="86"/>
      <c r="F1002" s="16"/>
      <c r="G1002" s="86"/>
      <c r="H1002" s="86"/>
      <c r="J1002" s="86"/>
      <c r="P1002" s="16" t="e">
        <f t="shared" ca="1" si="136"/>
        <v>#N/A</v>
      </c>
      <c r="Q1002" s="86" t="e">
        <f t="shared" ca="1" si="137"/>
        <v>#N/A</v>
      </c>
      <c r="R1002" s="86" t="e">
        <f t="shared" ca="1" si="138"/>
        <v>#N/A</v>
      </c>
      <c r="T1002" s="16" t="e">
        <f t="shared" ca="1" si="139"/>
        <v>#N/A</v>
      </c>
      <c r="U1002" s="86" t="e">
        <f t="shared" ca="1" si="140"/>
        <v>#N/A</v>
      </c>
      <c r="V1002" s="86" t="e">
        <f t="shared" ca="1" si="141"/>
        <v>#N/A</v>
      </c>
      <c r="X1002" s="86"/>
      <c r="AI1002" s="196" t="e">
        <f ca="1">(($E$9*(RAND()*($E$208-$D$208)+$D$208))*(RAND()*('Base Calcs'!$E$214-'Base Calcs'!$D$214)+'Base Calcs'!$D$214+IF($E$50&gt;0,$E$50,0)))+$E$154+$E$155-$E$196+$E$179-($E$179*(RAND()*($E$210-$D$210)+$D$210))-(($E$200/$E$45)*(RAND()*($E$211-$D$211)+$D$211))</f>
        <v>#N/A</v>
      </c>
      <c r="AK10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3" spans="2:37" x14ac:dyDescent="0.25">
      <c r="B1003" s="181" t="e">
        <f t="shared" ca="1" si="135"/>
        <v>#N/A</v>
      </c>
      <c r="C1003" s="86"/>
      <c r="D1003" s="86"/>
      <c r="F1003" s="16"/>
      <c r="G1003" s="86"/>
      <c r="H1003" s="86"/>
      <c r="J1003" s="86"/>
      <c r="P1003" s="16" t="e">
        <f t="shared" ca="1" si="136"/>
        <v>#N/A</v>
      </c>
      <c r="Q1003" s="86" t="e">
        <f t="shared" ca="1" si="137"/>
        <v>#N/A</v>
      </c>
      <c r="R1003" s="86" t="e">
        <f t="shared" ca="1" si="138"/>
        <v>#N/A</v>
      </c>
      <c r="T1003" s="16" t="e">
        <f t="shared" ca="1" si="139"/>
        <v>#N/A</v>
      </c>
      <c r="U1003" s="86" t="e">
        <f t="shared" ca="1" si="140"/>
        <v>#N/A</v>
      </c>
      <c r="V1003" s="86" t="e">
        <f t="shared" ca="1" si="141"/>
        <v>#N/A</v>
      </c>
      <c r="X1003" s="86"/>
      <c r="AI1003" s="196" t="e">
        <f ca="1">(($E$9*(RAND()*($E$208-$D$208)+$D$208))*(RAND()*('Base Calcs'!$E$214-'Base Calcs'!$D$214)+'Base Calcs'!$D$214+IF($E$50&gt;0,$E$50,0)))+$E$154+$E$155-$E$196+$E$179-($E$179*(RAND()*($E$210-$D$210)+$D$210))-(($E$200/$E$45)*(RAND()*($E$211-$D$211)+$D$211))</f>
        <v>#N/A</v>
      </c>
      <c r="AK10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4" spans="2:37" x14ac:dyDescent="0.25">
      <c r="B1004" s="181" t="e">
        <f t="shared" ca="1" si="135"/>
        <v>#N/A</v>
      </c>
      <c r="C1004" s="86"/>
      <c r="D1004" s="86"/>
      <c r="F1004" s="16"/>
      <c r="G1004" s="86"/>
      <c r="H1004" s="86"/>
      <c r="J1004" s="86"/>
      <c r="P1004" s="16" t="e">
        <f t="shared" ca="1" si="136"/>
        <v>#N/A</v>
      </c>
      <c r="Q1004" s="86" t="e">
        <f t="shared" ca="1" si="137"/>
        <v>#N/A</v>
      </c>
      <c r="R1004" s="86" t="e">
        <f t="shared" ca="1" si="138"/>
        <v>#N/A</v>
      </c>
      <c r="T1004" s="16" t="e">
        <f t="shared" ca="1" si="139"/>
        <v>#N/A</v>
      </c>
      <c r="U1004" s="86" t="e">
        <f t="shared" ca="1" si="140"/>
        <v>#N/A</v>
      </c>
      <c r="V1004" s="86" t="e">
        <f t="shared" ca="1" si="141"/>
        <v>#N/A</v>
      </c>
      <c r="X1004" s="86"/>
      <c r="AI1004" s="196" t="e">
        <f ca="1">(($E$9*(RAND()*($E$208-$D$208)+$D$208))*(RAND()*('Base Calcs'!$E$214-'Base Calcs'!$D$214)+'Base Calcs'!$D$214+IF($E$50&gt;0,$E$50,0)))+$E$154+$E$155-$E$196+$E$179-($E$179*(RAND()*($E$210-$D$210)+$D$210))-(($E$200/$E$45)*(RAND()*($E$211-$D$211)+$D$211))</f>
        <v>#N/A</v>
      </c>
      <c r="AK10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5" spans="2:37" x14ac:dyDescent="0.25">
      <c r="B1005" s="181" t="e">
        <f t="shared" ca="1" si="135"/>
        <v>#N/A</v>
      </c>
      <c r="C1005" s="86"/>
      <c r="D1005" s="86"/>
      <c r="F1005" s="16"/>
      <c r="G1005" s="86"/>
      <c r="H1005" s="86"/>
      <c r="J1005" s="86"/>
      <c r="P1005" s="16" t="e">
        <f t="shared" ca="1" si="136"/>
        <v>#N/A</v>
      </c>
      <c r="Q1005" s="86" t="e">
        <f t="shared" ca="1" si="137"/>
        <v>#N/A</v>
      </c>
      <c r="R1005" s="86" t="e">
        <f t="shared" ca="1" si="138"/>
        <v>#N/A</v>
      </c>
      <c r="T1005" s="16" t="e">
        <f t="shared" ca="1" si="139"/>
        <v>#N/A</v>
      </c>
      <c r="U1005" s="86" t="e">
        <f t="shared" ca="1" si="140"/>
        <v>#N/A</v>
      </c>
      <c r="V1005" s="86" t="e">
        <f t="shared" ca="1" si="141"/>
        <v>#N/A</v>
      </c>
      <c r="X1005" s="86"/>
      <c r="AI1005" s="196" t="e">
        <f ca="1">(($E$9*(RAND()*($E$208-$D$208)+$D$208))*(RAND()*('Base Calcs'!$E$214-'Base Calcs'!$D$214)+'Base Calcs'!$D$214+IF($E$50&gt;0,$E$50,0)))+$E$154+$E$155-$E$196+$E$179-($E$179*(RAND()*($E$210-$D$210)+$D$210))-(($E$200/$E$45)*(RAND()*($E$211-$D$211)+$D$211))</f>
        <v>#N/A</v>
      </c>
      <c r="AK10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6" spans="2:37" x14ac:dyDescent="0.25">
      <c r="B1006" s="181" t="e">
        <f t="shared" ca="1" si="135"/>
        <v>#N/A</v>
      </c>
      <c r="C1006" s="86"/>
      <c r="D1006" s="86"/>
      <c r="F1006" s="16"/>
      <c r="G1006" s="86"/>
      <c r="H1006" s="86"/>
      <c r="J1006" s="86"/>
      <c r="P1006" s="16" t="e">
        <f t="shared" ca="1" si="136"/>
        <v>#N/A</v>
      </c>
      <c r="Q1006" s="86" t="e">
        <f t="shared" ca="1" si="137"/>
        <v>#N/A</v>
      </c>
      <c r="R1006" s="86" t="e">
        <f t="shared" ca="1" si="138"/>
        <v>#N/A</v>
      </c>
      <c r="T1006" s="16" t="e">
        <f t="shared" ca="1" si="139"/>
        <v>#N/A</v>
      </c>
      <c r="U1006" s="86" t="e">
        <f t="shared" ca="1" si="140"/>
        <v>#N/A</v>
      </c>
      <c r="V1006" s="86" t="e">
        <f t="shared" ca="1" si="141"/>
        <v>#N/A</v>
      </c>
      <c r="X1006" s="86"/>
      <c r="AI1006" s="196" t="e">
        <f ca="1">(($E$9*(RAND()*($E$208-$D$208)+$D$208))*(RAND()*('Base Calcs'!$E$214-'Base Calcs'!$D$214)+'Base Calcs'!$D$214+IF($E$50&gt;0,$E$50,0)))+$E$154+$E$155-$E$196+$E$179-($E$179*(RAND()*($E$210-$D$210)+$D$210))-(($E$200/$E$45)*(RAND()*($E$211-$D$211)+$D$211))</f>
        <v>#N/A</v>
      </c>
      <c r="AK10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7" spans="2:37" x14ac:dyDescent="0.25">
      <c r="B1007" s="181" t="e">
        <f t="shared" ca="1" si="135"/>
        <v>#N/A</v>
      </c>
      <c r="C1007" s="86"/>
      <c r="D1007" s="86"/>
      <c r="F1007" s="16"/>
      <c r="G1007" s="86"/>
      <c r="H1007" s="86"/>
      <c r="J1007" s="86"/>
      <c r="P1007" s="16" t="e">
        <f t="shared" ca="1" si="136"/>
        <v>#N/A</v>
      </c>
      <c r="Q1007" s="86" t="e">
        <f t="shared" ca="1" si="137"/>
        <v>#N/A</v>
      </c>
      <c r="R1007" s="86" t="e">
        <f t="shared" ca="1" si="138"/>
        <v>#N/A</v>
      </c>
      <c r="T1007" s="16" t="e">
        <f t="shared" ca="1" si="139"/>
        <v>#N/A</v>
      </c>
      <c r="U1007" s="86" t="e">
        <f t="shared" ca="1" si="140"/>
        <v>#N/A</v>
      </c>
      <c r="V1007" s="86" t="e">
        <f t="shared" ca="1" si="141"/>
        <v>#N/A</v>
      </c>
      <c r="X1007" s="86"/>
      <c r="AI1007" s="196" t="e">
        <f ca="1">(($E$9*(RAND()*($E$208-$D$208)+$D$208))*(RAND()*('Base Calcs'!$E$214-'Base Calcs'!$D$214)+'Base Calcs'!$D$214+IF($E$50&gt;0,$E$50,0)))+$E$154+$E$155-$E$196+$E$179-($E$179*(RAND()*($E$210-$D$210)+$D$210))-(($E$200/$E$45)*(RAND()*($E$211-$D$211)+$D$211))</f>
        <v>#N/A</v>
      </c>
      <c r="AK10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8" spans="2:37" x14ac:dyDescent="0.25">
      <c r="B1008" s="181" t="e">
        <f t="shared" ca="1" si="135"/>
        <v>#N/A</v>
      </c>
      <c r="C1008" s="86"/>
      <c r="D1008" s="86"/>
      <c r="F1008" s="16"/>
      <c r="G1008" s="86"/>
      <c r="H1008" s="86"/>
      <c r="J1008" s="86"/>
      <c r="P1008" s="16" t="e">
        <f t="shared" ca="1" si="136"/>
        <v>#N/A</v>
      </c>
      <c r="Q1008" s="86" t="e">
        <f t="shared" ca="1" si="137"/>
        <v>#N/A</v>
      </c>
      <c r="R1008" s="86" t="e">
        <f t="shared" ca="1" si="138"/>
        <v>#N/A</v>
      </c>
      <c r="T1008" s="16" t="e">
        <f t="shared" ca="1" si="139"/>
        <v>#N/A</v>
      </c>
      <c r="U1008" s="86" t="e">
        <f t="shared" ca="1" si="140"/>
        <v>#N/A</v>
      </c>
      <c r="V1008" s="86" t="e">
        <f t="shared" ca="1" si="141"/>
        <v>#N/A</v>
      </c>
      <c r="X1008" s="86"/>
      <c r="AI1008" s="196" t="e">
        <f ca="1">(($E$9*(RAND()*($E$208-$D$208)+$D$208))*(RAND()*('Base Calcs'!$E$214-'Base Calcs'!$D$214)+'Base Calcs'!$D$214+IF($E$50&gt;0,$E$50,0)))+$E$154+$E$155-$E$196+$E$179-($E$179*(RAND()*($E$210-$D$210)+$D$210))-(($E$200/$E$45)*(RAND()*($E$211-$D$211)+$D$211))</f>
        <v>#N/A</v>
      </c>
      <c r="AK10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9" spans="2:37" x14ac:dyDescent="0.25">
      <c r="B1009" s="181" t="e">
        <f t="shared" ca="1" si="135"/>
        <v>#N/A</v>
      </c>
      <c r="C1009" s="86"/>
      <c r="D1009" s="86"/>
      <c r="F1009" s="16"/>
      <c r="G1009" s="86"/>
      <c r="H1009" s="86"/>
      <c r="J1009" s="86"/>
      <c r="P1009" s="16" t="e">
        <f t="shared" ca="1" si="136"/>
        <v>#N/A</v>
      </c>
      <c r="Q1009" s="86" t="e">
        <f t="shared" ca="1" si="137"/>
        <v>#N/A</v>
      </c>
      <c r="R1009" s="86" t="e">
        <f t="shared" ca="1" si="138"/>
        <v>#N/A</v>
      </c>
      <c r="T1009" s="16" t="e">
        <f t="shared" ca="1" si="139"/>
        <v>#N/A</v>
      </c>
      <c r="U1009" s="86" t="e">
        <f t="shared" ca="1" si="140"/>
        <v>#N/A</v>
      </c>
      <c r="V1009" s="86" t="e">
        <f t="shared" ca="1" si="141"/>
        <v>#N/A</v>
      </c>
      <c r="X1009" s="86"/>
      <c r="AI1009" s="196" t="e">
        <f ca="1">(($E$9*(RAND()*($E$208-$D$208)+$D$208))*(RAND()*('Base Calcs'!$E$214-'Base Calcs'!$D$214)+'Base Calcs'!$D$214+IF($E$50&gt;0,$E$50,0)))+$E$154+$E$155-$E$196+$E$179-($E$179*(RAND()*($E$210-$D$210)+$D$210))-(($E$200/$E$45)*(RAND()*($E$211-$D$211)+$D$211))</f>
        <v>#N/A</v>
      </c>
      <c r="AK10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0" spans="2:37" x14ac:dyDescent="0.25">
      <c r="B1010" s="181" t="e">
        <f t="shared" ca="1" si="135"/>
        <v>#N/A</v>
      </c>
      <c r="C1010" s="86"/>
      <c r="D1010" s="86"/>
      <c r="F1010" s="16"/>
      <c r="G1010" s="86"/>
      <c r="H1010" s="86"/>
      <c r="J1010" s="86"/>
      <c r="P1010" s="16" t="e">
        <f t="shared" ca="1" si="136"/>
        <v>#N/A</v>
      </c>
      <c r="Q1010" s="86" t="e">
        <f t="shared" ca="1" si="137"/>
        <v>#N/A</v>
      </c>
      <c r="R1010" s="86" t="e">
        <f t="shared" ca="1" si="138"/>
        <v>#N/A</v>
      </c>
      <c r="T1010" s="16" t="e">
        <f t="shared" ca="1" si="139"/>
        <v>#N/A</v>
      </c>
      <c r="U1010" s="86" t="e">
        <f t="shared" ca="1" si="140"/>
        <v>#N/A</v>
      </c>
      <c r="V1010" s="86" t="e">
        <f t="shared" ca="1" si="141"/>
        <v>#N/A</v>
      </c>
      <c r="X1010" s="86"/>
      <c r="AI1010" s="196" t="e">
        <f ca="1">(($E$9*(RAND()*($E$208-$D$208)+$D$208))*(RAND()*('Base Calcs'!$E$214-'Base Calcs'!$D$214)+'Base Calcs'!$D$214+IF($E$50&gt;0,$E$50,0)))+$E$154+$E$155-$E$196+$E$179-($E$179*(RAND()*($E$210-$D$210)+$D$210))-(($E$200/$E$45)*(RAND()*($E$211-$D$211)+$D$211))</f>
        <v>#N/A</v>
      </c>
      <c r="AK10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1" spans="2:37" x14ac:dyDescent="0.25">
      <c r="B1011" s="181" t="e">
        <f t="shared" ca="1" si="135"/>
        <v>#N/A</v>
      </c>
      <c r="C1011" s="86"/>
      <c r="D1011" s="86"/>
      <c r="F1011" s="16"/>
      <c r="G1011" s="86"/>
      <c r="H1011" s="86"/>
      <c r="J1011" s="86"/>
      <c r="P1011" s="16" t="e">
        <f t="shared" ca="1" si="136"/>
        <v>#N/A</v>
      </c>
      <c r="Q1011" s="86" t="e">
        <f t="shared" ca="1" si="137"/>
        <v>#N/A</v>
      </c>
      <c r="R1011" s="86" t="e">
        <f t="shared" ca="1" si="138"/>
        <v>#N/A</v>
      </c>
      <c r="T1011" s="16" t="e">
        <f t="shared" ca="1" si="139"/>
        <v>#N/A</v>
      </c>
      <c r="U1011" s="86" t="e">
        <f t="shared" ca="1" si="140"/>
        <v>#N/A</v>
      </c>
      <c r="V1011" s="86" t="e">
        <f t="shared" ca="1" si="141"/>
        <v>#N/A</v>
      </c>
      <c r="X1011" s="86"/>
      <c r="AI1011" s="196" t="e">
        <f ca="1">(($E$9*(RAND()*($E$208-$D$208)+$D$208))*(RAND()*('Base Calcs'!$E$214-'Base Calcs'!$D$214)+'Base Calcs'!$D$214+IF($E$50&gt;0,$E$50,0)))+$E$154+$E$155-$E$196+$E$179-($E$179*(RAND()*($E$210-$D$210)+$D$210))-(($E$200/$E$45)*(RAND()*($E$211-$D$211)+$D$211))</f>
        <v>#N/A</v>
      </c>
      <c r="AK10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2" spans="2:37" x14ac:dyDescent="0.25">
      <c r="B1012" s="181" t="e">
        <f t="shared" ca="1" si="135"/>
        <v>#N/A</v>
      </c>
      <c r="C1012" s="86"/>
      <c r="D1012" s="86"/>
      <c r="F1012" s="16"/>
      <c r="G1012" s="86"/>
      <c r="H1012" s="86"/>
      <c r="J1012" s="86"/>
      <c r="P1012" s="16" t="e">
        <f t="shared" ca="1" si="136"/>
        <v>#N/A</v>
      </c>
      <c r="Q1012" s="86" t="e">
        <f t="shared" ca="1" si="137"/>
        <v>#N/A</v>
      </c>
      <c r="R1012" s="86" t="e">
        <f t="shared" ca="1" si="138"/>
        <v>#N/A</v>
      </c>
      <c r="T1012" s="16" t="e">
        <f t="shared" ca="1" si="139"/>
        <v>#N/A</v>
      </c>
      <c r="U1012" s="86" t="e">
        <f t="shared" ca="1" si="140"/>
        <v>#N/A</v>
      </c>
      <c r="V1012" s="86" t="e">
        <f t="shared" ca="1" si="141"/>
        <v>#N/A</v>
      </c>
      <c r="X1012" s="86"/>
      <c r="AI1012" s="196" t="e">
        <f ca="1">(($E$9*(RAND()*($E$208-$D$208)+$D$208))*(RAND()*('Base Calcs'!$E$214-'Base Calcs'!$D$214)+'Base Calcs'!$D$214+IF($E$50&gt;0,$E$50,0)))+$E$154+$E$155-$E$196+$E$179-($E$179*(RAND()*($E$210-$D$210)+$D$210))-(($E$200/$E$45)*(RAND()*($E$211-$D$211)+$D$211))</f>
        <v>#N/A</v>
      </c>
      <c r="AK10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3" spans="2:37" x14ac:dyDescent="0.25">
      <c r="B1013" s="181" t="e">
        <f t="shared" ca="1" si="135"/>
        <v>#N/A</v>
      </c>
      <c r="C1013" s="86"/>
      <c r="D1013" s="86"/>
      <c r="F1013" s="16"/>
      <c r="G1013" s="86"/>
      <c r="H1013" s="86"/>
      <c r="J1013" s="86"/>
      <c r="P1013" s="16" t="e">
        <f t="shared" ca="1" si="136"/>
        <v>#N/A</v>
      </c>
      <c r="Q1013" s="86" t="e">
        <f t="shared" ca="1" si="137"/>
        <v>#N/A</v>
      </c>
      <c r="R1013" s="86" t="e">
        <f t="shared" ca="1" si="138"/>
        <v>#N/A</v>
      </c>
      <c r="T1013" s="16" t="e">
        <f t="shared" ca="1" si="139"/>
        <v>#N/A</v>
      </c>
      <c r="U1013" s="86" t="e">
        <f t="shared" ca="1" si="140"/>
        <v>#N/A</v>
      </c>
      <c r="V1013" s="86" t="e">
        <f t="shared" ca="1" si="141"/>
        <v>#N/A</v>
      </c>
      <c r="X1013" s="86"/>
      <c r="AI1013" s="196" t="e">
        <f ca="1">(($E$9*(RAND()*($E$208-$D$208)+$D$208))*(RAND()*('Base Calcs'!$E$214-'Base Calcs'!$D$214)+'Base Calcs'!$D$214+IF($E$50&gt;0,$E$50,0)))+$E$154+$E$155-$E$196+$E$179-($E$179*(RAND()*($E$210-$D$210)+$D$210))-(($E$200/$E$45)*(RAND()*($E$211-$D$211)+$D$211))</f>
        <v>#N/A</v>
      </c>
      <c r="AK10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4" spans="2:37" x14ac:dyDescent="0.25">
      <c r="B1014" s="181" t="e">
        <f t="shared" ca="1" si="135"/>
        <v>#N/A</v>
      </c>
      <c r="C1014" s="86"/>
      <c r="D1014" s="86"/>
      <c r="F1014" s="16"/>
      <c r="G1014" s="86"/>
      <c r="H1014" s="86"/>
      <c r="J1014" s="86"/>
      <c r="P1014" s="16" t="e">
        <f t="shared" ca="1" si="136"/>
        <v>#N/A</v>
      </c>
      <c r="Q1014" s="86" t="e">
        <f t="shared" ca="1" si="137"/>
        <v>#N/A</v>
      </c>
      <c r="R1014" s="86" t="e">
        <f t="shared" ca="1" si="138"/>
        <v>#N/A</v>
      </c>
      <c r="T1014" s="16" t="e">
        <f t="shared" ca="1" si="139"/>
        <v>#N/A</v>
      </c>
      <c r="U1014" s="86" t="e">
        <f t="shared" ca="1" si="140"/>
        <v>#N/A</v>
      </c>
      <c r="V1014" s="86" t="e">
        <f t="shared" ca="1" si="141"/>
        <v>#N/A</v>
      </c>
      <c r="X1014" s="86"/>
      <c r="AI1014" s="196" t="e">
        <f ca="1">(($E$9*(RAND()*($E$208-$D$208)+$D$208))*(RAND()*('Base Calcs'!$E$214-'Base Calcs'!$D$214)+'Base Calcs'!$D$214+IF($E$50&gt;0,$E$50,0)))+$E$154+$E$155-$E$196+$E$179-($E$179*(RAND()*($E$210-$D$210)+$D$210))-(($E$200/$E$45)*(RAND()*($E$211-$D$211)+$D$211))</f>
        <v>#N/A</v>
      </c>
      <c r="AK10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5" spans="2:37" x14ac:dyDescent="0.25">
      <c r="B1015" s="181" t="e">
        <f t="shared" ca="1" si="135"/>
        <v>#N/A</v>
      </c>
      <c r="C1015" s="86"/>
      <c r="D1015" s="86"/>
      <c r="F1015" s="16"/>
      <c r="G1015" s="86"/>
      <c r="H1015" s="86"/>
      <c r="J1015" s="86"/>
      <c r="P1015" s="16" t="e">
        <f t="shared" ca="1" si="136"/>
        <v>#N/A</v>
      </c>
      <c r="Q1015" s="86" t="e">
        <f t="shared" ca="1" si="137"/>
        <v>#N/A</v>
      </c>
      <c r="R1015" s="86" t="e">
        <f t="shared" ca="1" si="138"/>
        <v>#N/A</v>
      </c>
      <c r="T1015" s="16" t="e">
        <f t="shared" ca="1" si="139"/>
        <v>#N/A</v>
      </c>
      <c r="U1015" s="86" t="e">
        <f t="shared" ca="1" si="140"/>
        <v>#N/A</v>
      </c>
      <c r="V1015" s="86" t="e">
        <f t="shared" ca="1" si="141"/>
        <v>#N/A</v>
      </c>
      <c r="X1015" s="86"/>
      <c r="AI1015" s="196" t="e">
        <f ca="1">(($E$9*(RAND()*($E$208-$D$208)+$D$208))*(RAND()*('Base Calcs'!$E$214-'Base Calcs'!$D$214)+'Base Calcs'!$D$214+IF($E$50&gt;0,$E$50,0)))+$E$154+$E$155-$E$196+$E$179-($E$179*(RAND()*($E$210-$D$210)+$D$210))-(($E$200/$E$45)*(RAND()*($E$211-$D$211)+$D$211))</f>
        <v>#N/A</v>
      </c>
      <c r="AK10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6" spans="2:37" x14ac:dyDescent="0.25">
      <c r="B1016" s="181" t="e">
        <f t="shared" ca="1" si="135"/>
        <v>#N/A</v>
      </c>
      <c r="C1016" s="86"/>
      <c r="D1016" s="86"/>
      <c r="F1016" s="16"/>
      <c r="G1016" s="86"/>
      <c r="H1016" s="86"/>
      <c r="J1016" s="86"/>
      <c r="P1016" s="16" t="e">
        <f t="shared" ca="1" si="136"/>
        <v>#N/A</v>
      </c>
      <c r="Q1016" s="86" t="e">
        <f t="shared" ca="1" si="137"/>
        <v>#N/A</v>
      </c>
      <c r="R1016" s="86" t="e">
        <f t="shared" ca="1" si="138"/>
        <v>#N/A</v>
      </c>
      <c r="T1016" s="16" t="e">
        <f t="shared" ca="1" si="139"/>
        <v>#N/A</v>
      </c>
      <c r="U1016" s="86" t="e">
        <f t="shared" ca="1" si="140"/>
        <v>#N/A</v>
      </c>
      <c r="V1016" s="86" t="e">
        <f t="shared" ca="1" si="141"/>
        <v>#N/A</v>
      </c>
      <c r="X1016" s="86"/>
      <c r="AI1016" s="196" t="e">
        <f ca="1">(($E$9*(RAND()*($E$208-$D$208)+$D$208))*(RAND()*('Base Calcs'!$E$214-'Base Calcs'!$D$214)+'Base Calcs'!$D$214+IF($E$50&gt;0,$E$50,0)))+$E$154+$E$155-$E$196+$E$179-($E$179*(RAND()*($E$210-$D$210)+$D$210))-(($E$200/$E$45)*(RAND()*($E$211-$D$211)+$D$211))</f>
        <v>#N/A</v>
      </c>
      <c r="AK10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7" spans="2:37" x14ac:dyDescent="0.25">
      <c r="B1017" s="181" t="e">
        <f t="shared" ca="1" si="135"/>
        <v>#N/A</v>
      </c>
      <c r="C1017" s="86"/>
      <c r="D1017" s="86"/>
      <c r="F1017" s="16"/>
      <c r="G1017" s="86"/>
      <c r="H1017" s="86"/>
      <c r="J1017" s="86"/>
      <c r="P1017" s="16" t="e">
        <f t="shared" ca="1" si="136"/>
        <v>#N/A</v>
      </c>
      <c r="Q1017" s="86" t="e">
        <f t="shared" ca="1" si="137"/>
        <v>#N/A</v>
      </c>
      <c r="R1017" s="86" t="e">
        <f t="shared" ca="1" si="138"/>
        <v>#N/A</v>
      </c>
      <c r="T1017" s="16" t="e">
        <f t="shared" ca="1" si="139"/>
        <v>#N/A</v>
      </c>
      <c r="U1017" s="86" t="e">
        <f t="shared" ca="1" si="140"/>
        <v>#N/A</v>
      </c>
      <c r="V1017" s="86" t="e">
        <f t="shared" ca="1" si="141"/>
        <v>#N/A</v>
      </c>
      <c r="X1017" s="86"/>
      <c r="AI1017" s="196" t="e">
        <f ca="1">(($E$9*(RAND()*($E$208-$D$208)+$D$208))*(RAND()*('Base Calcs'!$E$214-'Base Calcs'!$D$214)+'Base Calcs'!$D$214+IF($E$50&gt;0,$E$50,0)))+$E$154+$E$155-$E$196+$E$179-($E$179*(RAND()*($E$210-$D$210)+$D$210))-(($E$200/$E$45)*(RAND()*($E$211-$D$211)+$D$211))</f>
        <v>#N/A</v>
      </c>
      <c r="AK10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8" spans="2:37" x14ac:dyDescent="0.25">
      <c r="B1018" s="181" t="e">
        <f t="shared" ca="1" si="135"/>
        <v>#N/A</v>
      </c>
      <c r="C1018" s="86"/>
      <c r="D1018" s="86"/>
      <c r="F1018" s="16"/>
      <c r="G1018" s="86"/>
      <c r="H1018" s="86"/>
      <c r="J1018" s="86"/>
      <c r="P1018" s="16" t="e">
        <f t="shared" ca="1" si="136"/>
        <v>#N/A</v>
      </c>
      <c r="Q1018" s="86" t="e">
        <f t="shared" ca="1" si="137"/>
        <v>#N/A</v>
      </c>
      <c r="R1018" s="86" t="e">
        <f t="shared" ca="1" si="138"/>
        <v>#N/A</v>
      </c>
      <c r="T1018" s="16" t="e">
        <f t="shared" ca="1" si="139"/>
        <v>#N/A</v>
      </c>
      <c r="U1018" s="86" t="e">
        <f t="shared" ca="1" si="140"/>
        <v>#N/A</v>
      </c>
      <c r="V1018" s="86" t="e">
        <f t="shared" ca="1" si="141"/>
        <v>#N/A</v>
      </c>
      <c r="X1018" s="86"/>
      <c r="AI1018" s="196" t="e">
        <f ca="1">(($E$9*(RAND()*($E$208-$D$208)+$D$208))*(RAND()*('Base Calcs'!$E$214-'Base Calcs'!$D$214)+'Base Calcs'!$D$214+IF($E$50&gt;0,$E$50,0)))+$E$154+$E$155-$E$196+$E$179-($E$179*(RAND()*($E$210-$D$210)+$D$210))-(($E$200/$E$45)*(RAND()*($E$211-$D$211)+$D$211))</f>
        <v>#N/A</v>
      </c>
      <c r="AK10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9" spans="2:37" x14ac:dyDescent="0.25">
      <c r="B1019" s="181" t="e">
        <f t="shared" ca="1" si="135"/>
        <v>#N/A</v>
      </c>
      <c r="C1019" s="86"/>
      <c r="D1019" s="86"/>
      <c r="F1019" s="16"/>
      <c r="G1019" s="86"/>
      <c r="H1019" s="86"/>
      <c r="J1019" s="86"/>
      <c r="P1019" s="16" t="e">
        <f t="shared" ca="1" si="136"/>
        <v>#N/A</v>
      </c>
      <c r="Q1019" s="86" t="e">
        <f t="shared" ca="1" si="137"/>
        <v>#N/A</v>
      </c>
      <c r="R1019" s="86" t="e">
        <f t="shared" ca="1" si="138"/>
        <v>#N/A</v>
      </c>
      <c r="T1019" s="16" t="e">
        <f t="shared" ca="1" si="139"/>
        <v>#N/A</v>
      </c>
      <c r="U1019" s="86" t="e">
        <f t="shared" ca="1" si="140"/>
        <v>#N/A</v>
      </c>
      <c r="V1019" s="86" t="e">
        <f t="shared" ca="1" si="141"/>
        <v>#N/A</v>
      </c>
      <c r="X1019" s="86"/>
      <c r="AI1019" s="196" t="e">
        <f ca="1">(($E$9*(RAND()*($E$208-$D$208)+$D$208))*(RAND()*('Base Calcs'!$E$214-'Base Calcs'!$D$214)+'Base Calcs'!$D$214+IF($E$50&gt;0,$E$50,0)))+$E$154+$E$155-$E$196+$E$179-($E$179*(RAND()*($E$210-$D$210)+$D$210))-(($E$200/$E$45)*(RAND()*($E$211-$D$211)+$D$211))</f>
        <v>#N/A</v>
      </c>
      <c r="AK10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0" spans="2:37" x14ac:dyDescent="0.25">
      <c r="B1020" s="181" t="e">
        <f t="shared" ca="1" si="135"/>
        <v>#N/A</v>
      </c>
      <c r="C1020" s="86"/>
      <c r="D1020" s="86"/>
      <c r="F1020" s="16"/>
      <c r="G1020" s="86"/>
      <c r="H1020" s="86"/>
      <c r="J1020" s="86"/>
      <c r="P1020" s="16" t="e">
        <f t="shared" ca="1" si="136"/>
        <v>#N/A</v>
      </c>
      <c r="Q1020" s="86" t="e">
        <f t="shared" ca="1" si="137"/>
        <v>#N/A</v>
      </c>
      <c r="R1020" s="86" t="e">
        <f t="shared" ca="1" si="138"/>
        <v>#N/A</v>
      </c>
      <c r="T1020" s="16" t="e">
        <f t="shared" ca="1" si="139"/>
        <v>#N/A</v>
      </c>
      <c r="U1020" s="86" t="e">
        <f t="shared" ca="1" si="140"/>
        <v>#N/A</v>
      </c>
      <c r="V1020" s="86" t="e">
        <f t="shared" ca="1" si="141"/>
        <v>#N/A</v>
      </c>
      <c r="X1020" s="86"/>
      <c r="AI1020" s="196" t="e">
        <f ca="1">(($E$9*(RAND()*($E$208-$D$208)+$D$208))*(RAND()*('Base Calcs'!$E$214-'Base Calcs'!$D$214)+'Base Calcs'!$D$214+IF($E$50&gt;0,$E$50,0)))+$E$154+$E$155-$E$196+$E$179-($E$179*(RAND()*($E$210-$D$210)+$D$210))-(($E$200/$E$45)*(RAND()*($E$211-$D$211)+$D$211))</f>
        <v>#N/A</v>
      </c>
      <c r="AK10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1" spans="2:37" x14ac:dyDescent="0.25">
      <c r="B1021" s="181" t="e">
        <f t="shared" ca="1" si="135"/>
        <v>#N/A</v>
      </c>
      <c r="C1021" s="86"/>
      <c r="D1021" s="86"/>
      <c r="F1021" s="16"/>
      <c r="G1021" s="86"/>
      <c r="H1021" s="86"/>
      <c r="J1021" s="86"/>
      <c r="P1021" s="16" t="e">
        <f t="shared" ca="1" si="136"/>
        <v>#N/A</v>
      </c>
      <c r="Q1021" s="86" t="e">
        <f t="shared" ca="1" si="137"/>
        <v>#N/A</v>
      </c>
      <c r="R1021" s="86" t="e">
        <f t="shared" ca="1" si="138"/>
        <v>#N/A</v>
      </c>
      <c r="T1021" s="16" t="e">
        <f t="shared" ca="1" si="139"/>
        <v>#N/A</v>
      </c>
      <c r="U1021" s="86" t="e">
        <f t="shared" ca="1" si="140"/>
        <v>#N/A</v>
      </c>
      <c r="V1021" s="86" t="e">
        <f t="shared" ca="1" si="141"/>
        <v>#N/A</v>
      </c>
      <c r="X1021" s="86"/>
      <c r="AI1021" s="196" t="e">
        <f ca="1">(($E$9*(RAND()*($E$208-$D$208)+$D$208))*(RAND()*('Base Calcs'!$E$214-'Base Calcs'!$D$214)+'Base Calcs'!$D$214+IF($E$50&gt;0,$E$50,0)))+$E$154+$E$155-$E$196+$E$179-($E$179*(RAND()*($E$210-$D$210)+$D$210))-(($E$200/$E$45)*(RAND()*($E$211-$D$211)+$D$211))</f>
        <v>#N/A</v>
      </c>
      <c r="AK10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2" spans="2:37" x14ac:dyDescent="0.25">
      <c r="B1022" s="181" t="e">
        <f t="shared" ca="1" si="135"/>
        <v>#N/A</v>
      </c>
      <c r="C1022" s="86"/>
      <c r="D1022" s="86"/>
      <c r="F1022" s="16"/>
      <c r="G1022" s="86"/>
      <c r="H1022" s="86"/>
      <c r="J1022" s="86"/>
      <c r="P1022" s="16" t="e">
        <f t="shared" ca="1" si="136"/>
        <v>#N/A</v>
      </c>
      <c r="Q1022" s="86" t="e">
        <f t="shared" ca="1" si="137"/>
        <v>#N/A</v>
      </c>
      <c r="R1022" s="86" t="e">
        <f t="shared" ca="1" si="138"/>
        <v>#N/A</v>
      </c>
      <c r="T1022" s="16" t="e">
        <f t="shared" ca="1" si="139"/>
        <v>#N/A</v>
      </c>
      <c r="U1022" s="86" t="e">
        <f t="shared" ca="1" si="140"/>
        <v>#N/A</v>
      </c>
      <c r="V1022" s="86" t="e">
        <f t="shared" ca="1" si="141"/>
        <v>#N/A</v>
      </c>
      <c r="X1022" s="86"/>
      <c r="AI1022" s="196" t="e">
        <f ca="1">(($E$9*(RAND()*($E$208-$D$208)+$D$208))*(RAND()*('Base Calcs'!$E$214-'Base Calcs'!$D$214)+'Base Calcs'!$D$214+IF($E$50&gt;0,$E$50,0)))+$E$154+$E$155-$E$196+$E$179-($E$179*(RAND()*($E$210-$D$210)+$D$210))-(($E$200/$E$45)*(RAND()*($E$211-$D$211)+$D$211))</f>
        <v>#N/A</v>
      </c>
      <c r="AK10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3" spans="2:37" x14ac:dyDescent="0.25">
      <c r="B1023" s="181" t="e">
        <f t="shared" ca="1" si="135"/>
        <v>#N/A</v>
      </c>
      <c r="C1023" s="86"/>
      <c r="D1023" s="86"/>
      <c r="F1023" s="16"/>
      <c r="G1023" s="86"/>
      <c r="H1023" s="86"/>
      <c r="J1023" s="86"/>
      <c r="P1023" s="16" t="e">
        <f t="shared" ca="1" si="136"/>
        <v>#N/A</v>
      </c>
      <c r="Q1023" s="86" t="e">
        <f t="shared" ca="1" si="137"/>
        <v>#N/A</v>
      </c>
      <c r="R1023" s="86" t="e">
        <f t="shared" ca="1" si="138"/>
        <v>#N/A</v>
      </c>
      <c r="T1023" s="16" t="e">
        <f t="shared" ca="1" si="139"/>
        <v>#N/A</v>
      </c>
      <c r="U1023" s="86" t="e">
        <f t="shared" ca="1" si="140"/>
        <v>#N/A</v>
      </c>
      <c r="V1023" s="86" t="e">
        <f t="shared" ca="1" si="141"/>
        <v>#N/A</v>
      </c>
      <c r="X1023" s="86"/>
      <c r="AI1023" s="196" t="e">
        <f ca="1">(($E$9*(RAND()*($E$208-$D$208)+$D$208))*(RAND()*('Base Calcs'!$E$214-'Base Calcs'!$D$214)+'Base Calcs'!$D$214+IF($E$50&gt;0,$E$50,0)))+$E$154+$E$155-$E$196+$E$179-($E$179*(RAND()*($E$210-$D$210)+$D$210))-(($E$200/$E$45)*(RAND()*($E$211-$D$211)+$D$211))</f>
        <v>#N/A</v>
      </c>
      <c r="AK10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4" spans="2:37" x14ac:dyDescent="0.25">
      <c r="B1024" s="181" t="e">
        <f t="shared" ca="1" si="135"/>
        <v>#N/A</v>
      </c>
      <c r="C1024" s="86"/>
      <c r="D1024" s="86"/>
      <c r="F1024" s="16"/>
      <c r="G1024" s="86"/>
      <c r="H1024" s="86"/>
      <c r="J1024" s="86"/>
      <c r="P1024" s="16" t="e">
        <f t="shared" ca="1" si="136"/>
        <v>#N/A</v>
      </c>
      <c r="Q1024" s="86" t="e">
        <f t="shared" ca="1" si="137"/>
        <v>#N/A</v>
      </c>
      <c r="R1024" s="86" t="e">
        <f t="shared" ca="1" si="138"/>
        <v>#N/A</v>
      </c>
      <c r="T1024" s="16" t="e">
        <f t="shared" ca="1" si="139"/>
        <v>#N/A</v>
      </c>
      <c r="U1024" s="86" t="e">
        <f t="shared" ca="1" si="140"/>
        <v>#N/A</v>
      </c>
      <c r="V1024" s="86" t="e">
        <f t="shared" ca="1" si="141"/>
        <v>#N/A</v>
      </c>
      <c r="X1024" s="86"/>
      <c r="AI1024" s="196" t="e">
        <f ca="1">(($E$9*(RAND()*($E$208-$D$208)+$D$208))*(RAND()*('Base Calcs'!$E$214-'Base Calcs'!$D$214)+'Base Calcs'!$D$214+IF($E$50&gt;0,$E$50,0)))+$E$154+$E$155-$E$196+$E$179-($E$179*(RAND()*($E$210-$D$210)+$D$210))-(($E$200/$E$45)*(RAND()*($E$211-$D$211)+$D$211))</f>
        <v>#N/A</v>
      </c>
      <c r="AK10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5" spans="2:37" x14ac:dyDescent="0.25">
      <c r="B1025" s="181" t="e">
        <f t="shared" ca="1" si="135"/>
        <v>#N/A</v>
      </c>
      <c r="C1025" s="86"/>
      <c r="D1025" s="86"/>
      <c r="F1025" s="16"/>
      <c r="G1025" s="86"/>
      <c r="H1025" s="86"/>
      <c r="J1025" s="86"/>
      <c r="P1025" s="16" t="e">
        <f t="shared" ca="1" si="136"/>
        <v>#N/A</v>
      </c>
      <c r="Q1025" s="86" t="e">
        <f t="shared" ca="1" si="137"/>
        <v>#N/A</v>
      </c>
      <c r="R1025" s="86" t="e">
        <f t="shared" ca="1" si="138"/>
        <v>#N/A</v>
      </c>
      <c r="T1025" s="16" t="e">
        <f t="shared" ca="1" si="139"/>
        <v>#N/A</v>
      </c>
      <c r="U1025" s="86" t="e">
        <f t="shared" ca="1" si="140"/>
        <v>#N/A</v>
      </c>
      <c r="V1025" s="86" t="e">
        <f t="shared" ca="1" si="141"/>
        <v>#N/A</v>
      </c>
      <c r="X1025" s="86"/>
      <c r="AI1025" s="196" t="e">
        <f ca="1">(($E$9*(RAND()*($E$208-$D$208)+$D$208))*(RAND()*('Base Calcs'!$E$214-'Base Calcs'!$D$214)+'Base Calcs'!$D$214+IF($E$50&gt;0,$E$50,0)))+$E$154+$E$155-$E$196+$E$179-($E$179*(RAND()*($E$210-$D$210)+$D$210))-(($E$200/$E$45)*(RAND()*($E$211-$D$211)+$D$211))</f>
        <v>#N/A</v>
      </c>
      <c r="AK10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6" spans="2:37" x14ac:dyDescent="0.25">
      <c r="B1026" s="181" t="e">
        <f t="shared" ca="1" si="135"/>
        <v>#N/A</v>
      </c>
      <c r="C1026" s="86"/>
      <c r="D1026" s="86"/>
      <c r="F1026" s="16"/>
      <c r="G1026" s="86"/>
      <c r="H1026" s="86"/>
      <c r="J1026" s="86"/>
      <c r="P1026" s="16" t="e">
        <f t="shared" ca="1" si="136"/>
        <v>#N/A</v>
      </c>
      <c r="Q1026" s="86" t="e">
        <f t="shared" ca="1" si="137"/>
        <v>#N/A</v>
      </c>
      <c r="R1026" s="86" t="e">
        <f t="shared" ca="1" si="138"/>
        <v>#N/A</v>
      </c>
      <c r="T1026" s="16" t="e">
        <f t="shared" ca="1" si="139"/>
        <v>#N/A</v>
      </c>
      <c r="U1026" s="86" t="e">
        <f t="shared" ca="1" si="140"/>
        <v>#N/A</v>
      </c>
      <c r="V1026" s="86" t="e">
        <f t="shared" ca="1" si="141"/>
        <v>#N/A</v>
      </c>
      <c r="X1026" s="86"/>
      <c r="AI1026" s="196" t="e">
        <f ca="1">(($E$9*(RAND()*($E$208-$D$208)+$D$208))*(RAND()*('Base Calcs'!$E$214-'Base Calcs'!$D$214)+'Base Calcs'!$D$214+IF($E$50&gt;0,$E$50,0)))+$E$154+$E$155-$E$196+$E$179-($E$179*(RAND()*($E$210-$D$210)+$D$210))-(($E$200/$E$45)*(RAND()*($E$211-$D$211)+$D$211))</f>
        <v>#N/A</v>
      </c>
      <c r="AK10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7" spans="2:37" x14ac:dyDescent="0.25">
      <c r="B1027" s="181" t="e">
        <f t="shared" ca="1" si="135"/>
        <v>#N/A</v>
      </c>
      <c r="C1027" s="86"/>
      <c r="D1027" s="86"/>
      <c r="F1027" s="16"/>
      <c r="G1027" s="86"/>
      <c r="H1027" s="86"/>
      <c r="J1027" s="86"/>
      <c r="P1027" s="16" t="e">
        <f t="shared" ca="1" si="136"/>
        <v>#N/A</v>
      </c>
      <c r="Q1027" s="86" t="e">
        <f t="shared" ca="1" si="137"/>
        <v>#N/A</v>
      </c>
      <c r="R1027" s="86" t="e">
        <f t="shared" ca="1" si="138"/>
        <v>#N/A</v>
      </c>
      <c r="T1027" s="16" t="e">
        <f t="shared" ca="1" si="139"/>
        <v>#N/A</v>
      </c>
      <c r="U1027" s="86" t="e">
        <f t="shared" ca="1" si="140"/>
        <v>#N/A</v>
      </c>
      <c r="V1027" s="86" t="e">
        <f t="shared" ca="1" si="141"/>
        <v>#N/A</v>
      </c>
      <c r="X1027" s="86"/>
      <c r="AI1027" s="196" t="e">
        <f ca="1">(($E$9*(RAND()*($E$208-$D$208)+$D$208))*(RAND()*('Base Calcs'!$E$214-'Base Calcs'!$D$214)+'Base Calcs'!$D$214+IF($E$50&gt;0,$E$50,0)))+$E$154+$E$155-$E$196+$E$179-($E$179*(RAND()*($E$210-$D$210)+$D$210))-(($E$200/$E$45)*(RAND()*($E$211-$D$211)+$D$211))</f>
        <v>#N/A</v>
      </c>
      <c r="AK10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8" spans="2:37" x14ac:dyDescent="0.25">
      <c r="B1028" s="181" t="e">
        <f t="shared" ca="1" si="135"/>
        <v>#N/A</v>
      </c>
      <c r="C1028" s="86"/>
      <c r="D1028" s="86"/>
      <c r="F1028" s="16"/>
      <c r="G1028" s="86"/>
      <c r="H1028" s="86"/>
      <c r="J1028" s="86"/>
      <c r="P1028" s="16" t="e">
        <f t="shared" ca="1" si="136"/>
        <v>#N/A</v>
      </c>
      <c r="Q1028" s="86" t="e">
        <f t="shared" ca="1" si="137"/>
        <v>#N/A</v>
      </c>
      <c r="R1028" s="86" t="e">
        <f t="shared" ca="1" si="138"/>
        <v>#N/A</v>
      </c>
      <c r="T1028" s="16" t="e">
        <f t="shared" ca="1" si="139"/>
        <v>#N/A</v>
      </c>
      <c r="U1028" s="86" t="e">
        <f t="shared" ca="1" si="140"/>
        <v>#N/A</v>
      </c>
      <c r="V1028" s="86" t="e">
        <f t="shared" ca="1" si="141"/>
        <v>#N/A</v>
      </c>
      <c r="X1028" s="86"/>
      <c r="AI1028" s="196" t="e">
        <f ca="1">(($E$9*(RAND()*($E$208-$D$208)+$D$208))*(RAND()*('Base Calcs'!$E$214-'Base Calcs'!$D$214)+'Base Calcs'!$D$214+IF($E$50&gt;0,$E$50,0)))+$E$154+$E$155-$E$196+$E$179-($E$179*(RAND()*($E$210-$D$210)+$D$210))-(($E$200/$E$45)*(RAND()*($E$211-$D$211)+$D$211))</f>
        <v>#N/A</v>
      </c>
      <c r="AK10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9" spans="2:37" x14ac:dyDescent="0.25">
      <c r="B1029" s="181" t="e">
        <f t="shared" ca="1" si="135"/>
        <v>#N/A</v>
      </c>
      <c r="C1029" s="86"/>
      <c r="D1029" s="86"/>
      <c r="F1029" s="16"/>
      <c r="G1029" s="86"/>
      <c r="H1029" s="86"/>
      <c r="J1029" s="86"/>
      <c r="P1029" s="16" t="e">
        <f t="shared" ca="1" si="136"/>
        <v>#N/A</v>
      </c>
      <c r="Q1029" s="86" t="e">
        <f t="shared" ca="1" si="137"/>
        <v>#N/A</v>
      </c>
      <c r="R1029" s="86" t="e">
        <f t="shared" ca="1" si="138"/>
        <v>#N/A</v>
      </c>
      <c r="T1029" s="16" t="e">
        <f t="shared" ca="1" si="139"/>
        <v>#N/A</v>
      </c>
      <c r="U1029" s="86" t="e">
        <f t="shared" ca="1" si="140"/>
        <v>#N/A</v>
      </c>
      <c r="V1029" s="86" t="e">
        <f t="shared" ca="1" si="141"/>
        <v>#N/A</v>
      </c>
      <c r="X1029" s="86"/>
      <c r="AI1029" s="196" t="e">
        <f ca="1">(($E$9*(RAND()*($E$208-$D$208)+$D$208))*(RAND()*('Base Calcs'!$E$214-'Base Calcs'!$D$214)+'Base Calcs'!$D$214+IF($E$50&gt;0,$E$50,0)))+$E$154+$E$155-$E$196+$E$179-($E$179*(RAND()*($E$210-$D$210)+$D$210))-(($E$200/$E$45)*(RAND()*($E$211-$D$211)+$D$211))</f>
        <v>#N/A</v>
      </c>
      <c r="AK10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0" spans="2:37" x14ac:dyDescent="0.25">
      <c r="B1030" s="181" t="e">
        <f t="shared" ca="1" si="135"/>
        <v>#N/A</v>
      </c>
      <c r="C1030" s="86"/>
      <c r="D1030" s="86"/>
      <c r="F1030" s="16"/>
      <c r="G1030" s="86"/>
      <c r="H1030" s="86"/>
      <c r="J1030" s="86"/>
      <c r="P1030" s="16" t="e">
        <f t="shared" ca="1" si="136"/>
        <v>#N/A</v>
      </c>
      <c r="Q1030" s="86" t="e">
        <f t="shared" ca="1" si="137"/>
        <v>#N/A</v>
      </c>
      <c r="R1030" s="86" t="e">
        <f t="shared" ca="1" si="138"/>
        <v>#N/A</v>
      </c>
      <c r="T1030" s="16" t="e">
        <f t="shared" ca="1" si="139"/>
        <v>#N/A</v>
      </c>
      <c r="U1030" s="86" t="e">
        <f t="shared" ca="1" si="140"/>
        <v>#N/A</v>
      </c>
      <c r="V1030" s="86" t="e">
        <f t="shared" ca="1" si="141"/>
        <v>#N/A</v>
      </c>
      <c r="X1030" s="86"/>
      <c r="AI1030" s="196" t="e">
        <f ca="1">(($E$9*(RAND()*($E$208-$D$208)+$D$208))*(RAND()*('Base Calcs'!$E$214-'Base Calcs'!$D$214)+'Base Calcs'!$D$214+IF($E$50&gt;0,$E$50,0)))+$E$154+$E$155-$E$196+$E$179-($E$179*(RAND()*($E$210-$D$210)+$D$210))-(($E$200/$E$45)*(RAND()*($E$211-$D$211)+$D$211))</f>
        <v>#N/A</v>
      </c>
      <c r="AK10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1" spans="2:37" x14ac:dyDescent="0.25">
      <c r="B1031" s="181" t="e">
        <f t="shared" ca="1" si="135"/>
        <v>#N/A</v>
      </c>
      <c r="C1031" s="86"/>
      <c r="D1031" s="86"/>
      <c r="F1031" s="16"/>
      <c r="G1031" s="86"/>
      <c r="H1031" s="86"/>
      <c r="J1031" s="86"/>
      <c r="P1031" s="16" t="e">
        <f t="shared" ca="1" si="136"/>
        <v>#N/A</v>
      </c>
      <c r="Q1031" s="86" t="e">
        <f t="shared" ca="1" si="137"/>
        <v>#N/A</v>
      </c>
      <c r="R1031" s="86" t="e">
        <f t="shared" ca="1" si="138"/>
        <v>#N/A</v>
      </c>
      <c r="T1031" s="16" t="e">
        <f t="shared" ca="1" si="139"/>
        <v>#N/A</v>
      </c>
      <c r="U1031" s="86" t="e">
        <f t="shared" ca="1" si="140"/>
        <v>#N/A</v>
      </c>
      <c r="V1031" s="86" t="e">
        <f t="shared" ca="1" si="141"/>
        <v>#N/A</v>
      </c>
      <c r="X1031" s="86"/>
      <c r="AI1031" s="196" t="e">
        <f ca="1">(($E$9*(RAND()*($E$208-$D$208)+$D$208))*(RAND()*('Base Calcs'!$E$214-'Base Calcs'!$D$214)+'Base Calcs'!$D$214+IF($E$50&gt;0,$E$50,0)))+$E$154+$E$155-$E$196+$E$179-($E$179*(RAND()*($E$210-$D$210)+$D$210))-(($E$200/$E$45)*(RAND()*($E$211-$D$211)+$D$211))</f>
        <v>#N/A</v>
      </c>
      <c r="AK10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2" spans="2:37" x14ac:dyDescent="0.25">
      <c r="B1032" s="181" t="e">
        <f t="shared" ca="1" si="135"/>
        <v>#N/A</v>
      </c>
      <c r="C1032" s="86"/>
      <c r="D1032" s="86"/>
      <c r="F1032" s="16"/>
      <c r="G1032" s="86"/>
      <c r="H1032" s="86"/>
      <c r="J1032" s="86"/>
      <c r="P1032" s="16" t="e">
        <f t="shared" ca="1" si="136"/>
        <v>#N/A</v>
      </c>
      <c r="Q1032" s="86" t="e">
        <f t="shared" ca="1" si="137"/>
        <v>#N/A</v>
      </c>
      <c r="R1032" s="86" t="e">
        <f t="shared" ca="1" si="138"/>
        <v>#N/A</v>
      </c>
      <c r="T1032" s="16" t="e">
        <f t="shared" ca="1" si="139"/>
        <v>#N/A</v>
      </c>
      <c r="U1032" s="86" t="e">
        <f t="shared" ca="1" si="140"/>
        <v>#N/A</v>
      </c>
      <c r="V1032" s="86" t="e">
        <f t="shared" ca="1" si="141"/>
        <v>#N/A</v>
      </c>
      <c r="X1032" s="86"/>
      <c r="AI1032" s="196" t="e">
        <f ca="1">(($E$9*(RAND()*($E$208-$D$208)+$D$208))*(RAND()*('Base Calcs'!$E$214-'Base Calcs'!$D$214)+'Base Calcs'!$D$214+IF($E$50&gt;0,$E$50,0)))+$E$154+$E$155-$E$196+$E$179-($E$179*(RAND()*($E$210-$D$210)+$D$210))-(($E$200/$E$45)*(RAND()*($E$211-$D$211)+$D$211))</f>
        <v>#N/A</v>
      </c>
      <c r="AK10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3" spans="2:37" x14ac:dyDescent="0.25">
      <c r="B1033" s="181" t="e">
        <f t="shared" ca="1" si="135"/>
        <v>#N/A</v>
      </c>
      <c r="C1033" s="86"/>
      <c r="D1033" s="86"/>
      <c r="F1033" s="16"/>
      <c r="G1033" s="86"/>
      <c r="H1033" s="86"/>
      <c r="J1033" s="86"/>
      <c r="P1033" s="16" t="e">
        <f t="shared" ca="1" si="136"/>
        <v>#N/A</v>
      </c>
      <c r="Q1033" s="86" t="e">
        <f t="shared" ca="1" si="137"/>
        <v>#N/A</v>
      </c>
      <c r="R1033" s="86" t="e">
        <f t="shared" ca="1" si="138"/>
        <v>#N/A</v>
      </c>
      <c r="T1033" s="16" t="e">
        <f t="shared" ca="1" si="139"/>
        <v>#N/A</v>
      </c>
      <c r="U1033" s="86" t="e">
        <f t="shared" ca="1" si="140"/>
        <v>#N/A</v>
      </c>
      <c r="V1033" s="86" t="e">
        <f t="shared" ca="1" si="141"/>
        <v>#N/A</v>
      </c>
      <c r="X1033" s="86"/>
      <c r="AI1033" s="196" t="e">
        <f ca="1">(($E$9*(RAND()*($E$208-$D$208)+$D$208))*(RAND()*('Base Calcs'!$E$214-'Base Calcs'!$D$214)+'Base Calcs'!$D$214+IF($E$50&gt;0,$E$50,0)))+$E$154+$E$155-$E$196+$E$179-($E$179*(RAND()*($E$210-$D$210)+$D$210))-(($E$200/$E$45)*(RAND()*($E$211-$D$211)+$D$211))</f>
        <v>#N/A</v>
      </c>
      <c r="AK10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4" spans="2:37" x14ac:dyDescent="0.25">
      <c r="B1034" s="181" t="e">
        <f t="shared" ca="1" si="135"/>
        <v>#N/A</v>
      </c>
      <c r="C1034" s="86"/>
      <c r="D1034" s="86"/>
      <c r="F1034" s="16"/>
      <c r="G1034" s="86"/>
      <c r="H1034" s="86"/>
      <c r="J1034" s="86"/>
      <c r="P1034" s="16" t="e">
        <f t="shared" ca="1" si="136"/>
        <v>#N/A</v>
      </c>
      <c r="Q1034" s="86" t="e">
        <f t="shared" ca="1" si="137"/>
        <v>#N/A</v>
      </c>
      <c r="R1034" s="86" t="e">
        <f t="shared" ca="1" si="138"/>
        <v>#N/A</v>
      </c>
      <c r="T1034" s="16" t="e">
        <f t="shared" ca="1" si="139"/>
        <v>#N/A</v>
      </c>
      <c r="U1034" s="86" t="e">
        <f t="shared" ca="1" si="140"/>
        <v>#N/A</v>
      </c>
      <c r="V1034" s="86" t="e">
        <f t="shared" ca="1" si="141"/>
        <v>#N/A</v>
      </c>
      <c r="X1034" s="86"/>
      <c r="AI1034" s="196" t="e">
        <f ca="1">(($E$9*(RAND()*($E$208-$D$208)+$D$208))*(RAND()*('Base Calcs'!$E$214-'Base Calcs'!$D$214)+'Base Calcs'!$D$214+IF($E$50&gt;0,$E$50,0)))+$E$154+$E$155-$E$196+$E$179-($E$179*(RAND()*($E$210-$D$210)+$D$210))-(($E$200/$E$45)*(RAND()*($E$211-$D$211)+$D$211))</f>
        <v>#N/A</v>
      </c>
      <c r="AK10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5" spans="2:37" x14ac:dyDescent="0.25">
      <c r="B1035" s="181" t="e">
        <f t="shared" ca="1" si="135"/>
        <v>#N/A</v>
      </c>
      <c r="C1035" s="86"/>
      <c r="D1035" s="86"/>
      <c r="F1035" s="16"/>
      <c r="G1035" s="86"/>
      <c r="H1035" s="86"/>
      <c r="J1035" s="86"/>
      <c r="P1035" s="16" t="e">
        <f t="shared" ca="1" si="136"/>
        <v>#N/A</v>
      </c>
      <c r="Q1035" s="86" t="e">
        <f t="shared" ca="1" si="137"/>
        <v>#N/A</v>
      </c>
      <c r="R1035" s="86" t="e">
        <f t="shared" ca="1" si="138"/>
        <v>#N/A</v>
      </c>
      <c r="T1035" s="16" t="e">
        <f t="shared" ca="1" si="139"/>
        <v>#N/A</v>
      </c>
      <c r="U1035" s="86" t="e">
        <f t="shared" ca="1" si="140"/>
        <v>#N/A</v>
      </c>
      <c r="V1035" s="86" t="e">
        <f t="shared" ca="1" si="141"/>
        <v>#N/A</v>
      </c>
      <c r="X1035" s="86"/>
      <c r="AI1035" s="196" t="e">
        <f ca="1">(($E$9*(RAND()*($E$208-$D$208)+$D$208))*(RAND()*('Base Calcs'!$E$214-'Base Calcs'!$D$214)+'Base Calcs'!$D$214+IF($E$50&gt;0,$E$50,0)))+$E$154+$E$155-$E$196+$E$179-($E$179*(RAND()*($E$210-$D$210)+$D$210))-(($E$200/$E$45)*(RAND()*($E$211-$D$211)+$D$211))</f>
        <v>#N/A</v>
      </c>
      <c r="AK10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6" spans="2:37" x14ac:dyDescent="0.25">
      <c r="B1036" s="181" t="e">
        <f t="shared" ref="B1036:B1099" ca="1" si="14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1036" s="86"/>
      <c r="D1036" s="86"/>
      <c r="F1036" s="16"/>
      <c r="G1036" s="86"/>
      <c r="H1036" s="86"/>
      <c r="J1036" s="86"/>
      <c r="P1036" s="16" t="e">
        <f t="shared" ref="P1036:P1099" ca="1" si="143">(($C$9*(RAND()*($E$208-$D$208)+$D$208))*(RAND()*($E$209-$D$209)+$D$209+IF($E$50&gt;0,$E$50,0)))+$C$154+$C$155-$C$196+$C$179-($C$179*(RAND()*($E$210-$D$210)+$D$210))-($E$44*(RAND()*($E$211-$D$211)+$D$211))</f>
        <v>#N/A</v>
      </c>
      <c r="Q1036" s="86" t="e">
        <f t="shared" ref="Q1036:Q1099" ca="1" si="144">P1036/$B$216</f>
        <v>#N/A</v>
      </c>
      <c r="R1036" s="86" t="e">
        <f t="shared" ref="R1036:R1099" ca="1" si="145">(P1036+$C$200)/$B$215</f>
        <v>#N/A</v>
      </c>
      <c r="T1036" s="16" t="e">
        <f t="shared" ref="T1036:T1099" ca="1" si="146">(($E$9*(RAND()*($E$208-$D$208)+$D$208))*(RAND()*($E$209-$D$209)+$D$209+IF($E$50&gt;0,$E$50,0)))+$E$154+$E$155-$E$196+$E$179-($E$179*(RAND()*($E$210-$D$210)+$D$210))-(($E$200/$E$45)*(RAND()*($E$211-$D$211)+$D$211))</f>
        <v>#N/A</v>
      </c>
      <c r="U1036" s="86" t="e">
        <f t="shared" ref="U1036:U1099" ca="1" si="147">T1036/$D$216</f>
        <v>#N/A</v>
      </c>
      <c r="V1036" s="86" t="e">
        <f t="shared" ref="V1036:V1099" ca="1" si="148">(T1036+$E$200)/$D$215</f>
        <v>#N/A</v>
      </c>
      <c r="X1036" s="86"/>
      <c r="AI1036" s="196" t="e">
        <f ca="1">(($E$9*(RAND()*($E$208-$D$208)+$D$208))*(RAND()*('Base Calcs'!$E$214-'Base Calcs'!$D$214)+'Base Calcs'!$D$214+IF($E$50&gt;0,$E$50,0)))+$E$154+$E$155-$E$196+$E$179-($E$179*(RAND()*($E$210-$D$210)+$D$210))-(($E$200/$E$45)*(RAND()*($E$211-$D$211)+$D$211))</f>
        <v>#N/A</v>
      </c>
      <c r="AK10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7" spans="2:37" x14ac:dyDescent="0.25">
      <c r="B1037" s="181" t="e">
        <f t="shared" ca="1" si="142"/>
        <v>#N/A</v>
      </c>
      <c r="C1037" s="86"/>
      <c r="D1037" s="86"/>
      <c r="F1037" s="16"/>
      <c r="G1037" s="86"/>
      <c r="H1037" s="86"/>
      <c r="J1037" s="86"/>
      <c r="P1037" s="16" t="e">
        <f t="shared" ca="1" si="143"/>
        <v>#N/A</v>
      </c>
      <c r="Q1037" s="86" t="e">
        <f t="shared" ca="1" si="144"/>
        <v>#N/A</v>
      </c>
      <c r="R1037" s="86" t="e">
        <f t="shared" ca="1" si="145"/>
        <v>#N/A</v>
      </c>
      <c r="T1037" s="16" t="e">
        <f t="shared" ca="1" si="146"/>
        <v>#N/A</v>
      </c>
      <c r="U1037" s="86" t="e">
        <f t="shared" ca="1" si="147"/>
        <v>#N/A</v>
      </c>
      <c r="V1037" s="86" t="e">
        <f t="shared" ca="1" si="148"/>
        <v>#N/A</v>
      </c>
      <c r="X1037" s="86"/>
      <c r="AI1037" s="196" t="e">
        <f ca="1">(($E$9*(RAND()*($E$208-$D$208)+$D$208))*(RAND()*('Base Calcs'!$E$214-'Base Calcs'!$D$214)+'Base Calcs'!$D$214+IF($E$50&gt;0,$E$50,0)))+$E$154+$E$155-$E$196+$E$179-($E$179*(RAND()*($E$210-$D$210)+$D$210))-(($E$200/$E$45)*(RAND()*($E$211-$D$211)+$D$211))</f>
        <v>#N/A</v>
      </c>
      <c r="AK10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8" spans="2:37" x14ac:dyDescent="0.25">
      <c r="B1038" s="181" t="e">
        <f t="shared" ca="1" si="142"/>
        <v>#N/A</v>
      </c>
      <c r="C1038" s="86"/>
      <c r="D1038" s="86"/>
      <c r="F1038" s="16"/>
      <c r="G1038" s="86"/>
      <c r="H1038" s="86"/>
      <c r="J1038" s="86"/>
      <c r="P1038" s="16" t="e">
        <f t="shared" ca="1" si="143"/>
        <v>#N/A</v>
      </c>
      <c r="Q1038" s="86" t="e">
        <f t="shared" ca="1" si="144"/>
        <v>#N/A</v>
      </c>
      <c r="R1038" s="86" t="e">
        <f t="shared" ca="1" si="145"/>
        <v>#N/A</v>
      </c>
      <c r="T1038" s="16" t="e">
        <f t="shared" ca="1" si="146"/>
        <v>#N/A</v>
      </c>
      <c r="U1038" s="86" t="e">
        <f t="shared" ca="1" si="147"/>
        <v>#N/A</v>
      </c>
      <c r="V1038" s="86" t="e">
        <f t="shared" ca="1" si="148"/>
        <v>#N/A</v>
      </c>
      <c r="X1038" s="86"/>
      <c r="AI1038" s="196" t="e">
        <f ca="1">(($E$9*(RAND()*($E$208-$D$208)+$D$208))*(RAND()*('Base Calcs'!$E$214-'Base Calcs'!$D$214)+'Base Calcs'!$D$214+IF($E$50&gt;0,$E$50,0)))+$E$154+$E$155-$E$196+$E$179-($E$179*(RAND()*($E$210-$D$210)+$D$210))-(($E$200/$E$45)*(RAND()*($E$211-$D$211)+$D$211))</f>
        <v>#N/A</v>
      </c>
      <c r="AK10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9" spans="2:37" x14ac:dyDescent="0.25">
      <c r="B1039" s="181" t="e">
        <f t="shared" ca="1" si="142"/>
        <v>#N/A</v>
      </c>
      <c r="C1039" s="86"/>
      <c r="D1039" s="86"/>
      <c r="F1039" s="16"/>
      <c r="G1039" s="86"/>
      <c r="H1039" s="86"/>
      <c r="J1039" s="86"/>
      <c r="P1039" s="16" t="e">
        <f t="shared" ca="1" si="143"/>
        <v>#N/A</v>
      </c>
      <c r="Q1039" s="86" t="e">
        <f t="shared" ca="1" si="144"/>
        <v>#N/A</v>
      </c>
      <c r="R1039" s="86" t="e">
        <f t="shared" ca="1" si="145"/>
        <v>#N/A</v>
      </c>
      <c r="T1039" s="16" t="e">
        <f t="shared" ca="1" si="146"/>
        <v>#N/A</v>
      </c>
      <c r="U1039" s="86" t="e">
        <f t="shared" ca="1" si="147"/>
        <v>#N/A</v>
      </c>
      <c r="V1039" s="86" t="e">
        <f t="shared" ca="1" si="148"/>
        <v>#N/A</v>
      </c>
      <c r="X1039" s="86"/>
      <c r="AI1039" s="196" t="e">
        <f ca="1">(($E$9*(RAND()*($E$208-$D$208)+$D$208))*(RAND()*('Base Calcs'!$E$214-'Base Calcs'!$D$214)+'Base Calcs'!$D$214+IF($E$50&gt;0,$E$50,0)))+$E$154+$E$155-$E$196+$E$179-($E$179*(RAND()*($E$210-$D$210)+$D$210))-(($E$200/$E$45)*(RAND()*($E$211-$D$211)+$D$211))</f>
        <v>#N/A</v>
      </c>
      <c r="AK10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0" spans="2:37" x14ac:dyDescent="0.25">
      <c r="B1040" s="181" t="e">
        <f t="shared" ca="1" si="142"/>
        <v>#N/A</v>
      </c>
      <c r="C1040" s="86"/>
      <c r="D1040" s="86"/>
      <c r="F1040" s="16"/>
      <c r="G1040" s="86"/>
      <c r="H1040" s="86"/>
      <c r="J1040" s="86"/>
      <c r="P1040" s="16" t="e">
        <f t="shared" ca="1" si="143"/>
        <v>#N/A</v>
      </c>
      <c r="Q1040" s="86" t="e">
        <f t="shared" ca="1" si="144"/>
        <v>#N/A</v>
      </c>
      <c r="R1040" s="86" t="e">
        <f t="shared" ca="1" si="145"/>
        <v>#N/A</v>
      </c>
      <c r="T1040" s="16" t="e">
        <f t="shared" ca="1" si="146"/>
        <v>#N/A</v>
      </c>
      <c r="U1040" s="86" t="e">
        <f t="shared" ca="1" si="147"/>
        <v>#N/A</v>
      </c>
      <c r="V1040" s="86" t="e">
        <f t="shared" ca="1" si="148"/>
        <v>#N/A</v>
      </c>
      <c r="X1040" s="86"/>
      <c r="AI1040" s="196" t="e">
        <f ca="1">(($E$9*(RAND()*($E$208-$D$208)+$D$208))*(RAND()*('Base Calcs'!$E$214-'Base Calcs'!$D$214)+'Base Calcs'!$D$214+IF($E$50&gt;0,$E$50,0)))+$E$154+$E$155-$E$196+$E$179-($E$179*(RAND()*($E$210-$D$210)+$D$210))-(($E$200/$E$45)*(RAND()*($E$211-$D$211)+$D$211))</f>
        <v>#N/A</v>
      </c>
      <c r="AK10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1" spans="2:37" x14ac:dyDescent="0.25">
      <c r="B1041" s="181" t="e">
        <f t="shared" ca="1" si="142"/>
        <v>#N/A</v>
      </c>
      <c r="C1041" s="86"/>
      <c r="D1041" s="86"/>
      <c r="F1041" s="16"/>
      <c r="G1041" s="86"/>
      <c r="H1041" s="86"/>
      <c r="J1041" s="86"/>
      <c r="P1041" s="16" t="e">
        <f t="shared" ca="1" si="143"/>
        <v>#N/A</v>
      </c>
      <c r="Q1041" s="86" t="e">
        <f t="shared" ca="1" si="144"/>
        <v>#N/A</v>
      </c>
      <c r="R1041" s="86" t="e">
        <f t="shared" ca="1" si="145"/>
        <v>#N/A</v>
      </c>
      <c r="T1041" s="16" t="e">
        <f t="shared" ca="1" si="146"/>
        <v>#N/A</v>
      </c>
      <c r="U1041" s="86" t="e">
        <f t="shared" ca="1" si="147"/>
        <v>#N/A</v>
      </c>
      <c r="V1041" s="86" t="e">
        <f t="shared" ca="1" si="148"/>
        <v>#N/A</v>
      </c>
      <c r="X1041" s="86"/>
      <c r="AI1041" s="196" t="e">
        <f ca="1">(($E$9*(RAND()*($E$208-$D$208)+$D$208))*(RAND()*('Base Calcs'!$E$214-'Base Calcs'!$D$214)+'Base Calcs'!$D$214+IF($E$50&gt;0,$E$50,0)))+$E$154+$E$155-$E$196+$E$179-($E$179*(RAND()*($E$210-$D$210)+$D$210))-(($E$200/$E$45)*(RAND()*($E$211-$D$211)+$D$211))</f>
        <v>#N/A</v>
      </c>
      <c r="AK10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2" spans="2:37" x14ac:dyDescent="0.25">
      <c r="B1042" s="181" t="e">
        <f t="shared" ca="1" si="142"/>
        <v>#N/A</v>
      </c>
      <c r="C1042" s="86"/>
      <c r="D1042" s="86"/>
      <c r="F1042" s="16"/>
      <c r="G1042" s="86"/>
      <c r="H1042" s="86"/>
      <c r="J1042" s="86"/>
      <c r="P1042" s="16" t="e">
        <f t="shared" ca="1" si="143"/>
        <v>#N/A</v>
      </c>
      <c r="Q1042" s="86" t="e">
        <f t="shared" ca="1" si="144"/>
        <v>#N/A</v>
      </c>
      <c r="R1042" s="86" t="e">
        <f t="shared" ca="1" si="145"/>
        <v>#N/A</v>
      </c>
      <c r="T1042" s="16" t="e">
        <f t="shared" ca="1" si="146"/>
        <v>#N/A</v>
      </c>
      <c r="U1042" s="86" t="e">
        <f t="shared" ca="1" si="147"/>
        <v>#N/A</v>
      </c>
      <c r="V1042" s="86" t="e">
        <f t="shared" ca="1" si="148"/>
        <v>#N/A</v>
      </c>
      <c r="X1042" s="86"/>
      <c r="AI1042" s="196" t="e">
        <f ca="1">(($E$9*(RAND()*($E$208-$D$208)+$D$208))*(RAND()*('Base Calcs'!$E$214-'Base Calcs'!$D$214)+'Base Calcs'!$D$214+IF($E$50&gt;0,$E$50,0)))+$E$154+$E$155-$E$196+$E$179-($E$179*(RAND()*($E$210-$D$210)+$D$210))-(($E$200/$E$45)*(RAND()*($E$211-$D$211)+$D$211))</f>
        <v>#N/A</v>
      </c>
      <c r="AK10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3" spans="2:37" x14ac:dyDescent="0.25">
      <c r="B1043" s="181" t="e">
        <f t="shared" ca="1" si="142"/>
        <v>#N/A</v>
      </c>
      <c r="C1043" s="86"/>
      <c r="D1043" s="86"/>
      <c r="F1043" s="16"/>
      <c r="G1043" s="86"/>
      <c r="H1043" s="86"/>
      <c r="J1043" s="86"/>
      <c r="P1043" s="16" t="e">
        <f t="shared" ca="1" si="143"/>
        <v>#N/A</v>
      </c>
      <c r="Q1043" s="86" t="e">
        <f t="shared" ca="1" si="144"/>
        <v>#N/A</v>
      </c>
      <c r="R1043" s="86" t="e">
        <f t="shared" ca="1" si="145"/>
        <v>#N/A</v>
      </c>
      <c r="T1043" s="16" t="e">
        <f t="shared" ca="1" si="146"/>
        <v>#N/A</v>
      </c>
      <c r="U1043" s="86" t="e">
        <f t="shared" ca="1" si="147"/>
        <v>#N/A</v>
      </c>
      <c r="V1043" s="86" t="e">
        <f t="shared" ca="1" si="148"/>
        <v>#N/A</v>
      </c>
      <c r="X1043" s="86"/>
      <c r="AI1043" s="196" t="e">
        <f ca="1">(($E$9*(RAND()*($E$208-$D$208)+$D$208))*(RAND()*('Base Calcs'!$E$214-'Base Calcs'!$D$214)+'Base Calcs'!$D$214+IF($E$50&gt;0,$E$50,0)))+$E$154+$E$155-$E$196+$E$179-($E$179*(RAND()*($E$210-$D$210)+$D$210))-(($E$200/$E$45)*(RAND()*($E$211-$D$211)+$D$211))</f>
        <v>#N/A</v>
      </c>
      <c r="AK10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4" spans="2:37" x14ac:dyDescent="0.25">
      <c r="B1044" s="181" t="e">
        <f t="shared" ca="1" si="142"/>
        <v>#N/A</v>
      </c>
      <c r="C1044" s="86"/>
      <c r="D1044" s="86"/>
      <c r="F1044" s="16"/>
      <c r="G1044" s="86"/>
      <c r="H1044" s="86"/>
      <c r="J1044" s="86"/>
      <c r="P1044" s="16" t="e">
        <f t="shared" ca="1" si="143"/>
        <v>#N/A</v>
      </c>
      <c r="Q1044" s="86" t="e">
        <f t="shared" ca="1" si="144"/>
        <v>#N/A</v>
      </c>
      <c r="R1044" s="86" t="e">
        <f t="shared" ca="1" si="145"/>
        <v>#N/A</v>
      </c>
      <c r="T1044" s="16" t="e">
        <f t="shared" ca="1" si="146"/>
        <v>#N/A</v>
      </c>
      <c r="U1044" s="86" t="e">
        <f t="shared" ca="1" si="147"/>
        <v>#N/A</v>
      </c>
      <c r="V1044" s="86" t="e">
        <f t="shared" ca="1" si="148"/>
        <v>#N/A</v>
      </c>
      <c r="X1044" s="86"/>
      <c r="AI1044" s="196" t="e">
        <f ca="1">(($E$9*(RAND()*($E$208-$D$208)+$D$208))*(RAND()*('Base Calcs'!$E$214-'Base Calcs'!$D$214)+'Base Calcs'!$D$214+IF($E$50&gt;0,$E$50,0)))+$E$154+$E$155-$E$196+$E$179-($E$179*(RAND()*($E$210-$D$210)+$D$210))-(($E$200/$E$45)*(RAND()*($E$211-$D$211)+$D$211))</f>
        <v>#N/A</v>
      </c>
      <c r="AK10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5" spans="2:37" x14ac:dyDescent="0.25">
      <c r="B1045" s="181" t="e">
        <f t="shared" ca="1" si="142"/>
        <v>#N/A</v>
      </c>
      <c r="C1045" s="86"/>
      <c r="D1045" s="86"/>
      <c r="F1045" s="16"/>
      <c r="G1045" s="86"/>
      <c r="H1045" s="86"/>
      <c r="J1045" s="86"/>
      <c r="P1045" s="16" t="e">
        <f t="shared" ca="1" si="143"/>
        <v>#N/A</v>
      </c>
      <c r="Q1045" s="86" t="e">
        <f t="shared" ca="1" si="144"/>
        <v>#N/A</v>
      </c>
      <c r="R1045" s="86" t="e">
        <f t="shared" ca="1" si="145"/>
        <v>#N/A</v>
      </c>
      <c r="T1045" s="16" t="e">
        <f t="shared" ca="1" si="146"/>
        <v>#N/A</v>
      </c>
      <c r="U1045" s="86" t="e">
        <f t="shared" ca="1" si="147"/>
        <v>#N/A</v>
      </c>
      <c r="V1045" s="86" t="e">
        <f t="shared" ca="1" si="148"/>
        <v>#N/A</v>
      </c>
      <c r="X1045" s="86"/>
      <c r="AI1045" s="196" t="e">
        <f ca="1">(($E$9*(RAND()*($E$208-$D$208)+$D$208))*(RAND()*('Base Calcs'!$E$214-'Base Calcs'!$D$214)+'Base Calcs'!$D$214+IF($E$50&gt;0,$E$50,0)))+$E$154+$E$155-$E$196+$E$179-($E$179*(RAND()*($E$210-$D$210)+$D$210))-(($E$200/$E$45)*(RAND()*($E$211-$D$211)+$D$211))</f>
        <v>#N/A</v>
      </c>
      <c r="AK10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6" spans="2:37" x14ac:dyDescent="0.25">
      <c r="B1046" s="181" t="e">
        <f t="shared" ca="1" si="142"/>
        <v>#N/A</v>
      </c>
      <c r="C1046" s="86"/>
      <c r="D1046" s="86"/>
      <c r="F1046" s="16"/>
      <c r="G1046" s="86"/>
      <c r="H1046" s="86"/>
      <c r="J1046" s="86"/>
      <c r="P1046" s="16" t="e">
        <f t="shared" ca="1" si="143"/>
        <v>#N/A</v>
      </c>
      <c r="Q1046" s="86" t="e">
        <f t="shared" ca="1" si="144"/>
        <v>#N/A</v>
      </c>
      <c r="R1046" s="86" t="e">
        <f t="shared" ca="1" si="145"/>
        <v>#N/A</v>
      </c>
      <c r="T1046" s="16" t="e">
        <f t="shared" ca="1" si="146"/>
        <v>#N/A</v>
      </c>
      <c r="U1046" s="86" t="e">
        <f t="shared" ca="1" si="147"/>
        <v>#N/A</v>
      </c>
      <c r="V1046" s="86" t="e">
        <f t="shared" ca="1" si="148"/>
        <v>#N/A</v>
      </c>
      <c r="X1046" s="86"/>
      <c r="AI1046" s="196" t="e">
        <f ca="1">(($E$9*(RAND()*($E$208-$D$208)+$D$208))*(RAND()*('Base Calcs'!$E$214-'Base Calcs'!$D$214)+'Base Calcs'!$D$214+IF($E$50&gt;0,$E$50,0)))+$E$154+$E$155-$E$196+$E$179-($E$179*(RAND()*($E$210-$D$210)+$D$210))-(($E$200/$E$45)*(RAND()*($E$211-$D$211)+$D$211))</f>
        <v>#N/A</v>
      </c>
      <c r="AK10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7" spans="2:37" x14ac:dyDescent="0.25">
      <c r="B1047" s="181" t="e">
        <f t="shared" ca="1" si="142"/>
        <v>#N/A</v>
      </c>
      <c r="C1047" s="86"/>
      <c r="D1047" s="86"/>
      <c r="F1047" s="16"/>
      <c r="G1047" s="86"/>
      <c r="H1047" s="86"/>
      <c r="J1047" s="86"/>
      <c r="P1047" s="16" t="e">
        <f t="shared" ca="1" si="143"/>
        <v>#N/A</v>
      </c>
      <c r="Q1047" s="86" t="e">
        <f t="shared" ca="1" si="144"/>
        <v>#N/A</v>
      </c>
      <c r="R1047" s="86" t="e">
        <f t="shared" ca="1" si="145"/>
        <v>#N/A</v>
      </c>
      <c r="T1047" s="16" t="e">
        <f t="shared" ca="1" si="146"/>
        <v>#N/A</v>
      </c>
      <c r="U1047" s="86" t="e">
        <f t="shared" ca="1" si="147"/>
        <v>#N/A</v>
      </c>
      <c r="V1047" s="86" t="e">
        <f t="shared" ca="1" si="148"/>
        <v>#N/A</v>
      </c>
      <c r="X1047" s="86"/>
      <c r="AI1047" s="196" t="e">
        <f ca="1">(($E$9*(RAND()*($E$208-$D$208)+$D$208))*(RAND()*('Base Calcs'!$E$214-'Base Calcs'!$D$214)+'Base Calcs'!$D$214+IF($E$50&gt;0,$E$50,0)))+$E$154+$E$155-$E$196+$E$179-($E$179*(RAND()*($E$210-$D$210)+$D$210))-(($E$200/$E$45)*(RAND()*($E$211-$D$211)+$D$211))</f>
        <v>#N/A</v>
      </c>
      <c r="AK10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8" spans="2:37" x14ac:dyDescent="0.25">
      <c r="B1048" s="181" t="e">
        <f t="shared" ca="1" si="142"/>
        <v>#N/A</v>
      </c>
      <c r="C1048" s="86"/>
      <c r="D1048" s="86"/>
      <c r="F1048" s="16"/>
      <c r="G1048" s="86"/>
      <c r="H1048" s="86"/>
      <c r="J1048" s="86"/>
      <c r="P1048" s="16" t="e">
        <f t="shared" ca="1" si="143"/>
        <v>#N/A</v>
      </c>
      <c r="Q1048" s="86" t="e">
        <f t="shared" ca="1" si="144"/>
        <v>#N/A</v>
      </c>
      <c r="R1048" s="86" t="e">
        <f t="shared" ca="1" si="145"/>
        <v>#N/A</v>
      </c>
      <c r="T1048" s="16" t="e">
        <f t="shared" ca="1" si="146"/>
        <v>#N/A</v>
      </c>
      <c r="U1048" s="86" t="e">
        <f t="shared" ca="1" si="147"/>
        <v>#N/A</v>
      </c>
      <c r="V1048" s="86" t="e">
        <f t="shared" ca="1" si="148"/>
        <v>#N/A</v>
      </c>
      <c r="X1048" s="86"/>
      <c r="AI1048" s="196" t="e">
        <f ca="1">(($E$9*(RAND()*($E$208-$D$208)+$D$208))*(RAND()*('Base Calcs'!$E$214-'Base Calcs'!$D$214)+'Base Calcs'!$D$214+IF($E$50&gt;0,$E$50,0)))+$E$154+$E$155-$E$196+$E$179-($E$179*(RAND()*($E$210-$D$210)+$D$210))-(($E$200/$E$45)*(RAND()*($E$211-$D$211)+$D$211))</f>
        <v>#N/A</v>
      </c>
      <c r="AK10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9" spans="2:37" x14ac:dyDescent="0.25">
      <c r="B1049" s="181" t="e">
        <f t="shared" ca="1" si="142"/>
        <v>#N/A</v>
      </c>
      <c r="C1049" s="86"/>
      <c r="D1049" s="86"/>
      <c r="F1049" s="16"/>
      <c r="G1049" s="86"/>
      <c r="H1049" s="86"/>
      <c r="J1049" s="86"/>
      <c r="P1049" s="16" t="e">
        <f t="shared" ca="1" si="143"/>
        <v>#N/A</v>
      </c>
      <c r="Q1049" s="86" t="e">
        <f t="shared" ca="1" si="144"/>
        <v>#N/A</v>
      </c>
      <c r="R1049" s="86" t="e">
        <f t="shared" ca="1" si="145"/>
        <v>#N/A</v>
      </c>
      <c r="T1049" s="16" t="e">
        <f t="shared" ca="1" si="146"/>
        <v>#N/A</v>
      </c>
      <c r="U1049" s="86" t="e">
        <f t="shared" ca="1" si="147"/>
        <v>#N/A</v>
      </c>
      <c r="V1049" s="86" t="e">
        <f t="shared" ca="1" si="148"/>
        <v>#N/A</v>
      </c>
      <c r="X1049" s="86"/>
      <c r="AI1049" s="196" t="e">
        <f ca="1">(($E$9*(RAND()*($E$208-$D$208)+$D$208))*(RAND()*('Base Calcs'!$E$214-'Base Calcs'!$D$214)+'Base Calcs'!$D$214+IF($E$50&gt;0,$E$50,0)))+$E$154+$E$155-$E$196+$E$179-($E$179*(RAND()*($E$210-$D$210)+$D$210))-(($E$200/$E$45)*(RAND()*($E$211-$D$211)+$D$211))</f>
        <v>#N/A</v>
      </c>
      <c r="AK10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0" spans="2:37" x14ac:dyDescent="0.25">
      <c r="B1050" s="181" t="e">
        <f t="shared" ca="1" si="142"/>
        <v>#N/A</v>
      </c>
      <c r="C1050" s="86"/>
      <c r="D1050" s="86"/>
      <c r="F1050" s="16"/>
      <c r="G1050" s="86"/>
      <c r="H1050" s="86"/>
      <c r="J1050" s="86"/>
      <c r="P1050" s="16" t="e">
        <f t="shared" ca="1" si="143"/>
        <v>#N/A</v>
      </c>
      <c r="Q1050" s="86" t="e">
        <f t="shared" ca="1" si="144"/>
        <v>#N/A</v>
      </c>
      <c r="R1050" s="86" t="e">
        <f t="shared" ca="1" si="145"/>
        <v>#N/A</v>
      </c>
      <c r="T1050" s="16" t="e">
        <f t="shared" ca="1" si="146"/>
        <v>#N/A</v>
      </c>
      <c r="U1050" s="86" t="e">
        <f t="shared" ca="1" si="147"/>
        <v>#N/A</v>
      </c>
      <c r="V1050" s="86" t="e">
        <f t="shared" ca="1" si="148"/>
        <v>#N/A</v>
      </c>
      <c r="X1050" s="86"/>
      <c r="AI1050" s="196" t="e">
        <f ca="1">(($E$9*(RAND()*($E$208-$D$208)+$D$208))*(RAND()*('Base Calcs'!$E$214-'Base Calcs'!$D$214)+'Base Calcs'!$D$214+IF($E$50&gt;0,$E$50,0)))+$E$154+$E$155-$E$196+$E$179-($E$179*(RAND()*($E$210-$D$210)+$D$210))-(($E$200/$E$45)*(RAND()*($E$211-$D$211)+$D$211))</f>
        <v>#N/A</v>
      </c>
      <c r="AK10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1" spans="2:37" x14ac:dyDescent="0.25">
      <c r="B1051" s="181" t="e">
        <f t="shared" ca="1" si="142"/>
        <v>#N/A</v>
      </c>
      <c r="C1051" s="86"/>
      <c r="D1051" s="86"/>
      <c r="F1051" s="16"/>
      <c r="G1051" s="86"/>
      <c r="H1051" s="86"/>
      <c r="J1051" s="86"/>
      <c r="P1051" s="16" t="e">
        <f t="shared" ca="1" si="143"/>
        <v>#N/A</v>
      </c>
      <c r="Q1051" s="86" t="e">
        <f t="shared" ca="1" si="144"/>
        <v>#N/A</v>
      </c>
      <c r="R1051" s="86" t="e">
        <f t="shared" ca="1" si="145"/>
        <v>#N/A</v>
      </c>
      <c r="T1051" s="16" t="e">
        <f t="shared" ca="1" si="146"/>
        <v>#N/A</v>
      </c>
      <c r="U1051" s="86" t="e">
        <f t="shared" ca="1" si="147"/>
        <v>#N/A</v>
      </c>
      <c r="V1051" s="86" t="e">
        <f t="shared" ca="1" si="148"/>
        <v>#N/A</v>
      </c>
      <c r="X1051" s="86"/>
      <c r="AI1051" s="196" t="e">
        <f ca="1">(($E$9*(RAND()*($E$208-$D$208)+$D$208))*(RAND()*('Base Calcs'!$E$214-'Base Calcs'!$D$214)+'Base Calcs'!$D$214+IF($E$50&gt;0,$E$50,0)))+$E$154+$E$155-$E$196+$E$179-($E$179*(RAND()*($E$210-$D$210)+$D$210))-(($E$200/$E$45)*(RAND()*($E$211-$D$211)+$D$211))</f>
        <v>#N/A</v>
      </c>
      <c r="AK10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2" spans="2:37" x14ac:dyDescent="0.25">
      <c r="B1052" s="181" t="e">
        <f t="shared" ca="1" si="142"/>
        <v>#N/A</v>
      </c>
      <c r="C1052" s="86"/>
      <c r="D1052" s="86"/>
      <c r="F1052" s="16"/>
      <c r="G1052" s="86"/>
      <c r="H1052" s="86"/>
      <c r="J1052" s="86"/>
      <c r="P1052" s="16" t="e">
        <f t="shared" ca="1" si="143"/>
        <v>#N/A</v>
      </c>
      <c r="Q1052" s="86" t="e">
        <f t="shared" ca="1" si="144"/>
        <v>#N/A</v>
      </c>
      <c r="R1052" s="86" t="e">
        <f t="shared" ca="1" si="145"/>
        <v>#N/A</v>
      </c>
      <c r="T1052" s="16" t="e">
        <f t="shared" ca="1" si="146"/>
        <v>#N/A</v>
      </c>
      <c r="U1052" s="86" t="e">
        <f t="shared" ca="1" si="147"/>
        <v>#N/A</v>
      </c>
      <c r="V1052" s="86" t="e">
        <f t="shared" ca="1" si="148"/>
        <v>#N/A</v>
      </c>
      <c r="X1052" s="86"/>
      <c r="AI1052" s="196" t="e">
        <f ca="1">(($E$9*(RAND()*($E$208-$D$208)+$D$208))*(RAND()*('Base Calcs'!$E$214-'Base Calcs'!$D$214)+'Base Calcs'!$D$214+IF($E$50&gt;0,$E$50,0)))+$E$154+$E$155-$E$196+$E$179-($E$179*(RAND()*($E$210-$D$210)+$D$210))-(($E$200/$E$45)*(RAND()*($E$211-$D$211)+$D$211))</f>
        <v>#N/A</v>
      </c>
      <c r="AK10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3" spans="2:37" x14ac:dyDescent="0.25">
      <c r="B1053" s="181" t="e">
        <f t="shared" ca="1" si="142"/>
        <v>#N/A</v>
      </c>
      <c r="C1053" s="86"/>
      <c r="D1053" s="86"/>
      <c r="F1053" s="16"/>
      <c r="G1053" s="86"/>
      <c r="H1053" s="86"/>
      <c r="J1053" s="86"/>
      <c r="P1053" s="16" t="e">
        <f t="shared" ca="1" si="143"/>
        <v>#N/A</v>
      </c>
      <c r="Q1053" s="86" t="e">
        <f t="shared" ca="1" si="144"/>
        <v>#N/A</v>
      </c>
      <c r="R1053" s="86" t="e">
        <f t="shared" ca="1" si="145"/>
        <v>#N/A</v>
      </c>
      <c r="T1053" s="16" t="e">
        <f t="shared" ca="1" si="146"/>
        <v>#N/A</v>
      </c>
      <c r="U1053" s="86" t="e">
        <f t="shared" ca="1" si="147"/>
        <v>#N/A</v>
      </c>
      <c r="V1053" s="86" t="e">
        <f t="shared" ca="1" si="148"/>
        <v>#N/A</v>
      </c>
      <c r="X1053" s="86"/>
      <c r="AI1053" s="196" t="e">
        <f ca="1">(($E$9*(RAND()*($E$208-$D$208)+$D$208))*(RAND()*('Base Calcs'!$E$214-'Base Calcs'!$D$214)+'Base Calcs'!$D$214+IF($E$50&gt;0,$E$50,0)))+$E$154+$E$155-$E$196+$E$179-($E$179*(RAND()*($E$210-$D$210)+$D$210))-(($E$200/$E$45)*(RAND()*($E$211-$D$211)+$D$211))</f>
        <v>#N/A</v>
      </c>
      <c r="AK10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4" spans="2:37" x14ac:dyDescent="0.25">
      <c r="B1054" s="181" t="e">
        <f t="shared" ca="1" si="142"/>
        <v>#N/A</v>
      </c>
      <c r="C1054" s="86"/>
      <c r="D1054" s="86"/>
      <c r="F1054" s="16"/>
      <c r="G1054" s="86"/>
      <c r="H1054" s="86"/>
      <c r="J1054" s="86"/>
      <c r="P1054" s="16" t="e">
        <f t="shared" ca="1" si="143"/>
        <v>#N/A</v>
      </c>
      <c r="Q1054" s="86" t="e">
        <f t="shared" ca="1" si="144"/>
        <v>#N/A</v>
      </c>
      <c r="R1054" s="86" t="e">
        <f t="shared" ca="1" si="145"/>
        <v>#N/A</v>
      </c>
      <c r="T1054" s="16" t="e">
        <f t="shared" ca="1" si="146"/>
        <v>#N/A</v>
      </c>
      <c r="U1054" s="86" t="e">
        <f t="shared" ca="1" si="147"/>
        <v>#N/A</v>
      </c>
      <c r="V1054" s="86" t="e">
        <f t="shared" ca="1" si="148"/>
        <v>#N/A</v>
      </c>
      <c r="X1054" s="86"/>
      <c r="AI1054" s="196" t="e">
        <f ca="1">(($E$9*(RAND()*($E$208-$D$208)+$D$208))*(RAND()*('Base Calcs'!$E$214-'Base Calcs'!$D$214)+'Base Calcs'!$D$214+IF($E$50&gt;0,$E$50,0)))+$E$154+$E$155-$E$196+$E$179-($E$179*(RAND()*($E$210-$D$210)+$D$210))-(($E$200/$E$45)*(RAND()*($E$211-$D$211)+$D$211))</f>
        <v>#N/A</v>
      </c>
      <c r="AK10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5" spans="2:37" x14ac:dyDescent="0.25">
      <c r="B1055" s="181" t="e">
        <f t="shared" ca="1" si="142"/>
        <v>#N/A</v>
      </c>
      <c r="C1055" s="86"/>
      <c r="D1055" s="86"/>
      <c r="F1055" s="16"/>
      <c r="G1055" s="86"/>
      <c r="H1055" s="86"/>
      <c r="J1055" s="86"/>
      <c r="P1055" s="16" t="e">
        <f t="shared" ca="1" si="143"/>
        <v>#N/A</v>
      </c>
      <c r="Q1055" s="86" t="e">
        <f t="shared" ca="1" si="144"/>
        <v>#N/A</v>
      </c>
      <c r="R1055" s="86" t="e">
        <f t="shared" ca="1" si="145"/>
        <v>#N/A</v>
      </c>
      <c r="T1055" s="16" t="e">
        <f t="shared" ca="1" si="146"/>
        <v>#N/A</v>
      </c>
      <c r="U1055" s="86" t="e">
        <f t="shared" ca="1" si="147"/>
        <v>#N/A</v>
      </c>
      <c r="V1055" s="86" t="e">
        <f t="shared" ca="1" si="148"/>
        <v>#N/A</v>
      </c>
      <c r="X1055" s="86"/>
      <c r="AI1055" s="196" t="e">
        <f ca="1">(($E$9*(RAND()*($E$208-$D$208)+$D$208))*(RAND()*('Base Calcs'!$E$214-'Base Calcs'!$D$214)+'Base Calcs'!$D$214+IF($E$50&gt;0,$E$50,0)))+$E$154+$E$155-$E$196+$E$179-($E$179*(RAND()*($E$210-$D$210)+$D$210))-(($E$200/$E$45)*(RAND()*($E$211-$D$211)+$D$211))</f>
        <v>#N/A</v>
      </c>
      <c r="AK10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6" spans="2:37" x14ac:dyDescent="0.25">
      <c r="B1056" s="181" t="e">
        <f t="shared" ca="1" si="142"/>
        <v>#N/A</v>
      </c>
      <c r="C1056" s="86"/>
      <c r="D1056" s="86"/>
      <c r="F1056" s="16"/>
      <c r="G1056" s="86"/>
      <c r="H1056" s="86"/>
      <c r="J1056" s="86"/>
      <c r="P1056" s="16" t="e">
        <f t="shared" ca="1" si="143"/>
        <v>#N/A</v>
      </c>
      <c r="Q1056" s="86" t="e">
        <f t="shared" ca="1" si="144"/>
        <v>#N/A</v>
      </c>
      <c r="R1056" s="86" t="e">
        <f t="shared" ca="1" si="145"/>
        <v>#N/A</v>
      </c>
      <c r="T1056" s="16" t="e">
        <f t="shared" ca="1" si="146"/>
        <v>#N/A</v>
      </c>
      <c r="U1056" s="86" t="e">
        <f t="shared" ca="1" si="147"/>
        <v>#N/A</v>
      </c>
      <c r="V1056" s="86" t="e">
        <f t="shared" ca="1" si="148"/>
        <v>#N/A</v>
      </c>
      <c r="X1056" s="86"/>
      <c r="AI1056" s="196" t="e">
        <f ca="1">(($E$9*(RAND()*($E$208-$D$208)+$D$208))*(RAND()*('Base Calcs'!$E$214-'Base Calcs'!$D$214)+'Base Calcs'!$D$214+IF($E$50&gt;0,$E$50,0)))+$E$154+$E$155-$E$196+$E$179-($E$179*(RAND()*($E$210-$D$210)+$D$210))-(($E$200/$E$45)*(RAND()*($E$211-$D$211)+$D$211))</f>
        <v>#N/A</v>
      </c>
      <c r="AK10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7" spans="2:37" x14ac:dyDescent="0.25">
      <c r="B1057" s="181" t="e">
        <f t="shared" ca="1" si="142"/>
        <v>#N/A</v>
      </c>
      <c r="C1057" s="86"/>
      <c r="D1057" s="86"/>
      <c r="F1057" s="16"/>
      <c r="G1057" s="86"/>
      <c r="H1057" s="86"/>
      <c r="J1057" s="86"/>
      <c r="P1057" s="16" t="e">
        <f t="shared" ca="1" si="143"/>
        <v>#N/A</v>
      </c>
      <c r="Q1057" s="86" t="e">
        <f t="shared" ca="1" si="144"/>
        <v>#N/A</v>
      </c>
      <c r="R1057" s="86" t="e">
        <f t="shared" ca="1" si="145"/>
        <v>#N/A</v>
      </c>
      <c r="T1057" s="16" t="e">
        <f t="shared" ca="1" si="146"/>
        <v>#N/A</v>
      </c>
      <c r="U1057" s="86" t="e">
        <f t="shared" ca="1" si="147"/>
        <v>#N/A</v>
      </c>
      <c r="V1057" s="86" t="e">
        <f t="shared" ca="1" si="148"/>
        <v>#N/A</v>
      </c>
      <c r="X1057" s="86"/>
      <c r="AI1057" s="196" t="e">
        <f ca="1">(($E$9*(RAND()*($E$208-$D$208)+$D$208))*(RAND()*('Base Calcs'!$E$214-'Base Calcs'!$D$214)+'Base Calcs'!$D$214+IF($E$50&gt;0,$E$50,0)))+$E$154+$E$155-$E$196+$E$179-($E$179*(RAND()*($E$210-$D$210)+$D$210))-(($E$200/$E$45)*(RAND()*($E$211-$D$211)+$D$211))</f>
        <v>#N/A</v>
      </c>
      <c r="AK10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8" spans="2:37" x14ac:dyDescent="0.25">
      <c r="B1058" s="181" t="e">
        <f t="shared" ca="1" si="142"/>
        <v>#N/A</v>
      </c>
      <c r="C1058" s="86"/>
      <c r="D1058" s="86"/>
      <c r="F1058" s="16"/>
      <c r="G1058" s="86"/>
      <c r="H1058" s="86"/>
      <c r="J1058" s="86"/>
      <c r="P1058" s="16" t="e">
        <f t="shared" ca="1" si="143"/>
        <v>#N/A</v>
      </c>
      <c r="Q1058" s="86" t="e">
        <f t="shared" ca="1" si="144"/>
        <v>#N/A</v>
      </c>
      <c r="R1058" s="86" t="e">
        <f t="shared" ca="1" si="145"/>
        <v>#N/A</v>
      </c>
      <c r="T1058" s="16" t="e">
        <f t="shared" ca="1" si="146"/>
        <v>#N/A</v>
      </c>
      <c r="U1058" s="86" t="e">
        <f t="shared" ca="1" si="147"/>
        <v>#N/A</v>
      </c>
      <c r="V1058" s="86" t="e">
        <f t="shared" ca="1" si="148"/>
        <v>#N/A</v>
      </c>
      <c r="X1058" s="86"/>
      <c r="AI1058" s="196" t="e">
        <f ca="1">(($E$9*(RAND()*($E$208-$D$208)+$D$208))*(RAND()*('Base Calcs'!$E$214-'Base Calcs'!$D$214)+'Base Calcs'!$D$214+IF($E$50&gt;0,$E$50,0)))+$E$154+$E$155-$E$196+$E$179-($E$179*(RAND()*($E$210-$D$210)+$D$210))-(($E$200/$E$45)*(RAND()*($E$211-$D$211)+$D$211))</f>
        <v>#N/A</v>
      </c>
      <c r="AK10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9" spans="2:37" x14ac:dyDescent="0.25">
      <c r="B1059" s="181" t="e">
        <f t="shared" ca="1" si="142"/>
        <v>#N/A</v>
      </c>
      <c r="C1059" s="86"/>
      <c r="D1059" s="86"/>
      <c r="F1059" s="16"/>
      <c r="G1059" s="86"/>
      <c r="H1059" s="86"/>
      <c r="J1059" s="86"/>
      <c r="P1059" s="16" t="e">
        <f t="shared" ca="1" si="143"/>
        <v>#N/A</v>
      </c>
      <c r="Q1059" s="86" t="e">
        <f t="shared" ca="1" si="144"/>
        <v>#N/A</v>
      </c>
      <c r="R1059" s="86" t="e">
        <f t="shared" ca="1" si="145"/>
        <v>#N/A</v>
      </c>
      <c r="T1059" s="16" t="e">
        <f t="shared" ca="1" si="146"/>
        <v>#N/A</v>
      </c>
      <c r="U1059" s="86" t="e">
        <f t="shared" ca="1" si="147"/>
        <v>#N/A</v>
      </c>
      <c r="V1059" s="86" t="e">
        <f t="shared" ca="1" si="148"/>
        <v>#N/A</v>
      </c>
      <c r="X1059" s="86"/>
      <c r="AI1059" s="196" t="e">
        <f ca="1">(($E$9*(RAND()*($E$208-$D$208)+$D$208))*(RAND()*('Base Calcs'!$E$214-'Base Calcs'!$D$214)+'Base Calcs'!$D$214+IF($E$50&gt;0,$E$50,0)))+$E$154+$E$155-$E$196+$E$179-($E$179*(RAND()*($E$210-$D$210)+$D$210))-(($E$200/$E$45)*(RAND()*($E$211-$D$211)+$D$211))</f>
        <v>#N/A</v>
      </c>
      <c r="AK10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0" spans="2:37" x14ac:dyDescent="0.25">
      <c r="B1060" s="181" t="e">
        <f t="shared" ca="1" si="142"/>
        <v>#N/A</v>
      </c>
      <c r="C1060" s="86"/>
      <c r="D1060" s="86"/>
      <c r="F1060" s="16"/>
      <c r="G1060" s="86"/>
      <c r="H1060" s="86"/>
      <c r="J1060" s="86"/>
      <c r="P1060" s="16" t="e">
        <f t="shared" ca="1" si="143"/>
        <v>#N/A</v>
      </c>
      <c r="Q1060" s="86" t="e">
        <f t="shared" ca="1" si="144"/>
        <v>#N/A</v>
      </c>
      <c r="R1060" s="86" t="e">
        <f t="shared" ca="1" si="145"/>
        <v>#N/A</v>
      </c>
      <c r="T1060" s="16" t="e">
        <f t="shared" ca="1" si="146"/>
        <v>#N/A</v>
      </c>
      <c r="U1060" s="86" t="e">
        <f t="shared" ca="1" si="147"/>
        <v>#N/A</v>
      </c>
      <c r="V1060" s="86" t="e">
        <f t="shared" ca="1" si="148"/>
        <v>#N/A</v>
      </c>
      <c r="X1060" s="86"/>
      <c r="AI1060" s="196" t="e">
        <f ca="1">(($E$9*(RAND()*($E$208-$D$208)+$D$208))*(RAND()*('Base Calcs'!$E$214-'Base Calcs'!$D$214)+'Base Calcs'!$D$214+IF($E$50&gt;0,$E$50,0)))+$E$154+$E$155-$E$196+$E$179-($E$179*(RAND()*($E$210-$D$210)+$D$210))-(($E$200/$E$45)*(RAND()*($E$211-$D$211)+$D$211))</f>
        <v>#N/A</v>
      </c>
      <c r="AK10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1" spans="2:37" x14ac:dyDescent="0.25">
      <c r="B1061" s="181" t="e">
        <f t="shared" ca="1" si="142"/>
        <v>#N/A</v>
      </c>
      <c r="C1061" s="86"/>
      <c r="D1061" s="86"/>
      <c r="F1061" s="16"/>
      <c r="G1061" s="86"/>
      <c r="H1061" s="86"/>
      <c r="J1061" s="86"/>
      <c r="P1061" s="16" t="e">
        <f t="shared" ca="1" si="143"/>
        <v>#N/A</v>
      </c>
      <c r="Q1061" s="86" t="e">
        <f t="shared" ca="1" si="144"/>
        <v>#N/A</v>
      </c>
      <c r="R1061" s="86" t="e">
        <f t="shared" ca="1" si="145"/>
        <v>#N/A</v>
      </c>
      <c r="T1061" s="16" t="e">
        <f t="shared" ca="1" si="146"/>
        <v>#N/A</v>
      </c>
      <c r="U1061" s="86" t="e">
        <f t="shared" ca="1" si="147"/>
        <v>#N/A</v>
      </c>
      <c r="V1061" s="86" t="e">
        <f t="shared" ca="1" si="148"/>
        <v>#N/A</v>
      </c>
      <c r="X1061" s="86"/>
      <c r="AI1061" s="196" t="e">
        <f ca="1">(($E$9*(RAND()*($E$208-$D$208)+$D$208))*(RAND()*('Base Calcs'!$E$214-'Base Calcs'!$D$214)+'Base Calcs'!$D$214+IF($E$50&gt;0,$E$50,0)))+$E$154+$E$155-$E$196+$E$179-($E$179*(RAND()*($E$210-$D$210)+$D$210))-(($E$200/$E$45)*(RAND()*($E$211-$D$211)+$D$211))</f>
        <v>#N/A</v>
      </c>
      <c r="AK10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2" spans="2:37" x14ac:dyDescent="0.25">
      <c r="B1062" s="181" t="e">
        <f t="shared" ca="1" si="142"/>
        <v>#N/A</v>
      </c>
      <c r="C1062" s="86"/>
      <c r="D1062" s="86"/>
      <c r="F1062" s="16"/>
      <c r="G1062" s="86"/>
      <c r="H1062" s="86"/>
      <c r="J1062" s="86"/>
      <c r="P1062" s="16" t="e">
        <f t="shared" ca="1" si="143"/>
        <v>#N/A</v>
      </c>
      <c r="Q1062" s="86" t="e">
        <f t="shared" ca="1" si="144"/>
        <v>#N/A</v>
      </c>
      <c r="R1062" s="86" t="e">
        <f t="shared" ca="1" si="145"/>
        <v>#N/A</v>
      </c>
      <c r="T1062" s="16" t="e">
        <f t="shared" ca="1" si="146"/>
        <v>#N/A</v>
      </c>
      <c r="U1062" s="86" t="e">
        <f t="shared" ca="1" si="147"/>
        <v>#N/A</v>
      </c>
      <c r="V1062" s="86" t="e">
        <f t="shared" ca="1" si="148"/>
        <v>#N/A</v>
      </c>
      <c r="X1062" s="86"/>
      <c r="AI1062" s="196" t="e">
        <f ca="1">(($E$9*(RAND()*($E$208-$D$208)+$D$208))*(RAND()*('Base Calcs'!$E$214-'Base Calcs'!$D$214)+'Base Calcs'!$D$214+IF($E$50&gt;0,$E$50,0)))+$E$154+$E$155-$E$196+$E$179-($E$179*(RAND()*($E$210-$D$210)+$D$210))-(($E$200/$E$45)*(RAND()*($E$211-$D$211)+$D$211))</f>
        <v>#N/A</v>
      </c>
      <c r="AK10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3" spans="2:37" x14ac:dyDescent="0.25">
      <c r="B1063" s="181" t="e">
        <f t="shared" ca="1" si="142"/>
        <v>#N/A</v>
      </c>
      <c r="C1063" s="86"/>
      <c r="D1063" s="86"/>
      <c r="F1063" s="16"/>
      <c r="G1063" s="86"/>
      <c r="H1063" s="86"/>
      <c r="J1063" s="86"/>
      <c r="P1063" s="16" t="e">
        <f t="shared" ca="1" si="143"/>
        <v>#N/A</v>
      </c>
      <c r="Q1063" s="86" t="e">
        <f t="shared" ca="1" si="144"/>
        <v>#N/A</v>
      </c>
      <c r="R1063" s="86" t="e">
        <f t="shared" ca="1" si="145"/>
        <v>#N/A</v>
      </c>
      <c r="T1063" s="16" t="e">
        <f t="shared" ca="1" si="146"/>
        <v>#N/A</v>
      </c>
      <c r="U1063" s="86" t="e">
        <f t="shared" ca="1" si="147"/>
        <v>#N/A</v>
      </c>
      <c r="V1063" s="86" t="e">
        <f t="shared" ca="1" si="148"/>
        <v>#N/A</v>
      </c>
      <c r="X1063" s="86"/>
      <c r="AI1063" s="196" t="e">
        <f ca="1">(($E$9*(RAND()*($E$208-$D$208)+$D$208))*(RAND()*('Base Calcs'!$E$214-'Base Calcs'!$D$214)+'Base Calcs'!$D$214+IF($E$50&gt;0,$E$50,0)))+$E$154+$E$155-$E$196+$E$179-($E$179*(RAND()*($E$210-$D$210)+$D$210))-(($E$200/$E$45)*(RAND()*($E$211-$D$211)+$D$211))</f>
        <v>#N/A</v>
      </c>
      <c r="AK10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4" spans="2:37" x14ac:dyDescent="0.25">
      <c r="B1064" s="181" t="e">
        <f t="shared" ca="1" si="142"/>
        <v>#N/A</v>
      </c>
      <c r="C1064" s="86"/>
      <c r="D1064" s="86"/>
      <c r="F1064" s="16"/>
      <c r="G1064" s="86"/>
      <c r="H1064" s="86"/>
      <c r="J1064" s="86"/>
      <c r="P1064" s="16" t="e">
        <f t="shared" ca="1" si="143"/>
        <v>#N/A</v>
      </c>
      <c r="Q1064" s="86" t="e">
        <f t="shared" ca="1" si="144"/>
        <v>#N/A</v>
      </c>
      <c r="R1064" s="86" t="e">
        <f t="shared" ca="1" si="145"/>
        <v>#N/A</v>
      </c>
      <c r="T1064" s="16" t="e">
        <f t="shared" ca="1" si="146"/>
        <v>#N/A</v>
      </c>
      <c r="U1064" s="86" t="e">
        <f t="shared" ca="1" si="147"/>
        <v>#N/A</v>
      </c>
      <c r="V1064" s="86" t="e">
        <f t="shared" ca="1" si="148"/>
        <v>#N/A</v>
      </c>
      <c r="X1064" s="86"/>
      <c r="AI1064" s="196" t="e">
        <f ca="1">(($E$9*(RAND()*($E$208-$D$208)+$D$208))*(RAND()*('Base Calcs'!$E$214-'Base Calcs'!$D$214)+'Base Calcs'!$D$214+IF($E$50&gt;0,$E$50,0)))+$E$154+$E$155-$E$196+$E$179-($E$179*(RAND()*($E$210-$D$210)+$D$210))-(($E$200/$E$45)*(RAND()*($E$211-$D$211)+$D$211))</f>
        <v>#N/A</v>
      </c>
      <c r="AK10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5" spans="2:37" x14ac:dyDescent="0.25">
      <c r="B1065" s="181" t="e">
        <f t="shared" ca="1" si="142"/>
        <v>#N/A</v>
      </c>
      <c r="C1065" s="86"/>
      <c r="D1065" s="86"/>
      <c r="F1065" s="16"/>
      <c r="G1065" s="86"/>
      <c r="H1065" s="86"/>
      <c r="J1065" s="86"/>
      <c r="P1065" s="16" t="e">
        <f t="shared" ca="1" si="143"/>
        <v>#N/A</v>
      </c>
      <c r="Q1065" s="86" t="e">
        <f t="shared" ca="1" si="144"/>
        <v>#N/A</v>
      </c>
      <c r="R1065" s="86" t="e">
        <f t="shared" ca="1" si="145"/>
        <v>#N/A</v>
      </c>
      <c r="T1065" s="16" t="e">
        <f t="shared" ca="1" si="146"/>
        <v>#N/A</v>
      </c>
      <c r="U1065" s="86" t="e">
        <f t="shared" ca="1" si="147"/>
        <v>#N/A</v>
      </c>
      <c r="V1065" s="86" t="e">
        <f t="shared" ca="1" si="148"/>
        <v>#N/A</v>
      </c>
      <c r="X1065" s="86"/>
      <c r="AI1065" s="196" t="e">
        <f ca="1">(($E$9*(RAND()*($E$208-$D$208)+$D$208))*(RAND()*('Base Calcs'!$E$214-'Base Calcs'!$D$214)+'Base Calcs'!$D$214+IF($E$50&gt;0,$E$50,0)))+$E$154+$E$155-$E$196+$E$179-($E$179*(RAND()*($E$210-$D$210)+$D$210))-(($E$200/$E$45)*(RAND()*($E$211-$D$211)+$D$211))</f>
        <v>#N/A</v>
      </c>
      <c r="AK10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6" spans="2:37" x14ac:dyDescent="0.25">
      <c r="B1066" s="181" t="e">
        <f t="shared" ca="1" si="142"/>
        <v>#N/A</v>
      </c>
      <c r="C1066" s="86"/>
      <c r="D1066" s="86"/>
      <c r="F1066" s="16"/>
      <c r="G1066" s="86"/>
      <c r="H1066" s="86"/>
      <c r="J1066" s="86"/>
      <c r="P1066" s="16" t="e">
        <f t="shared" ca="1" si="143"/>
        <v>#N/A</v>
      </c>
      <c r="Q1066" s="86" t="e">
        <f t="shared" ca="1" si="144"/>
        <v>#N/A</v>
      </c>
      <c r="R1066" s="86" t="e">
        <f t="shared" ca="1" si="145"/>
        <v>#N/A</v>
      </c>
      <c r="T1066" s="16" t="e">
        <f t="shared" ca="1" si="146"/>
        <v>#N/A</v>
      </c>
      <c r="U1066" s="86" t="e">
        <f t="shared" ca="1" si="147"/>
        <v>#N/A</v>
      </c>
      <c r="V1066" s="86" t="e">
        <f t="shared" ca="1" si="148"/>
        <v>#N/A</v>
      </c>
      <c r="X1066" s="86"/>
      <c r="AI1066" s="196" t="e">
        <f ca="1">(($E$9*(RAND()*($E$208-$D$208)+$D$208))*(RAND()*('Base Calcs'!$E$214-'Base Calcs'!$D$214)+'Base Calcs'!$D$214+IF($E$50&gt;0,$E$50,0)))+$E$154+$E$155-$E$196+$E$179-($E$179*(RAND()*($E$210-$D$210)+$D$210))-(($E$200/$E$45)*(RAND()*($E$211-$D$211)+$D$211))</f>
        <v>#N/A</v>
      </c>
      <c r="AK10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7" spans="2:37" x14ac:dyDescent="0.25">
      <c r="B1067" s="181" t="e">
        <f t="shared" ca="1" si="142"/>
        <v>#N/A</v>
      </c>
      <c r="C1067" s="86"/>
      <c r="D1067" s="86"/>
      <c r="F1067" s="16"/>
      <c r="G1067" s="86"/>
      <c r="H1067" s="86"/>
      <c r="J1067" s="86"/>
      <c r="P1067" s="16" t="e">
        <f t="shared" ca="1" si="143"/>
        <v>#N/A</v>
      </c>
      <c r="Q1067" s="86" t="e">
        <f t="shared" ca="1" si="144"/>
        <v>#N/A</v>
      </c>
      <c r="R1067" s="86" t="e">
        <f t="shared" ca="1" si="145"/>
        <v>#N/A</v>
      </c>
      <c r="T1067" s="16" t="e">
        <f t="shared" ca="1" si="146"/>
        <v>#N/A</v>
      </c>
      <c r="U1067" s="86" t="e">
        <f t="shared" ca="1" si="147"/>
        <v>#N/A</v>
      </c>
      <c r="V1067" s="86" t="e">
        <f t="shared" ca="1" si="148"/>
        <v>#N/A</v>
      </c>
      <c r="X1067" s="86"/>
      <c r="AI1067" s="196" t="e">
        <f ca="1">(($E$9*(RAND()*($E$208-$D$208)+$D$208))*(RAND()*('Base Calcs'!$E$214-'Base Calcs'!$D$214)+'Base Calcs'!$D$214+IF($E$50&gt;0,$E$50,0)))+$E$154+$E$155-$E$196+$E$179-($E$179*(RAND()*($E$210-$D$210)+$D$210))-(($E$200/$E$45)*(RAND()*($E$211-$D$211)+$D$211))</f>
        <v>#N/A</v>
      </c>
      <c r="AK10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8" spans="2:37" x14ac:dyDescent="0.25">
      <c r="B1068" s="181" t="e">
        <f t="shared" ca="1" si="142"/>
        <v>#N/A</v>
      </c>
      <c r="C1068" s="86"/>
      <c r="D1068" s="86"/>
      <c r="F1068" s="16"/>
      <c r="G1068" s="86"/>
      <c r="H1068" s="86"/>
      <c r="J1068" s="86"/>
      <c r="P1068" s="16" t="e">
        <f t="shared" ca="1" si="143"/>
        <v>#N/A</v>
      </c>
      <c r="Q1068" s="86" t="e">
        <f t="shared" ca="1" si="144"/>
        <v>#N/A</v>
      </c>
      <c r="R1068" s="86" t="e">
        <f t="shared" ca="1" si="145"/>
        <v>#N/A</v>
      </c>
      <c r="T1068" s="16" t="e">
        <f t="shared" ca="1" si="146"/>
        <v>#N/A</v>
      </c>
      <c r="U1068" s="86" t="e">
        <f t="shared" ca="1" si="147"/>
        <v>#N/A</v>
      </c>
      <c r="V1068" s="86" t="e">
        <f t="shared" ca="1" si="148"/>
        <v>#N/A</v>
      </c>
      <c r="X1068" s="86"/>
      <c r="AI1068" s="196" t="e">
        <f ca="1">(($E$9*(RAND()*($E$208-$D$208)+$D$208))*(RAND()*('Base Calcs'!$E$214-'Base Calcs'!$D$214)+'Base Calcs'!$D$214+IF($E$50&gt;0,$E$50,0)))+$E$154+$E$155-$E$196+$E$179-($E$179*(RAND()*($E$210-$D$210)+$D$210))-(($E$200/$E$45)*(RAND()*($E$211-$D$211)+$D$211))</f>
        <v>#N/A</v>
      </c>
      <c r="AK10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9" spans="2:37" x14ac:dyDescent="0.25">
      <c r="B1069" s="181" t="e">
        <f t="shared" ca="1" si="142"/>
        <v>#N/A</v>
      </c>
      <c r="C1069" s="86"/>
      <c r="D1069" s="86"/>
      <c r="F1069" s="16"/>
      <c r="G1069" s="86"/>
      <c r="H1069" s="86"/>
      <c r="J1069" s="86"/>
      <c r="P1069" s="16" t="e">
        <f t="shared" ca="1" si="143"/>
        <v>#N/A</v>
      </c>
      <c r="Q1069" s="86" t="e">
        <f t="shared" ca="1" si="144"/>
        <v>#N/A</v>
      </c>
      <c r="R1069" s="86" t="e">
        <f t="shared" ca="1" si="145"/>
        <v>#N/A</v>
      </c>
      <c r="T1069" s="16" t="e">
        <f t="shared" ca="1" si="146"/>
        <v>#N/A</v>
      </c>
      <c r="U1069" s="86" t="e">
        <f t="shared" ca="1" si="147"/>
        <v>#N/A</v>
      </c>
      <c r="V1069" s="86" t="e">
        <f t="shared" ca="1" si="148"/>
        <v>#N/A</v>
      </c>
      <c r="X1069" s="86"/>
      <c r="AI1069" s="196" t="e">
        <f ca="1">(($E$9*(RAND()*($E$208-$D$208)+$D$208))*(RAND()*('Base Calcs'!$E$214-'Base Calcs'!$D$214)+'Base Calcs'!$D$214+IF($E$50&gt;0,$E$50,0)))+$E$154+$E$155-$E$196+$E$179-($E$179*(RAND()*($E$210-$D$210)+$D$210))-(($E$200/$E$45)*(RAND()*($E$211-$D$211)+$D$211))</f>
        <v>#N/A</v>
      </c>
      <c r="AK10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0" spans="2:37" x14ac:dyDescent="0.25">
      <c r="B1070" s="181" t="e">
        <f t="shared" ca="1" si="142"/>
        <v>#N/A</v>
      </c>
      <c r="C1070" s="86"/>
      <c r="D1070" s="86"/>
      <c r="F1070" s="16"/>
      <c r="G1070" s="86"/>
      <c r="H1070" s="86"/>
      <c r="J1070" s="86"/>
      <c r="P1070" s="16" t="e">
        <f t="shared" ca="1" si="143"/>
        <v>#N/A</v>
      </c>
      <c r="Q1070" s="86" t="e">
        <f t="shared" ca="1" si="144"/>
        <v>#N/A</v>
      </c>
      <c r="R1070" s="86" t="e">
        <f t="shared" ca="1" si="145"/>
        <v>#N/A</v>
      </c>
      <c r="T1070" s="16" t="e">
        <f t="shared" ca="1" si="146"/>
        <v>#N/A</v>
      </c>
      <c r="U1070" s="86" t="e">
        <f t="shared" ca="1" si="147"/>
        <v>#N/A</v>
      </c>
      <c r="V1070" s="86" t="e">
        <f t="shared" ca="1" si="148"/>
        <v>#N/A</v>
      </c>
      <c r="X1070" s="86"/>
      <c r="AI1070" s="196" t="e">
        <f ca="1">(($E$9*(RAND()*($E$208-$D$208)+$D$208))*(RAND()*('Base Calcs'!$E$214-'Base Calcs'!$D$214)+'Base Calcs'!$D$214+IF($E$50&gt;0,$E$50,0)))+$E$154+$E$155-$E$196+$E$179-($E$179*(RAND()*($E$210-$D$210)+$D$210))-(($E$200/$E$45)*(RAND()*($E$211-$D$211)+$D$211))</f>
        <v>#N/A</v>
      </c>
      <c r="AK10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1" spans="2:37" x14ac:dyDescent="0.25">
      <c r="B1071" s="181" t="e">
        <f t="shared" ca="1" si="142"/>
        <v>#N/A</v>
      </c>
      <c r="C1071" s="86"/>
      <c r="D1071" s="86"/>
      <c r="F1071" s="16"/>
      <c r="G1071" s="86"/>
      <c r="H1071" s="86"/>
      <c r="J1071" s="86"/>
      <c r="P1071" s="16" t="e">
        <f t="shared" ca="1" si="143"/>
        <v>#N/A</v>
      </c>
      <c r="Q1071" s="86" t="e">
        <f t="shared" ca="1" si="144"/>
        <v>#N/A</v>
      </c>
      <c r="R1071" s="86" t="e">
        <f t="shared" ca="1" si="145"/>
        <v>#N/A</v>
      </c>
      <c r="T1071" s="16" t="e">
        <f t="shared" ca="1" si="146"/>
        <v>#N/A</v>
      </c>
      <c r="U1071" s="86" t="e">
        <f t="shared" ca="1" si="147"/>
        <v>#N/A</v>
      </c>
      <c r="V1071" s="86" t="e">
        <f t="shared" ca="1" si="148"/>
        <v>#N/A</v>
      </c>
      <c r="X1071" s="86"/>
      <c r="AI1071" s="196" t="e">
        <f ca="1">(($E$9*(RAND()*($E$208-$D$208)+$D$208))*(RAND()*('Base Calcs'!$E$214-'Base Calcs'!$D$214)+'Base Calcs'!$D$214+IF($E$50&gt;0,$E$50,0)))+$E$154+$E$155-$E$196+$E$179-($E$179*(RAND()*($E$210-$D$210)+$D$210))-(($E$200/$E$45)*(RAND()*($E$211-$D$211)+$D$211))</f>
        <v>#N/A</v>
      </c>
      <c r="AK10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2" spans="2:37" x14ac:dyDescent="0.25">
      <c r="B1072" s="181" t="e">
        <f t="shared" ca="1" si="142"/>
        <v>#N/A</v>
      </c>
      <c r="C1072" s="86"/>
      <c r="D1072" s="86"/>
      <c r="F1072" s="16"/>
      <c r="G1072" s="86"/>
      <c r="H1072" s="86"/>
      <c r="J1072" s="86"/>
      <c r="P1072" s="16" t="e">
        <f t="shared" ca="1" si="143"/>
        <v>#N/A</v>
      </c>
      <c r="Q1072" s="86" t="e">
        <f t="shared" ca="1" si="144"/>
        <v>#N/A</v>
      </c>
      <c r="R1072" s="86" t="e">
        <f t="shared" ca="1" si="145"/>
        <v>#N/A</v>
      </c>
      <c r="T1072" s="16" t="e">
        <f t="shared" ca="1" si="146"/>
        <v>#N/A</v>
      </c>
      <c r="U1072" s="86" t="e">
        <f t="shared" ca="1" si="147"/>
        <v>#N/A</v>
      </c>
      <c r="V1072" s="86" t="e">
        <f t="shared" ca="1" si="148"/>
        <v>#N/A</v>
      </c>
      <c r="X1072" s="86"/>
      <c r="AI1072" s="196" t="e">
        <f ca="1">(($E$9*(RAND()*($E$208-$D$208)+$D$208))*(RAND()*('Base Calcs'!$E$214-'Base Calcs'!$D$214)+'Base Calcs'!$D$214+IF($E$50&gt;0,$E$50,0)))+$E$154+$E$155-$E$196+$E$179-($E$179*(RAND()*($E$210-$D$210)+$D$210))-(($E$200/$E$45)*(RAND()*($E$211-$D$211)+$D$211))</f>
        <v>#N/A</v>
      </c>
      <c r="AK10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3" spans="2:37" x14ac:dyDescent="0.25">
      <c r="B1073" s="181" t="e">
        <f t="shared" ca="1" si="142"/>
        <v>#N/A</v>
      </c>
      <c r="C1073" s="86"/>
      <c r="D1073" s="86"/>
      <c r="F1073" s="16"/>
      <c r="G1073" s="86"/>
      <c r="H1073" s="86"/>
      <c r="J1073" s="86"/>
      <c r="P1073" s="16" t="e">
        <f t="shared" ca="1" si="143"/>
        <v>#N/A</v>
      </c>
      <c r="Q1073" s="86" t="e">
        <f t="shared" ca="1" si="144"/>
        <v>#N/A</v>
      </c>
      <c r="R1073" s="86" t="e">
        <f t="shared" ca="1" si="145"/>
        <v>#N/A</v>
      </c>
      <c r="T1073" s="16" t="e">
        <f t="shared" ca="1" si="146"/>
        <v>#N/A</v>
      </c>
      <c r="U1073" s="86" t="e">
        <f t="shared" ca="1" si="147"/>
        <v>#N/A</v>
      </c>
      <c r="V1073" s="86" t="e">
        <f t="shared" ca="1" si="148"/>
        <v>#N/A</v>
      </c>
      <c r="X1073" s="86"/>
      <c r="AI1073" s="196" t="e">
        <f ca="1">(($E$9*(RAND()*($E$208-$D$208)+$D$208))*(RAND()*('Base Calcs'!$E$214-'Base Calcs'!$D$214)+'Base Calcs'!$D$214+IF($E$50&gt;0,$E$50,0)))+$E$154+$E$155-$E$196+$E$179-($E$179*(RAND()*($E$210-$D$210)+$D$210))-(($E$200/$E$45)*(RAND()*($E$211-$D$211)+$D$211))</f>
        <v>#N/A</v>
      </c>
      <c r="AK10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4" spans="2:37" x14ac:dyDescent="0.25">
      <c r="B1074" s="181" t="e">
        <f t="shared" ca="1" si="142"/>
        <v>#N/A</v>
      </c>
      <c r="C1074" s="86"/>
      <c r="D1074" s="86"/>
      <c r="F1074" s="16"/>
      <c r="G1074" s="86"/>
      <c r="H1074" s="86"/>
      <c r="J1074" s="86"/>
      <c r="P1074" s="16" t="e">
        <f t="shared" ca="1" si="143"/>
        <v>#N/A</v>
      </c>
      <c r="Q1074" s="86" t="e">
        <f t="shared" ca="1" si="144"/>
        <v>#N/A</v>
      </c>
      <c r="R1074" s="86" t="e">
        <f t="shared" ca="1" si="145"/>
        <v>#N/A</v>
      </c>
      <c r="T1074" s="16" t="e">
        <f t="shared" ca="1" si="146"/>
        <v>#N/A</v>
      </c>
      <c r="U1074" s="86" t="e">
        <f t="shared" ca="1" si="147"/>
        <v>#N/A</v>
      </c>
      <c r="V1074" s="86" t="e">
        <f t="shared" ca="1" si="148"/>
        <v>#N/A</v>
      </c>
      <c r="X1074" s="86"/>
      <c r="AI1074" s="196" t="e">
        <f ca="1">(($E$9*(RAND()*($E$208-$D$208)+$D$208))*(RAND()*('Base Calcs'!$E$214-'Base Calcs'!$D$214)+'Base Calcs'!$D$214+IF($E$50&gt;0,$E$50,0)))+$E$154+$E$155-$E$196+$E$179-($E$179*(RAND()*($E$210-$D$210)+$D$210))-(($E$200/$E$45)*(RAND()*($E$211-$D$211)+$D$211))</f>
        <v>#N/A</v>
      </c>
      <c r="AK10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5" spans="2:37" x14ac:dyDescent="0.25">
      <c r="B1075" s="181" t="e">
        <f t="shared" ca="1" si="142"/>
        <v>#N/A</v>
      </c>
      <c r="C1075" s="86"/>
      <c r="D1075" s="86"/>
      <c r="F1075" s="16"/>
      <c r="G1075" s="86"/>
      <c r="H1075" s="86"/>
      <c r="J1075" s="86"/>
      <c r="P1075" s="16" t="e">
        <f t="shared" ca="1" si="143"/>
        <v>#N/A</v>
      </c>
      <c r="Q1075" s="86" t="e">
        <f t="shared" ca="1" si="144"/>
        <v>#N/A</v>
      </c>
      <c r="R1075" s="86" t="e">
        <f t="shared" ca="1" si="145"/>
        <v>#N/A</v>
      </c>
      <c r="T1075" s="16" t="e">
        <f t="shared" ca="1" si="146"/>
        <v>#N/A</v>
      </c>
      <c r="U1075" s="86" t="e">
        <f t="shared" ca="1" si="147"/>
        <v>#N/A</v>
      </c>
      <c r="V1075" s="86" t="e">
        <f t="shared" ca="1" si="148"/>
        <v>#N/A</v>
      </c>
      <c r="X1075" s="86"/>
      <c r="AI1075" s="196" t="e">
        <f ca="1">(($E$9*(RAND()*($E$208-$D$208)+$D$208))*(RAND()*('Base Calcs'!$E$214-'Base Calcs'!$D$214)+'Base Calcs'!$D$214+IF($E$50&gt;0,$E$50,0)))+$E$154+$E$155-$E$196+$E$179-($E$179*(RAND()*($E$210-$D$210)+$D$210))-(($E$200/$E$45)*(RAND()*($E$211-$D$211)+$D$211))</f>
        <v>#N/A</v>
      </c>
      <c r="AK10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6" spans="2:37" x14ac:dyDescent="0.25">
      <c r="B1076" s="181" t="e">
        <f t="shared" ca="1" si="142"/>
        <v>#N/A</v>
      </c>
      <c r="C1076" s="86"/>
      <c r="D1076" s="86"/>
      <c r="F1076" s="16"/>
      <c r="G1076" s="86"/>
      <c r="H1076" s="86"/>
      <c r="J1076" s="86"/>
      <c r="P1076" s="16" t="e">
        <f t="shared" ca="1" si="143"/>
        <v>#N/A</v>
      </c>
      <c r="Q1076" s="86" t="e">
        <f t="shared" ca="1" si="144"/>
        <v>#N/A</v>
      </c>
      <c r="R1076" s="86" t="e">
        <f t="shared" ca="1" si="145"/>
        <v>#N/A</v>
      </c>
      <c r="T1076" s="16" t="e">
        <f t="shared" ca="1" si="146"/>
        <v>#N/A</v>
      </c>
      <c r="U1076" s="86" t="e">
        <f t="shared" ca="1" si="147"/>
        <v>#N/A</v>
      </c>
      <c r="V1076" s="86" t="e">
        <f t="shared" ca="1" si="148"/>
        <v>#N/A</v>
      </c>
      <c r="X1076" s="86"/>
      <c r="AI1076" s="196" t="e">
        <f ca="1">(($E$9*(RAND()*($E$208-$D$208)+$D$208))*(RAND()*('Base Calcs'!$E$214-'Base Calcs'!$D$214)+'Base Calcs'!$D$214+IF($E$50&gt;0,$E$50,0)))+$E$154+$E$155-$E$196+$E$179-($E$179*(RAND()*($E$210-$D$210)+$D$210))-(($E$200/$E$45)*(RAND()*($E$211-$D$211)+$D$211))</f>
        <v>#N/A</v>
      </c>
      <c r="AK10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7" spans="2:37" x14ac:dyDescent="0.25">
      <c r="B1077" s="181" t="e">
        <f t="shared" ca="1" si="142"/>
        <v>#N/A</v>
      </c>
      <c r="C1077" s="86"/>
      <c r="D1077" s="86"/>
      <c r="F1077" s="16"/>
      <c r="G1077" s="86"/>
      <c r="H1077" s="86"/>
      <c r="J1077" s="86"/>
      <c r="P1077" s="16" t="e">
        <f t="shared" ca="1" si="143"/>
        <v>#N/A</v>
      </c>
      <c r="Q1077" s="86" t="e">
        <f t="shared" ca="1" si="144"/>
        <v>#N/A</v>
      </c>
      <c r="R1077" s="86" t="e">
        <f t="shared" ca="1" si="145"/>
        <v>#N/A</v>
      </c>
      <c r="T1077" s="16" t="e">
        <f t="shared" ca="1" si="146"/>
        <v>#N/A</v>
      </c>
      <c r="U1077" s="86" t="e">
        <f t="shared" ca="1" si="147"/>
        <v>#N/A</v>
      </c>
      <c r="V1077" s="86" t="e">
        <f t="shared" ca="1" si="148"/>
        <v>#N/A</v>
      </c>
      <c r="X1077" s="86"/>
      <c r="AI1077" s="196" t="e">
        <f ca="1">(($E$9*(RAND()*($E$208-$D$208)+$D$208))*(RAND()*('Base Calcs'!$E$214-'Base Calcs'!$D$214)+'Base Calcs'!$D$214+IF($E$50&gt;0,$E$50,0)))+$E$154+$E$155-$E$196+$E$179-($E$179*(RAND()*($E$210-$D$210)+$D$210))-(($E$200/$E$45)*(RAND()*($E$211-$D$211)+$D$211))</f>
        <v>#N/A</v>
      </c>
      <c r="AK10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8" spans="2:37" x14ac:dyDescent="0.25">
      <c r="B1078" s="181" t="e">
        <f t="shared" ca="1" si="142"/>
        <v>#N/A</v>
      </c>
      <c r="C1078" s="86"/>
      <c r="D1078" s="86"/>
      <c r="F1078" s="16"/>
      <c r="G1078" s="86"/>
      <c r="H1078" s="86"/>
      <c r="J1078" s="86"/>
      <c r="P1078" s="16" t="e">
        <f t="shared" ca="1" si="143"/>
        <v>#N/A</v>
      </c>
      <c r="Q1078" s="86" t="e">
        <f t="shared" ca="1" si="144"/>
        <v>#N/A</v>
      </c>
      <c r="R1078" s="86" t="e">
        <f t="shared" ca="1" si="145"/>
        <v>#N/A</v>
      </c>
      <c r="T1078" s="16" t="e">
        <f t="shared" ca="1" si="146"/>
        <v>#N/A</v>
      </c>
      <c r="U1078" s="86" t="e">
        <f t="shared" ca="1" si="147"/>
        <v>#N/A</v>
      </c>
      <c r="V1078" s="86" t="e">
        <f t="shared" ca="1" si="148"/>
        <v>#N/A</v>
      </c>
      <c r="X1078" s="86"/>
      <c r="AI1078" s="196" t="e">
        <f ca="1">(($E$9*(RAND()*($E$208-$D$208)+$D$208))*(RAND()*('Base Calcs'!$E$214-'Base Calcs'!$D$214)+'Base Calcs'!$D$214+IF($E$50&gt;0,$E$50,0)))+$E$154+$E$155-$E$196+$E$179-($E$179*(RAND()*($E$210-$D$210)+$D$210))-(($E$200/$E$45)*(RAND()*($E$211-$D$211)+$D$211))</f>
        <v>#N/A</v>
      </c>
      <c r="AK10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9" spans="2:37" x14ac:dyDescent="0.25">
      <c r="B1079" s="181" t="e">
        <f t="shared" ca="1" si="142"/>
        <v>#N/A</v>
      </c>
      <c r="C1079" s="86"/>
      <c r="D1079" s="86"/>
      <c r="F1079" s="16"/>
      <c r="G1079" s="86"/>
      <c r="H1079" s="86"/>
      <c r="J1079" s="86"/>
      <c r="P1079" s="16" t="e">
        <f t="shared" ca="1" si="143"/>
        <v>#N/A</v>
      </c>
      <c r="Q1079" s="86" t="e">
        <f t="shared" ca="1" si="144"/>
        <v>#N/A</v>
      </c>
      <c r="R1079" s="86" t="e">
        <f t="shared" ca="1" si="145"/>
        <v>#N/A</v>
      </c>
      <c r="T1079" s="16" t="e">
        <f t="shared" ca="1" si="146"/>
        <v>#N/A</v>
      </c>
      <c r="U1079" s="86" t="e">
        <f t="shared" ca="1" si="147"/>
        <v>#N/A</v>
      </c>
      <c r="V1079" s="86" t="e">
        <f t="shared" ca="1" si="148"/>
        <v>#N/A</v>
      </c>
      <c r="X1079" s="86"/>
      <c r="AI1079" s="196" t="e">
        <f ca="1">(($E$9*(RAND()*($E$208-$D$208)+$D$208))*(RAND()*('Base Calcs'!$E$214-'Base Calcs'!$D$214)+'Base Calcs'!$D$214+IF($E$50&gt;0,$E$50,0)))+$E$154+$E$155-$E$196+$E$179-($E$179*(RAND()*($E$210-$D$210)+$D$210))-(($E$200/$E$45)*(RAND()*($E$211-$D$211)+$D$211))</f>
        <v>#N/A</v>
      </c>
      <c r="AK10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0" spans="2:37" x14ac:dyDescent="0.25">
      <c r="B1080" s="181" t="e">
        <f t="shared" ca="1" si="142"/>
        <v>#N/A</v>
      </c>
      <c r="C1080" s="86"/>
      <c r="D1080" s="86"/>
      <c r="F1080" s="16"/>
      <c r="G1080" s="86"/>
      <c r="H1080" s="86"/>
      <c r="J1080" s="86"/>
      <c r="P1080" s="16" t="e">
        <f t="shared" ca="1" si="143"/>
        <v>#N/A</v>
      </c>
      <c r="Q1080" s="86" t="e">
        <f t="shared" ca="1" si="144"/>
        <v>#N/A</v>
      </c>
      <c r="R1080" s="86" t="e">
        <f t="shared" ca="1" si="145"/>
        <v>#N/A</v>
      </c>
      <c r="T1080" s="16" t="e">
        <f t="shared" ca="1" si="146"/>
        <v>#N/A</v>
      </c>
      <c r="U1080" s="86" t="e">
        <f t="shared" ca="1" si="147"/>
        <v>#N/A</v>
      </c>
      <c r="V1080" s="86" t="e">
        <f t="shared" ca="1" si="148"/>
        <v>#N/A</v>
      </c>
      <c r="X1080" s="86"/>
      <c r="AI1080" s="196" t="e">
        <f ca="1">(($E$9*(RAND()*($E$208-$D$208)+$D$208))*(RAND()*('Base Calcs'!$E$214-'Base Calcs'!$D$214)+'Base Calcs'!$D$214+IF($E$50&gt;0,$E$50,0)))+$E$154+$E$155-$E$196+$E$179-($E$179*(RAND()*($E$210-$D$210)+$D$210))-(($E$200/$E$45)*(RAND()*($E$211-$D$211)+$D$211))</f>
        <v>#N/A</v>
      </c>
      <c r="AK10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1" spans="2:37" x14ac:dyDescent="0.25">
      <c r="B1081" s="181" t="e">
        <f t="shared" ca="1" si="142"/>
        <v>#N/A</v>
      </c>
      <c r="C1081" s="86"/>
      <c r="D1081" s="86"/>
      <c r="F1081" s="16"/>
      <c r="G1081" s="86"/>
      <c r="H1081" s="86"/>
      <c r="J1081" s="86"/>
      <c r="P1081" s="16" t="e">
        <f t="shared" ca="1" si="143"/>
        <v>#N/A</v>
      </c>
      <c r="Q1081" s="86" t="e">
        <f t="shared" ca="1" si="144"/>
        <v>#N/A</v>
      </c>
      <c r="R1081" s="86" t="e">
        <f t="shared" ca="1" si="145"/>
        <v>#N/A</v>
      </c>
      <c r="T1081" s="16" t="e">
        <f t="shared" ca="1" si="146"/>
        <v>#N/A</v>
      </c>
      <c r="U1081" s="86" t="e">
        <f t="shared" ca="1" si="147"/>
        <v>#N/A</v>
      </c>
      <c r="V1081" s="86" t="e">
        <f t="shared" ca="1" si="148"/>
        <v>#N/A</v>
      </c>
      <c r="X1081" s="86"/>
      <c r="AI1081" s="196" t="e">
        <f ca="1">(($E$9*(RAND()*($E$208-$D$208)+$D$208))*(RAND()*('Base Calcs'!$E$214-'Base Calcs'!$D$214)+'Base Calcs'!$D$214+IF($E$50&gt;0,$E$50,0)))+$E$154+$E$155-$E$196+$E$179-($E$179*(RAND()*($E$210-$D$210)+$D$210))-(($E$200/$E$45)*(RAND()*($E$211-$D$211)+$D$211))</f>
        <v>#N/A</v>
      </c>
      <c r="AK10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2" spans="2:37" x14ac:dyDescent="0.25">
      <c r="B1082" s="181" t="e">
        <f t="shared" ca="1" si="142"/>
        <v>#N/A</v>
      </c>
      <c r="C1082" s="86"/>
      <c r="D1082" s="86"/>
      <c r="F1082" s="16"/>
      <c r="G1082" s="86"/>
      <c r="H1082" s="86"/>
      <c r="J1082" s="86"/>
      <c r="P1082" s="16" t="e">
        <f t="shared" ca="1" si="143"/>
        <v>#N/A</v>
      </c>
      <c r="Q1082" s="86" t="e">
        <f t="shared" ca="1" si="144"/>
        <v>#N/A</v>
      </c>
      <c r="R1082" s="86" t="e">
        <f t="shared" ca="1" si="145"/>
        <v>#N/A</v>
      </c>
      <c r="T1082" s="16" t="e">
        <f t="shared" ca="1" si="146"/>
        <v>#N/A</v>
      </c>
      <c r="U1082" s="86" t="e">
        <f t="shared" ca="1" si="147"/>
        <v>#N/A</v>
      </c>
      <c r="V1082" s="86" t="e">
        <f t="shared" ca="1" si="148"/>
        <v>#N/A</v>
      </c>
      <c r="X1082" s="86"/>
      <c r="AI1082" s="196" t="e">
        <f ca="1">(($E$9*(RAND()*($E$208-$D$208)+$D$208))*(RAND()*('Base Calcs'!$E$214-'Base Calcs'!$D$214)+'Base Calcs'!$D$214+IF($E$50&gt;0,$E$50,0)))+$E$154+$E$155-$E$196+$E$179-($E$179*(RAND()*($E$210-$D$210)+$D$210))-(($E$200/$E$45)*(RAND()*($E$211-$D$211)+$D$211))</f>
        <v>#N/A</v>
      </c>
      <c r="AK10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3" spans="2:37" x14ac:dyDescent="0.25">
      <c r="B1083" s="181" t="e">
        <f t="shared" ca="1" si="142"/>
        <v>#N/A</v>
      </c>
      <c r="C1083" s="86"/>
      <c r="D1083" s="86"/>
      <c r="F1083" s="16"/>
      <c r="G1083" s="86"/>
      <c r="H1083" s="86"/>
      <c r="J1083" s="86"/>
      <c r="P1083" s="16" t="e">
        <f t="shared" ca="1" si="143"/>
        <v>#N/A</v>
      </c>
      <c r="Q1083" s="86" t="e">
        <f t="shared" ca="1" si="144"/>
        <v>#N/A</v>
      </c>
      <c r="R1083" s="86" t="e">
        <f t="shared" ca="1" si="145"/>
        <v>#N/A</v>
      </c>
      <c r="T1083" s="16" t="e">
        <f t="shared" ca="1" si="146"/>
        <v>#N/A</v>
      </c>
      <c r="U1083" s="86" t="e">
        <f t="shared" ca="1" si="147"/>
        <v>#N/A</v>
      </c>
      <c r="V1083" s="86" t="e">
        <f t="shared" ca="1" si="148"/>
        <v>#N/A</v>
      </c>
      <c r="X1083" s="86"/>
      <c r="AI1083" s="196" t="e">
        <f ca="1">(($E$9*(RAND()*($E$208-$D$208)+$D$208))*(RAND()*('Base Calcs'!$E$214-'Base Calcs'!$D$214)+'Base Calcs'!$D$214+IF($E$50&gt;0,$E$50,0)))+$E$154+$E$155-$E$196+$E$179-($E$179*(RAND()*($E$210-$D$210)+$D$210))-(($E$200/$E$45)*(RAND()*($E$211-$D$211)+$D$211))</f>
        <v>#N/A</v>
      </c>
      <c r="AK10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4" spans="2:37" x14ac:dyDescent="0.25">
      <c r="B1084" s="181" t="e">
        <f t="shared" ca="1" si="142"/>
        <v>#N/A</v>
      </c>
      <c r="C1084" s="86"/>
      <c r="D1084" s="86"/>
      <c r="F1084" s="16"/>
      <c r="G1084" s="86"/>
      <c r="H1084" s="86"/>
      <c r="J1084" s="86"/>
      <c r="P1084" s="16" t="e">
        <f t="shared" ca="1" si="143"/>
        <v>#N/A</v>
      </c>
      <c r="Q1084" s="86" t="e">
        <f t="shared" ca="1" si="144"/>
        <v>#N/A</v>
      </c>
      <c r="R1084" s="86" t="e">
        <f t="shared" ca="1" si="145"/>
        <v>#N/A</v>
      </c>
      <c r="T1084" s="16" t="e">
        <f t="shared" ca="1" si="146"/>
        <v>#N/A</v>
      </c>
      <c r="U1084" s="86" t="e">
        <f t="shared" ca="1" si="147"/>
        <v>#N/A</v>
      </c>
      <c r="V1084" s="86" t="e">
        <f t="shared" ca="1" si="148"/>
        <v>#N/A</v>
      </c>
      <c r="X1084" s="86"/>
      <c r="AI1084" s="196" t="e">
        <f ca="1">(($E$9*(RAND()*($E$208-$D$208)+$D$208))*(RAND()*('Base Calcs'!$E$214-'Base Calcs'!$D$214)+'Base Calcs'!$D$214+IF($E$50&gt;0,$E$50,0)))+$E$154+$E$155-$E$196+$E$179-($E$179*(RAND()*($E$210-$D$210)+$D$210))-(($E$200/$E$45)*(RAND()*($E$211-$D$211)+$D$211))</f>
        <v>#N/A</v>
      </c>
      <c r="AK10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5" spans="2:37" x14ac:dyDescent="0.25">
      <c r="B1085" s="181" t="e">
        <f t="shared" ca="1" si="142"/>
        <v>#N/A</v>
      </c>
      <c r="C1085" s="86"/>
      <c r="D1085" s="86"/>
      <c r="F1085" s="16"/>
      <c r="G1085" s="86"/>
      <c r="H1085" s="86"/>
      <c r="J1085" s="86"/>
      <c r="P1085" s="16" t="e">
        <f t="shared" ca="1" si="143"/>
        <v>#N/A</v>
      </c>
      <c r="Q1085" s="86" t="e">
        <f t="shared" ca="1" si="144"/>
        <v>#N/A</v>
      </c>
      <c r="R1085" s="86" t="e">
        <f t="shared" ca="1" si="145"/>
        <v>#N/A</v>
      </c>
      <c r="T1085" s="16" t="e">
        <f t="shared" ca="1" si="146"/>
        <v>#N/A</v>
      </c>
      <c r="U1085" s="86" t="e">
        <f t="shared" ca="1" si="147"/>
        <v>#N/A</v>
      </c>
      <c r="V1085" s="86" t="e">
        <f t="shared" ca="1" si="148"/>
        <v>#N/A</v>
      </c>
      <c r="X1085" s="86"/>
      <c r="AI1085" s="196" t="e">
        <f ca="1">(($E$9*(RAND()*($E$208-$D$208)+$D$208))*(RAND()*('Base Calcs'!$E$214-'Base Calcs'!$D$214)+'Base Calcs'!$D$214+IF($E$50&gt;0,$E$50,0)))+$E$154+$E$155-$E$196+$E$179-($E$179*(RAND()*($E$210-$D$210)+$D$210))-(($E$200/$E$45)*(RAND()*($E$211-$D$211)+$D$211))</f>
        <v>#N/A</v>
      </c>
      <c r="AK10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6" spans="2:37" x14ac:dyDescent="0.25">
      <c r="B1086" s="181" t="e">
        <f t="shared" ca="1" si="142"/>
        <v>#N/A</v>
      </c>
      <c r="C1086" s="86"/>
      <c r="D1086" s="86"/>
      <c r="F1086" s="16"/>
      <c r="G1086" s="86"/>
      <c r="H1086" s="86"/>
      <c r="J1086" s="86"/>
      <c r="P1086" s="16" t="e">
        <f t="shared" ca="1" si="143"/>
        <v>#N/A</v>
      </c>
      <c r="Q1086" s="86" t="e">
        <f t="shared" ca="1" si="144"/>
        <v>#N/A</v>
      </c>
      <c r="R1086" s="86" t="e">
        <f t="shared" ca="1" si="145"/>
        <v>#N/A</v>
      </c>
      <c r="T1086" s="16" t="e">
        <f t="shared" ca="1" si="146"/>
        <v>#N/A</v>
      </c>
      <c r="U1086" s="86" t="e">
        <f t="shared" ca="1" si="147"/>
        <v>#N/A</v>
      </c>
      <c r="V1086" s="86" t="e">
        <f t="shared" ca="1" si="148"/>
        <v>#N/A</v>
      </c>
      <c r="X1086" s="86"/>
      <c r="AI1086" s="196" t="e">
        <f ca="1">(($E$9*(RAND()*($E$208-$D$208)+$D$208))*(RAND()*('Base Calcs'!$E$214-'Base Calcs'!$D$214)+'Base Calcs'!$D$214+IF($E$50&gt;0,$E$50,0)))+$E$154+$E$155-$E$196+$E$179-($E$179*(RAND()*($E$210-$D$210)+$D$210))-(($E$200/$E$45)*(RAND()*($E$211-$D$211)+$D$211))</f>
        <v>#N/A</v>
      </c>
      <c r="AK10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7" spans="2:37" x14ac:dyDescent="0.25">
      <c r="B1087" s="181" t="e">
        <f t="shared" ca="1" si="142"/>
        <v>#N/A</v>
      </c>
      <c r="C1087" s="86"/>
      <c r="D1087" s="86"/>
      <c r="F1087" s="16"/>
      <c r="G1087" s="86"/>
      <c r="H1087" s="86"/>
      <c r="J1087" s="86"/>
      <c r="P1087" s="16" t="e">
        <f t="shared" ca="1" si="143"/>
        <v>#N/A</v>
      </c>
      <c r="Q1087" s="86" t="e">
        <f t="shared" ca="1" si="144"/>
        <v>#N/A</v>
      </c>
      <c r="R1087" s="86" t="e">
        <f t="shared" ca="1" si="145"/>
        <v>#N/A</v>
      </c>
      <c r="T1087" s="16" t="e">
        <f t="shared" ca="1" si="146"/>
        <v>#N/A</v>
      </c>
      <c r="U1087" s="86" t="e">
        <f t="shared" ca="1" si="147"/>
        <v>#N/A</v>
      </c>
      <c r="V1087" s="86" t="e">
        <f t="shared" ca="1" si="148"/>
        <v>#N/A</v>
      </c>
      <c r="X1087" s="86"/>
      <c r="AI1087" s="196" t="e">
        <f ca="1">(($E$9*(RAND()*($E$208-$D$208)+$D$208))*(RAND()*('Base Calcs'!$E$214-'Base Calcs'!$D$214)+'Base Calcs'!$D$214+IF($E$50&gt;0,$E$50,0)))+$E$154+$E$155-$E$196+$E$179-($E$179*(RAND()*($E$210-$D$210)+$D$210))-(($E$200/$E$45)*(RAND()*($E$211-$D$211)+$D$211))</f>
        <v>#N/A</v>
      </c>
      <c r="AK10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8" spans="2:37" x14ac:dyDescent="0.25">
      <c r="B1088" s="181" t="e">
        <f t="shared" ca="1" si="142"/>
        <v>#N/A</v>
      </c>
      <c r="C1088" s="86"/>
      <c r="D1088" s="86"/>
      <c r="F1088" s="16"/>
      <c r="G1088" s="86"/>
      <c r="H1088" s="86"/>
      <c r="J1088" s="86"/>
      <c r="P1088" s="16" t="e">
        <f t="shared" ca="1" si="143"/>
        <v>#N/A</v>
      </c>
      <c r="Q1088" s="86" t="e">
        <f t="shared" ca="1" si="144"/>
        <v>#N/A</v>
      </c>
      <c r="R1088" s="86" t="e">
        <f t="shared" ca="1" si="145"/>
        <v>#N/A</v>
      </c>
      <c r="T1088" s="16" t="e">
        <f t="shared" ca="1" si="146"/>
        <v>#N/A</v>
      </c>
      <c r="U1088" s="86" t="e">
        <f t="shared" ca="1" si="147"/>
        <v>#N/A</v>
      </c>
      <c r="V1088" s="86" t="e">
        <f t="shared" ca="1" si="148"/>
        <v>#N/A</v>
      </c>
      <c r="X1088" s="86"/>
      <c r="AI1088" s="196" t="e">
        <f ca="1">(($E$9*(RAND()*($E$208-$D$208)+$D$208))*(RAND()*('Base Calcs'!$E$214-'Base Calcs'!$D$214)+'Base Calcs'!$D$214+IF($E$50&gt;0,$E$50,0)))+$E$154+$E$155-$E$196+$E$179-($E$179*(RAND()*($E$210-$D$210)+$D$210))-(($E$200/$E$45)*(RAND()*($E$211-$D$211)+$D$211))</f>
        <v>#N/A</v>
      </c>
      <c r="AK10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9" spans="2:37" x14ac:dyDescent="0.25">
      <c r="B1089" s="181" t="e">
        <f t="shared" ca="1" si="142"/>
        <v>#N/A</v>
      </c>
      <c r="C1089" s="86"/>
      <c r="D1089" s="86"/>
      <c r="F1089" s="16"/>
      <c r="G1089" s="86"/>
      <c r="H1089" s="86"/>
      <c r="J1089" s="86"/>
      <c r="P1089" s="16" t="e">
        <f t="shared" ca="1" si="143"/>
        <v>#N/A</v>
      </c>
      <c r="Q1089" s="86" t="e">
        <f t="shared" ca="1" si="144"/>
        <v>#N/A</v>
      </c>
      <c r="R1089" s="86" t="e">
        <f t="shared" ca="1" si="145"/>
        <v>#N/A</v>
      </c>
      <c r="T1089" s="16" t="e">
        <f t="shared" ca="1" si="146"/>
        <v>#N/A</v>
      </c>
      <c r="U1089" s="86" t="e">
        <f t="shared" ca="1" si="147"/>
        <v>#N/A</v>
      </c>
      <c r="V1089" s="86" t="e">
        <f t="shared" ca="1" si="148"/>
        <v>#N/A</v>
      </c>
      <c r="X1089" s="86"/>
      <c r="AI1089" s="196" t="e">
        <f ca="1">(($E$9*(RAND()*($E$208-$D$208)+$D$208))*(RAND()*('Base Calcs'!$E$214-'Base Calcs'!$D$214)+'Base Calcs'!$D$214+IF($E$50&gt;0,$E$50,0)))+$E$154+$E$155-$E$196+$E$179-($E$179*(RAND()*($E$210-$D$210)+$D$210))-(($E$200/$E$45)*(RAND()*($E$211-$D$211)+$D$211))</f>
        <v>#N/A</v>
      </c>
      <c r="AK10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0" spans="2:37" x14ac:dyDescent="0.25">
      <c r="B1090" s="181" t="e">
        <f t="shared" ca="1" si="142"/>
        <v>#N/A</v>
      </c>
      <c r="C1090" s="86"/>
      <c r="D1090" s="86"/>
      <c r="F1090" s="16"/>
      <c r="G1090" s="86"/>
      <c r="H1090" s="86"/>
      <c r="J1090" s="86"/>
      <c r="P1090" s="16" t="e">
        <f t="shared" ca="1" si="143"/>
        <v>#N/A</v>
      </c>
      <c r="Q1090" s="86" t="e">
        <f t="shared" ca="1" si="144"/>
        <v>#N/A</v>
      </c>
      <c r="R1090" s="86" t="e">
        <f t="shared" ca="1" si="145"/>
        <v>#N/A</v>
      </c>
      <c r="T1090" s="16" t="e">
        <f t="shared" ca="1" si="146"/>
        <v>#N/A</v>
      </c>
      <c r="U1090" s="86" t="e">
        <f t="shared" ca="1" si="147"/>
        <v>#N/A</v>
      </c>
      <c r="V1090" s="86" t="e">
        <f t="shared" ca="1" si="148"/>
        <v>#N/A</v>
      </c>
      <c r="X1090" s="86"/>
      <c r="AI1090" s="196" t="e">
        <f ca="1">(($E$9*(RAND()*($E$208-$D$208)+$D$208))*(RAND()*('Base Calcs'!$E$214-'Base Calcs'!$D$214)+'Base Calcs'!$D$214+IF($E$50&gt;0,$E$50,0)))+$E$154+$E$155-$E$196+$E$179-($E$179*(RAND()*($E$210-$D$210)+$D$210))-(($E$200/$E$45)*(RAND()*($E$211-$D$211)+$D$211))</f>
        <v>#N/A</v>
      </c>
      <c r="AK10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1" spans="2:37" x14ac:dyDescent="0.25">
      <c r="B1091" s="181" t="e">
        <f t="shared" ca="1" si="142"/>
        <v>#N/A</v>
      </c>
      <c r="C1091" s="86"/>
      <c r="D1091" s="86"/>
      <c r="F1091" s="16"/>
      <c r="G1091" s="86"/>
      <c r="H1091" s="86"/>
      <c r="J1091" s="86"/>
      <c r="P1091" s="16" t="e">
        <f t="shared" ca="1" si="143"/>
        <v>#N/A</v>
      </c>
      <c r="Q1091" s="86" t="e">
        <f t="shared" ca="1" si="144"/>
        <v>#N/A</v>
      </c>
      <c r="R1091" s="86" t="e">
        <f t="shared" ca="1" si="145"/>
        <v>#N/A</v>
      </c>
      <c r="T1091" s="16" t="e">
        <f t="shared" ca="1" si="146"/>
        <v>#N/A</v>
      </c>
      <c r="U1091" s="86" t="e">
        <f t="shared" ca="1" si="147"/>
        <v>#N/A</v>
      </c>
      <c r="V1091" s="86" t="e">
        <f t="shared" ca="1" si="148"/>
        <v>#N/A</v>
      </c>
      <c r="X1091" s="86"/>
      <c r="AI1091" s="196" t="e">
        <f ca="1">(($E$9*(RAND()*($E$208-$D$208)+$D$208))*(RAND()*('Base Calcs'!$E$214-'Base Calcs'!$D$214)+'Base Calcs'!$D$214+IF($E$50&gt;0,$E$50,0)))+$E$154+$E$155-$E$196+$E$179-($E$179*(RAND()*($E$210-$D$210)+$D$210))-(($E$200/$E$45)*(RAND()*($E$211-$D$211)+$D$211))</f>
        <v>#N/A</v>
      </c>
      <c r="AK10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2" spans="2:37" x14ac:dyDescent="0.25">
      <c r="B1092" s="181" t="e">
        <f t="shared" ca="1" si="142"/>
        <v>#N/A</v>
      </c>
      <c r="C1092" s="86"/>
      <c r="D1092" s="86"/>
      <c r="F1092" s="16"/>
      <c r="G1092" s="86"/>
      <c r="H1092" s="86"/>
      <c r="J1092" s="86"/>
      <c r="P1092" s="16" t="e">
        <f t="shared" ca="1" si="143"/>
        <v>#N/A</v>
      </c>
      <c r="Q1092" s="86" t="e">
        <f t="shared" ca="1" si="144"/>
        <v>#N/A</v>
      </c>
      <c r="R1092" s="86" t="e">
        <f t="shared" ca="1" si="145"/>
        <v>#N/A</v>
      </c>
      <c r="T1092" s="16" t="e">
        <f t="shared" ca="1" si="146"/>
        <v>#N/A</v>
      </c>
      <c r="U1092" s="86" t="e">
        <f t="shared" ca="1" si="147"/>
        <v>#N/A</v>
      </c>
      <c r="V1092" s="86" t="e">
        <f t="shared" ca="1" si="148"/>
        <v>#N/A</v>
      </c>
      <c r="X1092" s="86"/>
      <c r="AI1092" s="196" t="e">
        <f ca="1">(($E$9*(RAND()*($E$208-$D$208)+$D$208))*(RAND()*('Base Calcs'!$E$214-'Base Calcs'!$D$214)+'Base Calcs'!$D$214+IF($E$50&gt;0,$E$50,0)))+$E$154+$E$155-$E$196+$E$179-($E$179*(RAND()*($E$210-$D$210)+$D$210))-(($E$200/$E$45)*(RAND()*($E$211-$D$211)+$D$211))</f>
        <v>#N/A</v>
      </c>
      <c r="AK10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3" spans="2:37" x14ac:dyDescent="0.25">
      <c r="B1093" s="181" t="e">
        <f t="shared" ca="1" si="142"/>
        <v>#N/A</v>
      </c>
      <c r="C1093" s="86"/>
      <c r="D1093" s="86"/>
      <c r="F1093" s="16"/>
      <c r="G1093" s="86"/>
      <c r="H1093" s="86"/>
      <c r="J1093" s="86"/>
      <c r="P1093" s="16" t="e">
        <f t="shared" ca="1" si="143"/>
        <v>#N/A</v>
      </c>
      <c r="Q1093" s="86" t="e">
        <f t="shared" ca="1" si="144"/>
        <v>#N/A</v>
      </c>
      <c r="R1093" s="86" t="e">
        <f t="shared" ca="1" si="145"/>
        <v>#N/A</v>
      </c>
      <c r="T1093" s="16" t="e">
        <f t="shared" ca="1" si="146"/>
        <v>#N/A</v>
      </c>
      <c r="U1093" s="86" t="e">
        <f t="shared" ca="1" si="147"/>
        <v>#N/A</v>
      </c>
      <c r="V1093" s="86" t="e">
        <f t="shared" ca="1" si="148"/>
        <v>#N/A</v>
      </c>
      <c r="X1093" s="86"/>
      <c r="AI1093" s="196" t="e">
        <f ca="1">(($E$9*(RAND()*($E$208-$D$208)+$D$208))*(RAND()*('Base Calcs'!$E$214-'Base Calcs'!$D$214)+'Base Calcs'!$D$214+IF($E$50&gt;0,$E$50,0)))+$E$154+$E$155-$E$196+$E$179-($E$179*(RAND()*($E$210-$D$210)+$D$210))-(($E$200/$E$45)*(RAND()*($E$211-$D$211)+$D$211))</f>
        <v>#N/A</v>
      </c>
      <c r="AK10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4" spans="2:37" x14ac:dyDescent="0.25">
      <c r="B1094" s="181" t="e">
        <f t="shared" ca="1" si="142"/>
        <v>#N/A</v>
      </c>
      <c r="C1094" s="86"/>
      <c r="D1094" s="86"/>
      <c r="F1094" s="16"/>
      <c r="G1094" s="86"/>
      <c r="H1094" s="86"/>
      <c r="J1094" s="86"/>
      <c r="P1094" s="16" t="e">
        <f t="shared" ca="1" si="143"/>
        <v>#N/A</v>
      </c>
      <c r="Q1094" s="86" t="e">
        <f t="shared" ca="1" si="144"/>
        <v>#N/A</v>
      </c>
      <c r="R1094" s="86" t="e">
        <f t="shared" ca="1" si="145"/>
        <v>#N/A</v>
      </c>
      <c r="T1094" s="16" t="e">
        <f t="shared" ca="1" si="146"/>
        <v>#N/A</v>
      </c>
      <c r="U1094" s="86" t="e">
        <f t="shared" ca="1" si="147"/>
        <v>#N/A</v>
      </c>
      <c r="V1094" s="86" t="e">
        <f t="shared" ca="1" si="148"/>
        <v>#N/A</v>
      </c>
      <c r="X1094" s="86"/>
      <c r="AI1094" s="196" t="e">
        <f ca="1">(($E$9*(RAND()*($E$208-$D$208)+$D$208))*(RAND()*('Base Calcs'!$E$214-'Base Calcs'!$D$214)+'Base Calcs'!$D$214+IF($E$50&gt;0,$E$50,0)))+$E$154+$E$155-$E$196+$E$179-($E$179*(RAND()*($E$210-$D$210)+$D$210))-(($E$200/$E$45)*(RAND()*($E$211-$D$211)+$D$211))</f>
        <v>#N/A</v>
      </c>
      <c r="AK10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5" spans="2:37" x14ac:dyDescent="0.25">
      <c r="B1095" s="181" t="e">
        <f t="shared" ca="1" si="142"/>
        <v>#N/A</v>
      </c>
      <c r="C1095" s="86"/>
      <c r="D1095" s="86"/>
      <c r="F1095" s="16"/>
      <c r="G1095" s="86"/>
      <c r="H1095" s="86"/>
      <c r="J1095" s="86"/>
      <c r="P1095" s="16" t="e">
        <f t="shared" ca="1" si="143"/>
        <v>#N/A</v>
      </c>
      <c r="Q1095" s="86" t="e">
        <f t="shared" ca="1" si="144"/>
        <v>#N/A</v>
      </c>
      <c r="R1095" s="86" t="e">
        <f t="shared" ca="1" si="145"/>
        <v>#N/A</v>
      </c>
      <c r="T1095" s="16" t="e">
        <f t="shared" ca="1" si="146"/>
        <v>#N/A</v>
      </c>
      <c r="U1095" s="86" t="e">
        <f t="shared" ca="1" si="147"/>
        <v>#N/A</v>
      </c>
      <c r="V1095" s="86" t="e">
        <f t="shared" ca="1" si="148"/>
        <v>#N/A</v>
      </c>
      <c r="X1095" s="86"/>
      <c r="AI1095" s="196" t="e">
        <f ca="1">(($E$9*(RAND()*($E$208-$D$208)+$D$208))*(RAND()*('Base Calcs'!$E$214-'Base Calcs'!$D$214)+'Base Calcs'!$D$214+IF($E$50&gt;0,$E$50,0)))+$E$154+$E$155-$E$196+$E$179-($E$179*(RAND()*($E$210-$D$210)+$D$210))-(($E$200/$E$45)*(RAND()*($E$211-$D$211)+$D$211))</f>
        <v>#N/A</v>
      </c>
      <c r="AK10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6" spans="2:37" x14ac:dyDescent="0.25">
      <c r="B1096" s="181" t="e">
        <f t="shared" ca="1" si="142"/>
        <v>#N/A</v>
      </c>
      <c r="C1096" s="86"/>
      <c r="D1096" s="86"/>
      <c r="F1096" s="16"/>
      <c r="G1096" s="86"/>
      <c r="H1096" s="86"/>
      <c r="J1096" s="86"/>
      <c r="P1096" s="16" t="e">
        <f t="shared" ca="1" si="143"/>
        <v>#N/A</v>
      </c>
      <c r="Q1096" s="86" t="e">
        <f t="shared" ca="1" si="144"/>
        <v>#N/A</v>
      </c>
      <c r="R1096" s="86" t="e">
        <f t="shared" ca="1" si="145"/>
        <v>#N/A</v>
      </c>
      <c r="T1096" s="16" t="e">
        <f t="shared" ca="1" si="146"/>
        <v>#N/A</v>
      </c>
      <c r="U1096" s="86" t="e">
        <f t="shared" ca="1" si="147"/>
        <v>#N/A</v>
      </c>
      <c r="V1096" s="86" t="e">
        <f t="shared" ca="1" si="148"/>
        <v>#N/A</v>
      </c>
      <c r="X1096" s="86"/>
      <c r="AI1096" s="196" t="e">
        <f ca="1">(($E$9*(RAND()*($E$208-$D$208)+$D$208))*(RAND()*('Base Calcs'!$E$214-'Base Calcs'!$D$214)+'Base Calcs'!$D$214+IF($E$50&gt;0,$E$50,0)))+$E$154+$E$155-$E$196+$E$179-($E$179*(RAND()*($E$210-$D$210)+$D$210))-(($E$200/$E$45)*(RAND()*($E$211-$D$211)+$D$211))</f>
        <v>#N/A</v>
      </c>
      <c r="AK10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7" spans="2:37" x14ac:dyDescent="0.25">
      <c r="B1097" s="181" t="e">
        <f t="shared" ca="1" si="142"/>
        <v>#N/A</v>
      </c>
      <c r="C1097" s="86"/>
      <c r="D1097" s="86"/>
      <c r="F1097" s="16"/>
      <c r="G1097" s="86"/>
      <c r="H1097" s="86"/>
      <c r="J1097" s="86"/>
      <c r="P1097" s="16" t="e">
        <f t="shared" ca="1" si="143"/>
        <v>#N/A</v>
      </c>
      <c r="Q1097" s="86" t="e">
        <f t="shared" ca="1" si="144"/>
        <v>#N/A</v>
      </c>
      <c r="R1097" s="86" t="e">
        <f t="shared" ca="1" si="145"/>
        <v>#N/A</v>
      </c>
      <c r="T1097" s="16" t="e">
        <f t="shared" ca="1" si="146"/>
        <v>#N/A</v>
      </c>
      <c r="U1097" s="86" t="e">
        <f t="shared" ca="1" si="147"/>
        <v>#N/A</v>
      </c>
      <c r="V1097" s="86" t="e">
        <f t="shared" ca="1" si="148"/>
        <v>#N/A</v>
      </c>
      <c r="X1097" s="86"/>
      <c r="AI1097" s="196" t="e">
        <f ca="1">(($E$9*(RAND()*($E$208-$D$208)+$D$208))*(RAND()*('Base Calcs'!$E$214-'Base Calcs'!$D$214)+'Base Calcs'!$D$214+IF($E$50&gt;0,$E$50,0)))+$E$154+$E$155-$E$196+$E$179-($E$179*(RAND()*($E$210-$D$210)+$D$210))-(($E$200/$E$45)*(RAND()*($E$211-$D$211)+$D$211))</f>
        <v>#N/A</v>
      </c>
      <c r="AK10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8" spans="2:37" x14ac:dyDescent="0.25">
      <c r="B1098" s="181" t="e">
        <f t="shared" ca="1" si="142"/>
        <v>#N/A</v>
      </c>
      <c r="C1098" s="86"/>
      <c r="D1098" s="86"/>
      <c r="F1098" s="16"/>
      <c r="G1098" s="86"/>
      <c r="H1098" s="86"/>
      <c r="J1098" s="86"/>
      <c r="P1098" s="16" t="e">
        <f t="shared" ca="1" si="143"/>
        <v>#N/A</v>
      </c>
      <c r="Q1098" s="86" t="e">
        <f t="shared" ca="1" si="144"/>
        <v>#N/A</v>
      </c>
      <c r="R1098" s="86" t="e">
        <f t="shared" ca="1" si="145"/>
        <v>#N/A</v>
      </c>
      <c r="T1098" s="16" t="e">
        <f t="shared" ca="1" si="146"/>
        <v>#N/A</v>
      </c>
      <c r="U1098" s="86" t="e">
        <f t="shared" ca="1" si="147"/>
        <v>#N/A</v>
      </c>
      <c r="V1098" s="86" t="e">
        <f t="shared" ca="1" si="148"/>
        <v>#N/A</v>
      </c>
      <c r="X1098" s="86"/>
      <c r="AI1098" s="196" t="e">
        <f ca="1">(($E$9*(RAND()*($E$208-$D$208)+$D$208))*(RAND()*('Base Calcs'!$E$214-'Base Calcs'!$D$214)+'Base Calcs'!$D$214+IF($E$50&gt;0,$E$50,0)))+$E$154+$E$155-$E$196+$E$179-($E$179*(RAND()*($E$210-$D$210)+$D$210))-(($E$200/$E$45)*(RAND()*($E$211-$D$211)+$D$211))</f>
        <v>#N/A</v>
      </c>
      <c r="AK10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9" spans="2:37" x14ac:dyDescent="0.25">
      <c r="B1099" s="181" t="e">
        <f t="shared" ca="1" si="142"/>
        <v>#N/A</v>
      </c>
      <c r="C1099" s="86"/>
      <c r="D1099" s="86"/>
      <c r="F1099" s="16"/>
      <c r="G1099" s="86"/>
      <c r="H1099" s="86"/>
      <c r="J1099" s="86"/>
      <c r="P1099" s="16" t="e">
        <f t="shared" ca="1" si="143"/>
        <v>#N/A</v>
      </c>
      <c r="Q1099" s="86" t="e">
        <f t="shared" ca="1" si="144"/>
        <v>#N/A</v>
      </c>
      <c r="R1099" s="86" t="e">
        <f t="shared" ca="1" si="145"/>
        <v>#N/A</v>
      </c>
      <c r="T1099" s="16" t="e">
        <f t="shared" ca="1" si="146"/>
        <v>#N/A</v>
      </c>
      <c r="U1099" s="86" t="e">
        <f t="shared" ca="1" si="147"/>
        <v>#N/A</v>
      </c>
      <c r="V1099" s="86" t="e">
        <f t="shared" ca="1" si="148"/>
        <v>#N/A</v>
      </c>
      <c r="X1099" s="86"/>
      <c r="AI1099" s="196" t="e">
        <f ca="1">(($E$9*(RAND()*($E$208-$D$208)+$D$208))*(RAND()*('Base Calcs'!$E$214-'Base Calcs'!$D$214)+'Base Calcs'!$D$214+IF($E$50&gt;0,$E$50,0)))+$E$154+$E$155-$E$196+$E$179-($E$179*(RAND()*($E$210-$D$210)+$D$210))-(($E$200/$E$45)*(RAND()*($E$211-$D$211)+$D$211))</f>
        <v>#N/A</v>
      </c>
      <c r="AK10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0" spans="2:37" x14ac:dyDescent="0.25">
      <c r="B1100" s="181" t="e">
        <f t="shared" ref="B1100:B1163" ca="1" si="14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1100" s="86"/>
      <c r="D1100" s="86"/>
      <c r="F1100" s="16"/>
      <c r="G1100" s="86"/>
      <c r="H1100" s="86"/>
      <c r="J1100" s="86"/>
      <c r="P1100" s="16" t="e">
        <f t="shared" ref="P1100:P1163" ca="1" si="150">(($C$9*(RAND()*($E$208-$D$208)+$D$208))*(RAND()*($E$209-$D$209)+$D$209+IF($E$50&gt;0,$E$50,0)))+$C$154+$C$155-$C$196+$C$179-($C$179*(RAND()*($E$210-$D$210)+$D$210))-($E$44*(RAND()*($E$211-$D$211)+$D$211))</f>
        <v>#N/A</v>
      </c>
      <c r="Q1100" s="86" t="e">
        <f t="shared" ref="Q1100:Q1163" ca="1" si="151">P1100/$B$216</f>
        <v>#N/A</v>
      </c>
      <c r="R1100" s="86" t="e">
        <f t="shared" ref="R1100:R1163" ca="1" si="152">(P1100+$C$200)/$B$215</f>
        <v>#N/A</v>
      </c>
      <c r="T1100" s="16" t="e">
        <f t="shared" ref="T1100:T1163" ca="1" si="153">(($E$9*(RAND()*($E$208-$D$208)+$D$208))*(RAND()*($E$209-$D$209)+$D$209+IF($E$50&gt;0,$E$50,0)))+$E$154+$E$155-$E$196+$E$179-($E$179*(RAND()*($E$210-$D$210)+$D$210))-(($E$200/$E$45)*(RAND()*($E$211-$D$211)+$D$211))</f>
        <v>#N/A</v>
      </c>
      <c r="U1100" s="86" t="e">
        <f t="shared" ref="U1100:U1163" ca="1" si="154">T1100/$D$216</f>
        <v>#N/A</v>
      </c>
      <c r="V1100" s="86" t="e">
        <f t="shared" ref="V1100:V1163" ca="1" si="155">(T1100+$E$200)/$D$215</f>
        <v>#N/A</v>
      </c>
      <c r="X1100" s="86"/>
      <c r="AI1100" s="196" t="e">
        <f ca="1">(($E$9*(RAND()*($E$208-$D$208)+$D$208))*(RAND()*('Base Calcs'!$E$214-'Base Calcs'!$D$214)+'Base Calcs'!$D$214+IF($E$50&gt;0,$E$50,0)))+$E$154+$E$155-$E$196+$E$179-($E$179*(RAND()*($E$210-$D$210)+$D$210))-(($E$200/$E$45)*(RAND()*($E$211-$D$211)+$D$211))</f>
        <v>#N/A</v>
      </c>
      <c r="AK11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1" spans="2:37" x14ac:dyDescent="0.25">
      <c r="B1101" s="181" t="e">
        <f t="shared" ca="1" si="149"/>
        <v>#N/A</v>
      </c>
      <c r="C1101" s="86"/>
      <c r="D1101" s="86"/>
      <c r="F1101" s="16"/>
      <c r="G1101" s="86"/>
      <c r="H1101" s="86"/>
      <c r="J1101" s="86"/>
      <c r="P1101" s="16" t="e">
        <f t="shared" ca="1" si="150"/>
        <v>#N/A</v>
      </c>
      <c r="Q1101" s="86" t="e">
        <f t="shared" ca="1" si="151"/>
        <v>#N/A</v>
      </c>
      <c r="R1101" s="86" t="e">
        <f t="shared" ca="1" si="152"/>
        <v>#N/A</v>
      </c>
      <c r="T1101" s="16" t="e">
        <f t="shared" ca="1" si="153"/>
        <v>#N/A</v>
      </c>
      <c r="U1101" s="86" t="e">
        <f t="shared" ca="1" si="154"/>
        <v>#N/A</v>
      </c>
      <c r="V1101" s="86" t="e">
        <f t="shared" ca="1" si="155"/>
        <v>#N/A</v>
      </c>
      <c r="X1101" s="86"/>
      <c r="AI1101" s="196" t="e">
        <f ca="1">(($E$9*(RAND()*($E$208-$D$208)+$D$208))*(RAND()*('Base Calcs'!$E$214-'Base Calcs'!$D$214)+'Base Calcs'!$D$214+IF($E$50&gt;0,$E$50,0)))+$E$154+$E$155-$E$196+$E$179-($E$179*(RAND()*($E$210-$D$210)+$D$210))-(($E$200/$E$45)*(RAND()*($E$211-$D$211)+$D$211))</f>
        <v>#N/A</v>
      </c>
      <c r="AK11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2" spans="2:37" x14ac:dyDescent="0.25">
      <c r="B1102" s="181" t="e">
        <f t="shared" ca="1" si="149"/>
        <v>#N/A</v>
      </c>
      <c r="C1102" s="86"/>
      <c r="D1102" s="86"/>
      <c r="F1102" s="16"/>
      <c r="G1102" s="86"/>
      <c r="H1102" s="86"/>
      <c r="J1102" s="86"/>
      <c r="P1102" s="16" t="e">
        <f t="shared" ca="1" si="150"/>
        <v>#N/A</v>
      </c>
      <c r="Q1102" s="86" t="e">
        <f t="shared" ca="1" si="151"/>
        <v>#N/A</v>
      </c>
      <c r="R1102" s="86" t="e">
        <f t="shared" ca="1" si="152"/>
        <v>#N/A</v>
      </c>
      <c r="T1102" s="16" t="e">
        <f t="shared" ca="1" si="153"/>
        <v>#N/A</v>
      </c>
      <c r="U1102" s="86" t="e">
        <f t="shared" ca="1" si="154"/>
        <v>#N/A</v>
      </c>
      <c r="V1102" s="86" t="e">
        <f t="shared" ca="1" si="155"/>
        <v>#N/A</v>
      </c>
      <c r="X1102" s="86"/>
      <c r="AI1102" s="196" t="e">
        <f ca="1">(($E$9*(RAND()*($E$208-$D$208)+$D$208))*(RAND()*('Base Calcs'!$E$214-'Base Calcs'!$D$214)+'Base Calcs'!$D$214+IF($E$50&gt;0,$E$50,0)))+$E$154+$E$155-$E$196+$E$179-($E$179*(RAND()*($E$210-$D$210)+$D$210))-(($E$200/$E$45)*(RAND()*($E$211-$D$211)+$D$211))</f>
        <v>#N/A</v>
      </c>
      <c r="AK11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3" spans="2:37" x14ac:dyDescent="0.25">
      <c r="B1103" s="181" t="e">
        <f t="shared" ca="1" si="149"/>
        <v>#N/A</v>
      </c>
      <c r="C1103" s="86"/>
      <c r="D1103" s="86"/>
      <c r="F1103" s="16"/>
      <c r="G1103" s="86"/>
      <c r="H1103" s="86"/>
      <c r="J1103" s="86"/>
      <c r="P1103" s="16" t="e">
        <f t="shared" ca="1" si="150"/>
        <v>#N/A</v>
      </c>
      <c r="Q1103" s="86" t="e">
        <f t="shared" ca="1" si="151"/>
        <v>#N/A</v>
      </c>
      <c r="R1103" s="86" t="e">
        <f t="shared" ca="1" si="152"/>
        <v>#N/A</v>
      </c>
      <c r="T1103" s="16" t="e">
        <f t="shared" ca="1" si="153"/>
        <v>#N/A</v>
      </c>
      <c r="U1103" s="86" t="e">
        <f t="shared" ca="1" si="154"/>
        <v>#N/A</v>
      </c>
      <c r="V1103" s="86" t="e">
        <f t="shared" ca="1" si="155"/>
        <v>#N/A</v>
      </c>
      <c r="X1103" s="86"/>
      <c r="AI1103" s="196" t="e">
        <f ca="1">(($E$9*(RAND()*($E$208-$D$208)+$D$208))*(RAND()*('Base Calcs'!$E$214-'Base Calcs'!$D$214)+'Base Calcs'!$D$214+IF($E$50&gt;0,$E$50,0)))+$E$154+$E$155-$E$196+$E$179-($E$179*(RAND()*($E$210-$D$210)+$D$210))-(($E$200/$E$45)*(RAND()*($E$211-$D$211)+$D$211))</f>
        <v>#N/A</v>
      </c>
      <c r="AK11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4" spans="2:37" x14ac:dyDescent="0.25">
      <c r="B1104" s="181" t="e">
        <f t="shared" ca="1" si="149"/>
        <v>#N/A</v>
      </c>
      <c r="C1104" s="86"/>
      <c r="D1104" s="86"/>
      <c r="F1104" s="16"/>
      <c r="G1104" s="86"/>
      <c r="H1104" s="86"/>
      <c r="J1104" s="86"/>
      <c r="P1104" s="16" t="e">
        <f t="shared" ca="1" si="150"/>
        <v>#N/A</v>
      </c>
      <c r="Q1104" s="86" t="e">
        <f t="shared" ca="1" si="151"/>
        <v>#N/A</v>
      </c>
      <c r="R1104" s="86" t="e">
        <f t="shared" ca="1" si="152"/>
        <v>#N/A</v>
      </c>
      <c r="T1104" s="16" t="e">
        <f t="shared" ca="1" si="153"/>
        <v>#N/A</v>
      </c>
      <c r="U1104" s="86" t="e">
        <f t="shared" ca="1" si="154"/>
        <v>#N/A</v>
      </c>
      <c r="V1104" s="86" t="e">
        <f t="shared" ca="1" si="155"/>
        <v>#N/A</v>
      </c>
      <c r="X1104" s="86"/>
      <c r="AI1104" s="196" t="e">
        <f ca="1">(($E$9*(RAND()*($E$208-$D$208)+$D$208))*(RAND()*('Base Calcs'!$E$214-'Base Calcs'!$D$214)+'Base Calcs'!$D$214+IF($E$50&gt;0,$E$50,0)))+$E$154+$E$155-$E$196+$E$179-($E$179*(RAND()*($E$210-$D$210)+$D$210))-(($E$200/$E$45)*(RAND()*($E$211-$D$211)+$D$211))</f>
        <v>#N/A</v>
      </c>
      <c r="AK11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5" spans="2:37" x14ac:dyDescent="0.25">
      <c r="B1105" s="181" t="e">
        <f t="shared" ca="1" si="149"/>
        <v>#N/A</v>
      </c>
      <c r="C1105" s="86"/>
      <c r="D1105" s="86"/>
      <c r="F1105" s="16"/>
      <c r="G1105" s="86"/>
      <c r="H1105" s="86"/>
      <c r="J1105" s="86"/>
      <c r="P1105" s="16" t="e">
        <f t="shared" ca="1" si="150"/>
        <v>#N/A</v>
      </c>
      <c r="Q1105" s="86" t="e">
        <f t="shared" ca="1" si="151"/>
        <v>#N/A</v>
      </c>
      <c r="R1105" s="86" t="e">
        <f t="shared" ca="1" si="152"/>
        <v>#N/A</v>
      </c>
      <c r="T1105" s="16" t="e">
        <f t="shared" ca="1" si="153"/>
        <v>#N/A</v>
      </c>
      <c r="U1105" s="86" t="e">
        <f t="shared" ca="1" si="154"/>
        <v>#N/A</v>
      </c>
      <c r="V1105" s="86" t="e">
        <f t="shared" ca="1" si="155"/>
        <v>#N/A</v>
      </c>
      <c r="X1105" s="86"/>
      <c r="AI1105" s="196" t="e">
        <f ca="1">(($E$9*(RAND()*($E$208-$D$208)+$D$208))*(RAND()*('Base Calcs'!$E$214-'Base Calcs'!$D$214)+'Base Calcs'!$D$214+IF($E$50&gt;0,$E$50,0)))+$E$154+$E$155-$E$196+$E$179-($E$179*(RAND()*($E$210-$D$210)+$D$210))-(($E$200/$E$45)*(RAND()*($E$211-$D$211)+$D$211))</f>
        <v>#N/A</v>
      </c>
      <c r="AK11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6" spans="2:37" x14ac:dyDescent="0.25">
      <c r="B1106" s="181" t="e">
        <f t="shared" ca="1" si="149"/>
        <v>#N/A</v>
      </c>
      <c r="C1106" s="86"/>
      <c r="D1106" s="86"/>
      <c r="F1106" s="16"/>
      <c r="G1106" s="86"/>
      <c r="H1106" s="86"/>
      <c r="J1106" s="86"/>
      <c r="P1106" s="16" t="e">
        <f t="shared" ca="1" si="150"/>
        <v>#N/A</v>
      </c>
      <c r="Q1106" s="86" t="e">
        <f t="shared" ca="1" si="151"/>
        <v>#N/A</v>
      </c>
      <c r="R1106" s="86" t="e">
        <f t="shared" ca="1" si="152"/>
        <v>#N/A</v>
      </c>
      <c r="T1106" s="16" t="e">
        <f t="shared" ca="1" si="153"/>
        <v>#N/A</v>
      </c>
      <c r="U1106" s="86" t="e">
        <f t="shared" ca="1" si="154"/>
        <v>#N/A</v>
      </c>
      <c r="V1106" s="86" t="e">
        <f t="shared" ca="1" si="155"/>
        <v>#N/A</v>
      </c>
      <c r="X1106" s="86"/>
      <c r="AI1106" s="196" t="e">
        <f ca="1">(($E$9*(RAND()*($E$208-$D$208)+$D$208))*(RAND()*('Base Calcs'!$E$214-'Base Calcs'!$D$214)+'Base Calcs'!$D$214+IF($E$50&gt;0,$E$50,0)))+$E$154+$E$155-$E$196+$E$179-($E$179*(RAND()*($E$210-$D$210)+$D$210))-(($E$200/$E$45)*(RAND()*($E$211-$D$211)+$D$211))</f>
        <v>#N/A</v>
      </c>
      <c r="AK11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7" spans="2:37" x14ac:dyDescent="0.25">
      <c r="B1107" s="181" t="e">
        <f t="shared" ca="1" si="149"/>
        <v>#N/A</v>
      </c>
      <c r="C1107" s="86"/>
      <c r="D1107" s="86"/>
      <c r="F1107" s="16"/>
      <c r="G1107" s="86"/>
      <c r="H1107" s="86"/>
      <c r="J1107" s="86"/>
      <c r="P1107" s="16" t="e">
        <f t="shared" ca="1" si="150"/>
        <v>#N/A</v>
      </c>
      <c r="Q1107" s="86" t="e">
        <f t="shared" ca="1" si="151"/>
        <v>#N/A</v>
      </c>
      <c r="R1107" s="86" t="e">
        <f t="shared" ca="1" si="152"/>
        <v>#N/A</v>
      </c>
      <c r="T1107" s="16" t="e">
        <f t="shared" ca="1" si="153"/>
        <v>#N/A</v>
      </c>
      <c r="U1107" s="86" t="e">
        <f t="shared" ca="1" si="154"/>
        <v>#N/A</v>
      </c>
      <c r="V1107" s="86" t="e">
        <f t="shared" ca="1" si="155"/>
        <v>#N/A</v>
      </c>
      <c r="X1107" s="86"/>
      <c r="AI1107" s="196" t="e">
        <f ca="1">(($E$9*(RAND()*($E$208-$D$208)+$D$208))*(RAND()*('Base Calcs'!$E$214-'Base Calcs'!$D$214)+'Base Calcs'!$D$214+IF($E$50&gt;0,$E$50,0)))+$E$154+$E$155-$E$196+$E$179-($E$179*(RAND()*($E$210-$D$210)+$D$210))-(($E$200/$E$45)*(RAND()*($E$211-$D$211)+$D$211))</f>
        <v>#N/A</v>
      </c>
      <c r="AK11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8" spans="2:37" x14ac:dyDescent="0.25">
      <c r="B1108" s="181" t="e">
        <f t="shared" ca="1" si="149"/>
        <v>#N/A</v>
      </c>
      <c r="C1108" s="86"/>
      <c r="D1108" s="86"/>
      <c r="F1108" s="16"/>
      <c r="G1108" s="86"/>
      <c r="H1108" s="86"/>
      <c r="J1108" s="86"/>
      <c r="P1108" s="16" t="e">
        <f t="shared" ca="1" si="150"/>
        <v>#N/A</v>
      </c>
      <c r="Q1108" s="86" t="e">
        <f t="shared" ca="1" si="151"/>
        <v>#N/A</v>
      </c>
      <c r="R1108" s="86" t="e">
        <f t="shared" ca="1" si="152"/>
        <v>#N/A</v>
      </c>
      <c r="T1108" s="16" t="e">
        <f t="shared" ca="1" si="153"/>
        <v>#N/A</v>
      </c>
      <c r="U1108" s="86" t="e">
        <f t="shared" ca="1" si="154"/>
        <v>#N/A</v>
      </c>
      <c r="V1108" s="86" t="e">
        <f t="shared" ca="1" si="155"/>
        <v>#N/A</v>
      </c>
      <c r="X1108" s="86"/>
      <c r="AI1108" s="196" t="e">
        <f ca="1">(($E$9*(RAND()*($E$208-$D$208)+$D$208))*(RAND()*('Base Calcs'!$E$214-'Base Calcs'!$D$214)+'Base Calcs'!$D$214+IF($E$50&gt;0,$E$50,0)))+$E$154+$E$155-$E$196+$E$179-($E$179*(RAND()*($E$210-$D$210)+$D$210))-(($E$200/$E$45)*(RAND()*($E$211-$D$211)+$D$211))</f>
        <v>#N/A</v>
      </c>
      <c r="AK11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9" spans="2:37" x14ac:dyDescent="0.25">
      <c r="B1109" s="181" t="e">
        <f t="shared" ca="1" si="149"/>
        <v>#N/A</v>
      </c>
      <c r="C1109" s="86"/>
      <c r="D1109" s="86"/>
      <c r="F1109" s="16"/>
      <c r="G1109" s="86"/>
      <c r="H1109" s="86"/>
      <c r="J1109" s="86"/>
      <c r="P1109" s="16" t="e">
        <f t="shared" ca="1" si="150"/>
        <v>#N/A</v>
      </c>
      <c r="Q1109" s="86" t="e">
        <f t="shared" ca="1" si="151"/>
        <v>#N/A</v>
      </c>
      <c r="R1109" s="86" t="e">
        <f t="shared" ca="1" si="152"/>
        <v>#N/A</v>
      </c>
      <c r="T1109" s="16" t="e">
        <f t="shared" ca="1" si="153"/>
        <v>#N/A</v>
      </c>
      <c r="U1109" s="86" t="e">
        <f t="shared" ca="1" si="154"/>
        <v>#N/A</v>
      </c>
      <c r="V1109" s="86" t="e">
        <f t="shared" ca="1" si="155"/>
        <v>#N/A</v>
      </c>
      <c r="X1109" s="86"/>
      <c r="AI1109" s="196" t="e">
        <f ca="1">(($E$9*(RAND()*($E$208-$D$208)+$D$208))*(RAND()*('Base Calcs'!$E$214-'Base Calcs'!$D$214)+'Base Calcs'!$D$214+IF($E$50&gt;0,$E$50,0)))+$E$154+$E$155-$E$196+$E$179-($E$179*(RAND()*($E$210-$D$210)+$D$210))-(($E$200/$E$45)*(RAND()*($E$211-$D$211)+$D$211))</f>
        <v>#N/A</v>
      </c>
      <c r="AK11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0" spans="2:37" x14ac:dyDescent="0.25">
      <c r="B1110" s="181" t="e">
        <f t="shared" ca="1" si="149"/>
        <v>#N/A</v>
      </c>
      <c r="C1110" s="86"/>
      <c r="D1110" s="86"/>
      <c r="F1110" s="16"/>
      <c r="G1110" s="86"/>
      <c r="H1110" s="86"/>
      <c r="J1110" s="86"/>
      <c r="P1110" s="16" t="e">
        <f t="shared" ca="1" si="150"/>
        <v>#N/A</v>
      </c>
      <c r="Q1110" s="86" t="e">
        <f t="shared" ca="1" si="151"/>
        <v>#N/A</v>
      </c>
      <c r="R1110" s="86" t="e">
        <f t="shared" ca="1" si="152"/>
        <v>#N/A</v>
      </c>
      <c r="T1110" s="16" t="e">
        <f t="shared" ca="1" si="153"/>
        <v>#N/A</v>
      </c>
      <c r="U1110" s="86" t="e">
        <f t="shared" ca="1" si="154"/>
        <v>#N/A</v>
      </c>
      <c r="V1110" s="86" t="e">
        <f t="shared" ca="1" si="155"/>
        <v>#N/A</v>
      </c>
      <c r="X1110" s="86"/>
      <c r="AI1110" s="196" t="e">
        <f ca="1">(($E$9*(RAND()*($E$208-$D$208)+$D$208))*(RAND()*('Base Calcs'!$E$214-'Base Calcs'!$D$214)+'Base Calcs'!$D$214+IF($E$50&gt;0,$E$50,0)))+$E$154+$E$155-$E$196+$E$179-($E$179*(RAND()*($E$210-$D$210)+$D$210))-(($E$200/$E$45)*(RAND()*($E$211-$D$211)+$D$211))</f>
        <v>#N/A</v>
      </c>
      <c r="AK11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1" spans="2:37" x14ac:dyDescent="0.25">
      <c r="B1111" s="181" t="e">
        <f t="shared" ca="1" si="149"/>
        <v>#N/A</v>
      </c>
      <c r="C1111" s="86"/>
      <c r="D1111" s="86"/>
      <c r="F1111" s="16"/>
      <c r="G1111" s="86"/>
      <c r="H1111" s="86"/>
      <c r="J1111" s="86"/>
      <c r="P1111" s="16" t="e">
        <f t="shared" ca="1" si="150"/>
        <v>#N/A</v>
      </c>
      <c r="Q1111" s="86" t="e">
        <f t="shared" ca="1" si="151"/>
        <v>#N/A</v>
      </c>
      <c r="R1111" s="86" t="e">
        <f t="shared" ca="1" si="152"/>
        <v>#N/A</v>
      </c>
      <c r="T1111" s="16" t="e">
        <f t="shared" ca="1" si="153"/>
        <v>#N/A</v>
      </c>
      <c r="U1111" s="86" t="e">
        <f t="shared" ca="1" si="154"/>
        <v>#N/A</v>
      </c>
      <c r="V1111" s="86" t="e">
        <f t="shared" ca="1" si="155"/>
        <v>#N/A</v>
      </c>
      <c r="X1111" s="86"/>
      <c r="AI1111" s="196" t="e">
        <f ca="1">(($E$9*(RAND()*($E$208-$D$208)+$D$208))*(RAND()*('Base Calcs'!$E$214-'Base Calcs'!$D$214)+'Base Calcs'!$D$214+IF($E$50&gt;0,$E$50,0)))+$E$154+$E$155-$E$196+$E$179-($E$179*(RAND()*($E$210-$D$210)+$D$210))-(($E$200/$E$45)*(RAND()*($E$211-$D$211)+$D$211))</f>
        <v>#N/A</v>
      </c>
      <c r="AK11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2" spans="2:37" x14ac:dyDescent="0.25">
      <c r="B1112" s="181" t="e">
        <f t="shared" ca="1" si="149"/>
        <v>#N/A</v>
      </c>
      <c r="C1112" s="86"/>
      <c r="D1112" s="86"/>
      <c r="F1112" s="16"/>
      <c r="G1112" s="86"/>
      <c r="H1112" s="86"/>
      <c r="J1112" s="86"/>
      <c r="P1112" s="16" t="e">
        <f t="shared" ca="1" si="150"/>
        <v>#N/A</v>
      </c>
      <c r="Q1112" s="86" t="e">
        <f t="shared" ca="1" si="151"/>
        <v>#N/A</v>
      </c>
      <c r="R1112" s="86" t="e">
        <f t="shared" ca="1" si="152"/>
        <v>#N/A</v>
      </c>
      <c r="T1112" s="16" t="e">
        <f t="shared" ca="1" si="153"/>
        <v>#N/A</v>
      </c>
      <c r="U1112" s="86" t="e">
        <f t="shared" ca="1" si="154"/>
        <v>#N/A</v>
      </c>
      <c r="V1112" s="86" t="e">
        <f t="shared" ca="1" si="155"/>
        <v>#N/A</v>
      </c>
      <c r="X1112" s="86"/>
      <c r="AI1112" s="196" t="e">
        <f ca="1">(($E$9*(RAND()*($E$208-$D$208)+$D$208))*(RAND()*('Base Calcs'!$E$214-'Base Calcs'!$D$214)+'Base Calcs'!$D$214+IF($E$50&gt;0,$E$50,0)))+$E$154+$E$155-$E$196+$E$179-($E$179*(RAND()*($E$210-$D$210)+$D$210))-(($E$200/$E$45)*(RAND()*($E$211-$D$211)+$D$211))</f>
        <v>#N/A</v>
      </c>
      <c r="AK11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3" spans="2:37" x14ac:dyDescent="0.25">
      <c r="B1113" s="181" t="e">
        <f t="shared" ca="1" si="149"/>
        <v>#N/A</v>
      </c>
      <c r="C1113" s="86"/>
      <c r="D1113" s="86"/>
      <c r="F1113" s="16"/>
      <c r="G1113" s="86"/>
      <c r="H1113" s="86"/>
      <c r="J1113" s="86"/>
      <c r="P1113" s="16" t="e">
        <f t="shared" ca="1" si="150"/>
        <v>#N/A</v>
      </c>
      <c r="Q1113" s="86" t="e">
        <f t="shared" ca="1" si="151"/>
        <v>#N/A</v>
      </c>
      <c r="R1113" s="86" t="e">
        <f t="shared" ca="1" si="152"/>
        <v>#N/A</v>
      </c>
      <c r="T1113" s="16" t="e">
        <f t="shared" ca="1" si="153"/>
        <v>#N/A</v>
      </c>
      <c r="U1113" s="86" t="e">
        <f t="shared" ca="1" si="154"/>
        <v>#N/A</v>
      </c>
      <c r="V1113" s="86" t="e">
        <f t="shared" ca="1" si="155"/>
        <v>#N/A</v>
      </c>
      <c r="X1113" s="86"/>
      <c r="AI1113" s="196" t="e">
        <f ca="1">(($E$9*(RAND()*($E$208-$D$208)+$D$208))*(RAND()*('Base Calcs'!$E$214-'Base Calcs'!$D$214)+'Base Calcs'!$D$214+IF($E$50&gt;0,$E$50,0)))+$E$154+$E$155-$E$196+$E$179-($E$179*(RAND()*($E$210-$D$210)+$D$210))-(($E$200/$E$45)*(RAND()*($E$211-$D$211)+$D$211))</f>
        <v>#N/A</v>
      </c>
      <c r="AK11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4" spans="2:37" x14ac:dyDescent="0.25">
      <c r="B1114" s="181" t="e">
        <f t="shared" ca="1" si="149"/>
        <v>#N/A</v>
      </c>
      <c r="C1114" s="86"/>
      <c r="D1114" s="86"/>
      <c r="F1114" s="16"/>
      <c r="G1114" s="86"/>
      <c r="H1114" s="86"/>
      <c r="J1114" s="86"/>
      <c r="P1114" s="16" t="e">
        <f t="shared" ca="1" si="150"/>
        <v>#N/A</v>
      </c>
      <c r="Q1114" s="86" t="e">
        <f t="shared" ca="1" si="151"/>
        <v>#N/A</v>
      </c>
      <c r="R1114" s="86" t="e">
        <f t="shared" ca="1" si="152"/>
        <v>#N/A</v>
      </c>
      <c r="T1114" s="16" t="e">
        <f t="shared" ca="1" si="153"/>
        <v>#N/A</v>
      </c>
      <c r="U1114" s="86" t="e">
        <f t="shared" ca="1" si="154"/>
        <v>#N/A</v>
      </c>
      <c r="V1114" s="86" t="e">
        <f t="shared" ca="1" si="155"/>
        <v>#N/A</v>
      </c>
      <c r="X1114" s="86"/>
      <c r="AI1114" s="196" t="e">
        <f ca="1">(($E$9*(RAND()*($E$208-$D$208)+$D$208))*(RAND()*('Base Calcs'!$E$214-'Base Calcs'!$D$214)+'Base Calcs'!$D$214+IF($E$50&gt;0,$E$50,0)))+$E$154+$E$155-$E$196+$E$179-($E$179*(RAND()*($E$210-$D$210)+$D$210))-(($E$200/$E$45)*(RAND()*($E$211-$D$211)+$D$211))</f>
        <v>#N/A</v>
      </c>
      <c r="AK11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5" spans="2:37" x14ac:dyDescent="0.25">
      <c r="B1115" s="181" t="e">
        <f t="shared" ca="1" si="149"/>
        <v>#N/A</v>
      </c>
      <c r="C1115" s="86"/>
      <c r="D1115" s="86"/>
      <c r="F1115" s="16"/>
      <c r="G1115" s="86"/>
      <c r="H1115" s="86"/>
      <c r="J1115" s="86"/>
      <c r="P1115" s="16" t="e">
        <f t="shared" ca="1" si="150"/>
        <v>#N/A</v>
      </c>
      <c r="Q1115" s="86" t="e">
        <f t="shared" ca="1" si="151"/>
        <v>#N/A</v>
      </c>
      <c r="R1115" s="86" t="e">
        <f t="shared" ca="1" si="152"/>
        <v>#N/A</v>
      </c>
      <c r="T1115" s="16" t="e">
        <f t="shared" ca="1" si="153"/>
        <v>#N/A</v>
      </c>
      <c r="U1115" s="86" t="e">
        <f t="shared" ca="1" si="154"/>
        <v>#N/A</v>
      </c>
      <c r="V1115" s="86" t="e">
        <f t="shared" ca="1" si="155"/>
        <v>#N/A</v>
      </c>
      <c r="X1115" s="86"/>
      <c r="AI1115" s="196" t="e">
        <f ca="1">(($E$9*(RAND()*($E$208-$D$208)+$D$208))*(RAND()*('Base Calcs'!$E$214-'Base Calcs'!$D$214)+'Base Calcs'!$D$214+IF($E$50&gt;0,$E$50,0)))+$E$154+$E$155-$E$196+$E$179-($E$179*(RAND()*($E$210-$D$210)+$D$210))-(($E$200/$E$45)*(RAND()*($E$211-$D$211)+$D$211))</f>
        <v>#N/A</v>
      </c>
      <c r="AK11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6" spans="2:37" x14ac:dyDescent="0.25">
      <c r="B1116" s="181" t="e">
        <f t="shared" ca="1" si="149"/>
        <v>#N/A</v>
      </c>
      <c r="C1116" s="86"/>
      <c r="D1116" s="86"/>
      <c r="F1116" s="16"/>
      <c r="G1116" s="86"/>
      <c r="H1116" s="86"/>
      <c r="J1116" s="86"/>
      <c r="P1116" s="16" t="e">
        <f t="shared" ca="1" si="150"/>
        <v>#N/A</v>
      </c>
      <c r="Q1116" s="86" t="e">
        <f t="shared" ca="1" si="151"/>
        <v>#N/A</v>
      </c>
      <c r="R1116" s="86" t="e">
        <f t="shared" ca="1" si="152"/>
        <v>#N/A</v>
      </c>
      <c r="T1116" s="16" t="e">
        <f t="shared" ca="1" si="153"/>
        <v>#N/A</v>
      </c>
      <c r="U1116" s="86" t="e">
        <f t="shared" ca="1" si="154"/>
        <v>#N/A</v>
      </c>
      <c r="V1116" s="86" t="e">
        <f t="shared" ca="1" si="155"/>
        <v>#N/A</v>
      </c>
      <c r="X1116" s="86"/>
      <c r="AI1116" s="196" t="e">
        <f ca="1">(($E$9*(RAND()*($E$208-$D$208)+$D$208))*(RAND()*('Base Calcs'!$E$214-'Base Calcs'!$D$214)+'Base Calcs'!$D$214+IF($E$50&gt;0,$E$50,0)))+$E$154+$E$155-$E$196+$E$179-($E$179*(RAND()*($E$210-$D$210)+$D$210))-(($E$200/$E$45)*(RAND()*($E$211-$D$211)+$D$211))</f>
        <v>#N/A</v>
      </c>
      <c r="AK11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7" spans="2:37" x14ac:dyDescent="0.25">
      <c r="B1117" s="181" t="e">
        <f t="shared" ca="1" si="149"/>
        <v>#N/A</v>
      </c>
      <c r="C1117" s="86"/>
      <c r="D1117" s="86"/>
      <c r="F1117" s="16"/>
      <c r="G1117" s="86"/>
      <c r="H1117" s="86"/>
      <c r="J1117" s="86"/>
      <c r="P1117" s="16" t="e">
        <f t="shared" ca="1" si="150"/>
        <v>#N/A</v>
      </c>
      <c r="Q1117" s="86" t="e">
        <f t="shared" ca="1" si="151"/>
        <v>#N/A</v>
      </c>
      <c r="R1117" s="86" t="e">
        <f t="shared" ca="1" si="152"/>
        <v>#N/A</v>
      </c>
      <c r="T1117" s="16" t="e">
        <f t="shared" ca="1" si="153"/>
        <v>#N/A</v>
      </c>
      <c r="U1117" s="86" t="e">
        <f t="shared" ca="1" si="154"/>
        <v>#N/A</v>
      </c>
      <c r="V1117" s="86" t="e">
        <f t="shared" ca="1" si="155"/>
        <v>#N/A</v>
      </c>
      <c r="X1117" s="86"/>
      <c r="AI1117" s="196" t="e">
        <f ca="1">(($E$9*(RAND()*($E$208-$D$208)+$D$208))*(RAND()*('Base Calcs'!$E$214-'Base Calcs'!$D$214)+'Base Calcs'!$D$214+IF($E$50&gt;0,$E$50,0)))+$E$154+$E$155-$E$196+$E$179-($E$179*(RAND()*($E$210-$D$210)+$D$210))-(($E$200/$E$45)*(RAND()*($E$211-$D$211)+$D$211))</f>
        <v>#N/A</v>
      </c>
      <c r="AK11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8" spans="2:37" x14ac:dyDescent="0.25">
      <c r="B1118" s="181" t="e">
        <f t="shared" ca="1" si="149"/>
        <v>#N/A</v>
      </c>
      <c r="C1118" s="86"/>
      <c r="D1118" s="86"/>
      <c r="F1118" s="16"/>
      <c r="G1118" s="86"/>
      <c r="H1118" s="86"/>
      <c r="J1118" s="86"/>
      <c r="P1118" s="16" t="e">
        <f t="shared" ca="1" si="150"/>
        <v>#N/A</v>
      </c>
      <c r="Q1118" s="86" t="e">
        <f t="shared" ca="1" si="151"/>
        <v>#N/A</v>
      </c>
      <c r="R1118" s="86" t="e">
        <f t="shared" ca="1" si="152"/>
        <v>#N/A</v>
      </c>
      <c r="T1118" s="16" t="e">
        <f t="shared" ca="1" si="153"/>
        <v>#N/A</v>
      </c>
      <c r="U1118" s="86" t="e">
        <f t="shared" ca="1" si="154"/>
        <v>#N/A</v>
      </c>
      <c r="V1118" s="86" t="e">
        <f t="shared" ca="1" si="155"/>
        <v>#N/A</v>
      </c>
      <c r="X1118" s="86"/>
      <c r="AI1118" s="196" t="e">
        <f ca="1">(($E$9*(RAND()*($E$208-$D$208)+$D$208))*(RAND()*('Base Calcs'!$E$214-'Base Calcs'!$D$214)+'Base Calcs'!$D$214+IF($E$50&gt;0,$E$50,0)))+$E$154+$E$155-$E$196+$E$179-($E$179*(RAND()*($E$210-$D$210)+$D$210))-(($E$200/$E$45)*(RAND()*($E$211-$D$211)+$D$211))</f>
        <v>#N/A</v>
      </c>
      <c r="AK11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9" spans="2:37" x14ac:dyDescent="0.25">
      <c r="B1119" s="181" t="e">
        <f t="shared" ca="1" si="149"/>
        <v>#N/A</v>
      </c>
      <c r="C1119" s="86"/>
      <c r="D1119" s="86"/>
      <c r="F1119" s="16"/>
      <c r="G1119" s="86"/>
      <c r="H1119" s="86"/>
      <c r="J1119" s="86"/>
      <c r="P1119" s="16" t="e">
        <f t="shared" ca="1" si="150"/>
        <v>#N/A</v>
      </c>
      <c r="Q1119" s="86" t="e">
        <f t="shared" ca="1" si="151"/>
        <v>#N/A</v>
      </c>
      <c r="R1119" s="86" t="e">
        <f t="shared" ca="1" si="152"/>
        <v>#N/A</v>
      </c>
      <c r="T1119" s="16" t="e">
        <f t="shared" ca="1" si="153"/>
        <v>#N/A</v>
      </c>
      <c r="U1119" s="86" t="e">
        <f t="shared" ca="1" si="154"/>
        <v>#N/A</v>
      </c>
      <c r="V1119" s="86" t="e">
        <f t="shared" ca="1" si="155"/>
        <v>#N/A</v>
      </c>
      <c r="X1119" s="86"/>
      <c r="AI1119" s="196" t="e">
        <f ca="1">(($E$9*(RAND()*($E$208-$D$208)+$D$208))*(RAND()*('Base Calcs'!$E$214-'Base Calcs'!$D$214)+'Base Calcs'!$D$214+IF($E$50&gt;0,$E$50,0)))+$E$154+$E$155-$E$196+$E$179-($E$179*(RAND()*($E$210-$D$210)+$D$210))-(($E$200/$E$45)*(RAND()*($E$211-$D$211)+$D$211))</f>
        <v>#N/A</v>
      </c>
      <c r="AK11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0" spans="2:37" x14ac:dyDescent="0.25">
      <c r="B1120" s="181" t="e">
        <f t="shared" ca="1" si="149"/>
        <v>#N/A</v>
      </c>
      <c r="C1120" s="86"/>
      <c r="D1120" s="86"/>
      <c r="F1120" s="16"/>
      <c r="G1120" s="86"/>
      <c r="H1120" s="86"/>
      <c r="J1120" s="86"/>
      <c r="P1120" s="16" t="e">
        <f t="shared" ca="1" si="150"/>
        <v>#N/A</v>
      </c>
      <c r="Q1120" s="86" t="e">
        <f t="shared" ca="1" si="151"/>
        <v>#N/A</v>
      </c>
      <c r="R1120" s="86" t="e">
        <f t="shared" ca="1" si="152"/>
        <v>#N/A</v>
      </c>
      <c r="T1120" s="16" t="e">
        <f t="shared" ca="1" si="153"/>
        <v>#N/A</v>
      </c>
      <c r="U1120" s="86" t="e">
        <f t="shared" ca="1" si="154"/>
        <v>#N/A</v>
      </c>
      <c r="V1120" s="86" t="e">
        <f t="shared" ca="1" si="155"/>
        <v>#N/A</v>
      </c>
      <c r="X1120" s="86"/>
      <c r="AI1120" s="196" t="e">
        <f ca="1">(($E$9*(RAND()*($E$208-$D$208)+$D$208))*(RAND()*('Base Calcs'!$E$214-'Base Calcs'!$D$214)+'Base Calcs'!$D$214+IF($E$50&gt;0,$E$50,0)))+$E$154+$E$155-$E$196+$E$179-($E$179*(RAND()*($E$210-$D$210)+$D$210))-(($E$200/$E$45)*(RAND()*($E$211-$D$211)+$D$211))</f>
        <v>#N/A</v>
      </c>
      <c r="AK11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1" spans="2:37" x14ac:dyDescent="0.25">
      <c r="B1121" s="181" t="e">
        <f t="shared" ca="1" si="149"/>
        <v>#N/A</v>
      </c>
      <c r="C1121" s="86"/>
      <c r="D1121" s="86"/>
      <c r="F1121" s="16"/>
      <c r="G1121" s="86"/>
      <c r="H1121" s="86"/>
      <c r="J1121" s="86"/>
      <c r="P1121" s="16" t="e">
        <f t="shared" ca="1" si="150"/>
        <v>#N/A</v>
      </c>
      <c r="Q1121" s="86" t="e">
        <f t="shared" ca="1" si="151"/>
        <v>#N/A</v>
      </c>
      <c r="R1121" s="86" t="e">
        <f t="shared" ca="1" si="152"/>
        <v>#N/A</v>
      </c>
      <c r="T1121" s="16" t="e">
        <f t="shared" ca="1" si="153"/>
        <v>#N/A</v>
      </c>
      <c r="U1121" s="86" t="e">
        <f t="shared" ca="1" si="154"/>
        <v>#N/A</v>
      </c>
      <c r="V1121" s="86" t="e">
        <f t="shared" ca="1" si="155"/>
        <v>#N/A</v>
      </c>
      <c r="X1121" s="86"/>
      <c r="AI1121" s="196" t="e">
        <f ca="1">(($E$9*(RAND()*($E$208-$D$208)+$D$208))*(RAND()*('Base Calcs'!$E$214-'Base Calcs'!$D$214)+'Base Calcs'!$D$214+IF($E$50&gt;0,$E$50,0)))+$E$154+$E$155-$E$196+$E$179-($E$179*(RAND()*($E$210-$D$210)+$D$210))-(($E$200/$E$45)*(RAND()*($E$211-$D$211)+$D$211))</f>
        <v>#N/A</v>
      </c>
      <c r="AK11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2" spans="2:37" x14ac:dyDescent="0.25">
      <c r="B1122" s="181" t="e">
        <f t="shared" ca="1" si="149"/>
        <v>#N/A</v>
      </c>
      <c r="C1122" s="86"/>
      <c r="D1122" s="86"/>
      <c r="F1122" s="16"/>
      <c r="G1122" s="86"/>
      <c r="H1122" s="86"/>
      <c r="J1122" s="86"/>
      <c r="P1122" s="16" t="e">
        <f t="shared" ca="1" si="150"/>
        <v>#N/A</v>
      </c>
      <c r="Q1122" s="86" t="e">
        <f t="shared" ca="1" si="151"/>
        <v>#N/A</v>
      </c>
      <c r="R1122" s="86" t="e">
        <f t="shared" ca="1" si="152"/>
        <v>#N/A</v>
      </c>
      <c r="T1122" s="16" t="e">
        <f t="shared" ca="1" si="153"/>
        <v>#N/A</v>
      </c>
      <c r="U1122" s="86" t="e">
        <f t="shared" ca="1" si="154"/>
        <v>#N/A</v>
      </c>
      <c r="V1122" s="86" t="e">
        <f t="shared" ca="1" si="155"/>
        <v>#N/A</v>
      </c>
      <c r="X1122" s="86"/>
      <c r="AI1122" s="196" t="e">
        <f ca="1">(($E$9*(RAND()*($E$208-$D$208)+$D$208))*(RAND()*('Base Calcs'!$E$214-'Base Calcs'!$D$214)+'Base Calcs'!$D$214+IF($E$50&gt;0,$E$50,0)))+$E$154+$E$155-$E$196+$E$179-($E$179*(RAND()*($E$210-$D$210)+$D$210))-(($E$200/$E$45)*(RAND()*($E$211-$D$211)+$D$211))</f>
        <v>#N/A</v>
      </c>
      <c r="AK11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3" spans="2:37" x14ac:dyDescent="0.25">
      <c r="B1123" s="181" t="e">
        <f t="shared" ca="1" si="149"/>
        <v>#N/A</v>
      </c>
      <c r="C1123" s="86"/>
      <c r="D1123" s="86"/>
      <c r="F1123" s="16"/>
      <c r="G1123" s="86"/>
      <c r="H1123" s="86"/>
      <c r="J1123" s="86"/>
      <c r="P1123" s="16" t="e">
        <f t="shared" ca="1" si="150"/>
        <v>#N/A</v>
      </c>
      <c r="Q1123" s="86" t="e">
        <f t="shared" ca="1" si="151"/>
        <v>#N/A</v>
      </c>
      <c r="R1123" s="86" t="e">
        <f t="shared" ca="1" si="152"/>
        <v>#N/A</v>
      </c>
      <c r="T1123" s="16" t="e">
        <f t="shared" ca="1" si="153"/>
        <v>#N/A</v>
      </c>
      <c r="U1123" s="86" t="e">
        <f t="shared" ca="1" si="154"/>
        <v>#N/A</v>
      </c>
      <c r="V1123" s="86" t="e">
        <f t="shared" ca="1" si="155"/>
        <v>#N/A</v>
      </c>
      <c r="X1123" s="86"/>
      <c r="AI1123" s="196" t="e">
        <f ca="1">(($E$9*(RAND()*($E$208-$D$208)+$D$208))*(RAND()*('Base Calcs'!$E$214-'Base Calcs'!$D$214)+'Base Calcs'!$D$214+IF($E$50&gt;0,$E$50,0)))+$E$154+$E$155-$E$196+$E$179-($E$179*(RAND()*($E$210-$D$210)+$D$210))-(($E$200/$E$45)*(RAND()*($E$211-$D$211)+$D$211))</f>
        <v>#N/A</v>
      </c>
      <c r="AK11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4" spans="2:37" x14ac:dyDescent="0.25">
      <c r="B1124" s="181" t="e">
        <f t="shared" ca="1" si="149"/>
        <v>#N/A</v>
      </c>
      <c r="C1124" s="86"/>
      <c r="D1124" s="86"/>
      <c r="F1124" s="16"/>
      <c r="G1124" s="86"/>
      <c r="H1124" s="86"/>
      <c r="J1124" s="86"/>
      <c r="P1124" s="16" t="e">
        <f t="shared" ca="1" si="150"/>
        <v>#N/A</v>
      </c>
      <c r="Q1124" s="86" t="e">
        <f t="shared" ca="1" si="151"/>
        <v>#N/A</v>
      </c>
      <c r="R1124" s="86" t="e">
        <f t="shared" ca="1" si="152"/>
        <v>#N/A</v>
      </c>
      <c r="T1124" s="16" t="e">
        <f t="shared" ca="1" si="153"/>
        <v>#N/A</v>
      </c>
      <c r="U1124" s="86" t="e">
        <f t="shared" ca="1" si="154"/>
        <v>#N/A</v>
      </c>
      <c r="V1124" s="86" t="e">
        <f t="shared" ca="1" si="155"/>
        <v>#N/A</v>
      </c>
      <c r="X1124" s="86"/>
      <c r="AI1124" s="196" t="e">
        <f ca="1">(($E$9*(RAND()*($E$208-$D$208)+$D$208))*(RAND()*('Base Calcs'!$E$214-'Base Calcs'!$D$214)+'Base Calcs'!$D$214+IF($E$50&gt;0,$E$50,0)))+$E$154+$E$155-$E$196+$E$179-($E$179*(RAND()*($E$210-$D$210)+$D$210))-(($E$200/$E$45)*(RAND()*($E$211-$D$211)+$D$211))</f>
        <v>#N/A</v>
      </c>
      <c r="AK11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5" spans="2:37" x14ac:dyDescent="0.25">
      <c r="B1125" s="181" t="e">
        <f t="shared" ca="1" si="149"/>
        <v>#N/A</v>
      </c>
      <c r="C1125" s="86"/>
      <c r="D1125" s="86"/>
      <c r="F1125" s="16"/>
      <c r="G1125" s="86"/>
      <c r="H1125" s="86"/>
      <c r="J1125" s="86"/>
      <c r="P1125" s="16" t="e">
        <f t="shared" ca="1" si="150"/>
        <v>#N/A</v>
      </c>
      <c r="Q1125" s="86" t="e">
        <f t="shared" ca="1" si="151"/>
        <v>#N/A</v>
      </c>
      <c r="R1125" s="86" t="e">
        <f t="shared" ca="1" si="152"/>
        <v>#N/A</v>
      </c>
      <c r="T1125" s="16" t="e">
        <f t="shared" ca="1" si="153"/>
        <v>#N/A</v>
      </c>
      <c r="U1125" s="86" t="e">
        <f t="shared" ca="1" si="154"/>
        <v>#N/A</v>
      </c>
      <c r="V1125" s="86" t="e">
        <f t="shared" ca="1" si="155"/>
        <v>#N/A</v>
      </c>
      <c r="X1125" s="86"/>
      <c r="AI1125" s="196" t="e">
        <f ca="1">(($E$9*(RAND()*($E$208-$D$208)+$D$208))*(RAND()*('Base Calcs'!$E$214-'Base Calcs'!$D$214)+'Base Calcs'!$D$214+IF($E$50&gt;0,$E$50,0)))+$E$154+$E$155-$E$196+$E$179-($E$179*(RAND()*($E$210-$D$210)+$D$210))-(($E$200/$E$45)*(RAND()*($E$211-$D$211)+$D$211))</f>
        <v>#N/A</v>
      </c>
      <c r="AK11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6" spans="2:37" x14ac:dyDescent="0.25">
      <c r="B1126" s="181" t="e">
        <f t="shared" ca="1" si="149"/>
        <v>#N/A</v>
      </c>
      <c r="C1126" s="86"/>
      <c r="D1126" s="86"/>
      <c r="F1126" s="16"/>
      <c r="G1126" s="86"/>
      <c r="H1126" s="86"/>
      <c r="J1126" s="86"/>
      <c r="P1126" s="16" t="e">
        <f t="shared" ca="1" si="150"/>
        <v>#N/A</v>
      </c>
      <c r="Q1126" s="86" t="e">
        <f t="shared" ca="1" si="151"/>
        <v>#N/A</v>
      </c>
      <c r="R1126" s="86" t="e">
        <f t="shared" ca="1" si="152"/>
        <v>#N/A</v>
      </c>
      <c r="T1126" s="16" t="e">
        <f t="shared" ca="1" si="153"/>
        <v>#N/A</v>
      </c>
      <c r="U1126" s="86" t="e">
        <f t="shared" ca="1" si="154"/>
        <v>#N/A</v>
      </c>
      <c r="V1126" s="86" t="e">
        <f t="shared" ca="1" si="155"/>
        <v>#N/A</v>
      </c>
      <c r="X1126" s="86"/>
      <c r="AI1126" s="196" t="e">
        <f ca="1">(($E$9*(RAND()*($E$208-$D$208)+$D$208))*(RAND()*('Base Calcs'!$E$214-'Base Calcs'!$D$214)+'Base Calcs'!$D$214+IF($E$50&gt;0,$E$50,0)))+$E$154+$E$155-$E$196+$E$179-($E$179*(RAND()*($E$210-$D$210)+$D$210))-(($E$200/$E$45)*(RAND()*($E$211-$D$211)+$D$211))</f>
        <v>#N/A</v>
      </c>
      <c r="AK11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7" spans="2:37" x14ac:dyDescent="0.25">
      <c r="B1127" s="181" t="e">
        <f t="shared" ca="1" si="149"/>
        <v>#N/A</v>
      </c>
      <c r="C1127" s="86"/>
      <c r="D1127" s="86"/>
      <c r="F1127" s="16"/>
      <c r="G1127" s="86"/>
      <c r="H1127" s="86"/>
      <c r="J1127" s="86"/>
      <c r="P1127" s="16" t="e">
        <f t="shared" ca="1" si="150"/>
        <v>#N/A</v>
      </c>
      <c r="Q1127" s="86" t="e">
        <f t="shared" ca="1" si="151"/>
        <v>#N/A</v>
      </c>
      <c r="R1127" s="86" t="e">
        <f t="shared" ca="1" si="152"/>
        <v>#N/A</v>
      </c>
      <c r="T1127" s="16" t="e">
        <f t="shared" ca="1" si="153"/>
        <v>#N/A</v>
      </c>
      <c r="U1127" s="86" t="e">
        <f t="shared" ca="1" si="154"/>
        <v>#N/A</v>
      </c>
      <c r="V1127" s="86" t="e">
        <f t="shared" ca="1" si="155"/>
        <v>#N/A</v>
      </c>
      <c r="X1127" s="86"/>
      <c r="AI1127" s="196" t="e">
        <f ca="1">(($E$9*(RAND()*($E$208-$D$208)+$D$208))*(RAND()*('Base Calcs'!$E$214-'Base Calcs'!$D$214)+'Base Calcs'!$D$214+IF($E$50&gt;0,$E$50,0)))+$E$154+$E$155-$E$196+$E$179-($E$179*(RAND()*($E$210-$D$210)+$D$210))-(($E$200/$E$45)*(RAND()*($E$211-$D$211)+$D$211))</f>
        <v>#N/A</v>
      </c>
      <c r="AK11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8" spans="2:37" x14ac:dyDescent="0.25">
      <c r="B1128" s="181" t="e">
        <f t="shared" ca="1" si="149"/>
        <v>#N/A</v>
      </c>
      <c r="C1128" s="86"/>
      <c r="D1128" s="86"/>
      <c r="F1128" s="16"/>
      <c r="G1128" s="86"/>
      <c r="H1128" s="86"/>
      <c r="J1128" s="86"/>
      <c r="P1128" s="16" t="e">
        <f t="shared" ca="1" si="150"/>
        <v>#N/A</v>
      </c>
      <c r="Q1128" s="86" t="e">
        <f t="shared" ca="1" si="151"/>
        <v>#N/A</v>
      </c>
      <c r="R1128" s="86" t="e">
        <f t="shared" ca="1" si="152"/>
        <v>#N/A</v>
      </c>
      <c r="T1128" s="16" t="e">
        <f t="shared" ca="1" si="153"/>
        <v>#N/A</v>
      </c>
      <c r="U1128" s="86" t="e">
        <f t="shared" ca="1" si="154"/>
        <v>#N/A</v>
      </c>
      <c r="V1128" s="86" t="e">
        <f t="shared" ca="1" si="155"/>
        <v>#N/A</v>
      </c>
      <c r="X1128" s="86"/>
      <c r="AI1128" s="196" t="e">
        <f ca="1">(($E$9*(RAND()*($E$208-$D$208)+$D$208))*(RAND()*('Base Calcs'!$E$214-'Base Calcs'!$D$214)+'Base Calcs'!$D$214+IF($E$50&gt;0,$E$50,0)))+$E$154+$E$155-$E$196+$E$179-($E$179*(RAND()*($E$210-$D$210)+$D$210))-(($E$200/$E$45)*(RAND()*($E$211-$D$211)+$D$211))</f>
        <v>#N/A</v>
      </c>
      <c r="AK11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9" spans="2:37" x14ac:dyDescent="0.25">
      <c r="B1129" s="181" t="e">
        <f t="shared" ca="1" si="149"/>
        <v>#N/A</v>
      </c>
      <c r="C1129" s="86"/>
      <c r="D1129" s="86"/>
      <c r="F1129" s="16"/>
      <c r="G1129" s="86"/>
      <c r="H1129" s="86"/>
      <c r="J1129" s="86"/>
      <c r="P1129" s="16" t="e">
        <f t="shared" ca="1" si="150"/>
        <v>#N/A</v>
      </c>
      <c r="Q1129" s="86" t="e">
        <f t="shared" ca="1" si="151"/>
        <v>#N/A</v>
      </c>
      <c r="R1129" s="86" t="e">
        <f t="shared" ca="1" si="152"/>
        <v>#N/A</v>
      </c>
      <c r="T1129" s="16" t="e">
        <f t="shared" ca="1" si="153"/>
        <v>#N/A</v>
      </c>
      <c r="U1129" s="86" t="e">
        <f t="shared" ca="1" si="154"/>
        <v>#N/A</v>
      </c>
      <c r="V1129" s="86" t="e">
        <f t="shared" ca="1" si="155"/>
        <v>#N/A</v>
      </c>
      <c r="X1129" s="86"/>
      <c r="AI1129" s="196" t="e">
        <f ca="1">(($E$9*(RAND()*($E$208-$D$208)+$D$208))*(RAND()*('Base Calcs'!$E$214-'Base Calcs'!$D$214)+'Base Calcs'!$D$214+IF($E$50&gt;0,$E$50,0)))+$E$154+$E$155-$E$196+$E$179-($E$179*(RAND()*($E$210-$D$210)+$D$210))-(($E$200/$E$45)*(RAND()*($E$211-$D$211)+$D$211))</f>
        <v>#N/A</v>
      </c>
      <c r="AK11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0" spans="2:37" x14ac:dyDescent="0.25">
      <c r="B1130" s="181" t="e">
        <f t="shared" ca="1" si="149"/>
        <v>#N/A</v>
      </c>
      <c r="C1130" s="86"/>
      <c r="D1130" s="86"/>
      <c r="F1130" s="16"/>
      <c r="G1130" s="86"/>
      <c r="H1130" s="86"/>
      <c r="J1130" s="86"/>
      <c r="P1130" s="16" t="e">
        <f t="shared" ca="1" si="150"/>
        <v>#N/A</v>
      </c>
      <c r="Q1130" s="86" t="e">
        <f t="shared" ca="1" si="151"/>
        <v>#N/A</v>
      </c>
      <c r="R1130" s="86" t="e">
        <f t="shared" ca="1" si="152"/>
        <v>#N/A</v>
      </c>
      <c r="T1130" s="16" t="e">
        <f t="shared" ca="1" si="153"/>
        <v>#N/A</v>
      </c>
      <c r="U1130" s="86" t="e">
        <f t="shared" ca="1" si="154"/>
        <v>#N/A</v>
      </c>
      <c r="V1130" s="86" t="e">
        <f t="shared" ca="1" si="155"/>
        <v>#N/A</v>
      </c>
      <c r="X1130" s="86"/>
      <c r="AI1130" s="196" t="e">
        <f ca="1">(($E$9*(RAND()*($E$208-$D$208)+$D$208))*(RAND()*('Base Calcs'!$E$214-'Base Calcs'!$D$214)+'Base Calcs'!$D$214+IF($E$50&gt;0,$E$50,0)))+$E$154+$E$155-$E$196+$E$179-($E$179*(RAND()*($E$210-$D$210)+$D$210))-(($E$200/$E$45)*(RAND()*($E$211-$D$211)+$D$211))</f>
        <v>#N/A</v>
      </c>
      <c r="AK11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1" spans="2:37" x14ac:dyDescent="0.25">
      <c r="B1131" s="181" t="e">
        <f t="shared" ca="1" si="149"/>
        <v>#N/A</v>
      </c>
      <c r="C1131" s="86"/>
      <c r="D1131" s="86"/>
      <c r="F1131" s="16"/>
      <c r="G1131" s="86"/>
      <c r="H1131" s="86"/>
      <c r="J1131" s="86"/>
      <c r="P1131" s="16" t="e">
        <f t="shared" ca="1" si="150"/>
        <v>#N/A</v>
      </c>
      <c r="Q1131" s="86" t="e">
        <f t="shared" ca="1" si="151"/>
        <v>#N/A</v>
      </c>
      <c r="R1131" s="86" t="e">
        <f t="shared" ca="1" si="152"/>
        <v>#N/A</v>
      </c>
      <c r="T1131" s="16" t="e">
        <f t="shared" ca="1" si="153"/>
        <v>#N/A</v>
      </c>
      <c r="U1131" s="86" t="e">
        <f t="shared" ca="1" si="154"/>
        <v>#N/A</v>
      </c>
      <c r="V1131" s="86" t="e">
        <f t="shared" ca="1" si="155"/>
        <v>#N/A</v>
      </c>
      <c r="X1131" s="86"/>
      <c r="AI1131" s="196" t="e">
        <f ca="1">(($E$9*(RAND()*($E$208-$D$208)+$D$208))*(RAND()*('Base Calcs'!$E$214-'Base Calcs'!$D$214)+'Base Calcs'!$D$214+IF($E$50&gt;0,$E$50,0)))+$E$154+$E$155-$E$196+$E$179-($E$179*(RAND()*($E$210-$D$210)+$D$210))-(($E$200/$E$45)*(RAND()*($E$211-$D$211)+$D$211))</f>
        <v>#N/A</v>
      </c>
      <c r="AK11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2" spans="2:37" x14ac:dyDescent="0.25">
      <c r="B1132" s="181" t="e">
        <f t="shared" ca="1" si="149"/>
        <v>#N/A</v>
      </c>
      <c r="C1132" s="86"/>
      <c r="D1132" s="86"/>
      <c r="F1132" s="16"/>
      <c r="G1132" s="86"/>
      <c r="H1132" s="86"/>
      <c r="J1132" s="86"/>
      <c r="P1132" s="16" t="e">
        <f t="shared" ca="1" si="150"/>
        <v>#N/A</v>
      </c>
      <c r="Q1132" s="86" t="e">
        <f t="shared" ca="1" si="151"/>
        <v>#N/A</v>
      </c>
      <c r="R1132" s="86" t="e">
        <f t="shared" ca="1" si="152"/>
        <v>#N/A</v>
      </c>
      <c r="T1132" s="16" t="e">
        <f t="shared" ca="1" si="153"/>
        <v>#N/A</v>
      </c>
      <c r="U1132" s="86" t="e">
        <f t="shared" ca="1" si="154"/>
        <v>#N/A</v>
      </c>
      <c r="V1132" s="86" t="e">
        <f t="shared" ca="1" si="155"/>
        <v>#N/A</v>
      </c>
      <c r="X1132" s="86"/>
      <c r="AI1132" s="196" t="e">
        <f ca="1">(($E$9*(RAND()*($E$208-$D$208)+$D$208))*(RAND()*('Base Calcs'!$E$214-'Base Calcs'!$D$214)+'Base Calcs'!$D$214+IF($E$50&gt;0,$E$50,0)))+$E$154+$E$155-$E$196+$E$179-($E$179*(RAND()*($E$210-$D$210)+$D$210))-(($E$200/$E$45)*(RAND()*($E$211-$D$211)+$D$211))</f>
        <v>#N/A</v>
      </c>
      <c r="AK11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3" spans="2:37" x14ac:dyDescent="0.25">
      <c r="B1133" s="181" t="e">
        <f t="shared" ca="1" si="149"/>
        <v>#N/A</v>
      </c>
      <c r="C1133" s="86"/>
      <c r="D1133" s="86"/>
      <c r="F1133" s="16"/>
      <c r="G1133" s="86"/>
      <c r="H1133" s="86"/>
      <c r="J1133" s="86"/>
      <c r="P1133" s="16" t="e">
        <f t="shared" ca="1" si="150"/>
        <v>#N/A</v>
      </c>
      <c r="Q1133" s="86" t="e">
        <f t="shared" ca="1" si="151"/>
        <v>#N/A</v>
      </c>
      <c r="R1133" s="86" t="e">
        <f t="shared" ca="1" si="152"/>
        <v>#N/A</v>
      </c>
      <c r="T1133" s="16" t="e">
        <f t="shared" ca="1" si="153"/>
        <v>#N/A</v>
      </c>
      <c r="U1133" s="86" t="e">
        <f t="shared" ca="1" si="154"/>
        <v>#N/A</v>
      </c>
      <c r="V1133" s="86" t="e">
        <f t="shared" ca="1" si="155"/>
        <v>#N/A</v>
      </c>
      <c r="X1133" s="86"/>
      <c r="AI1133" s="196" t="e">
        <f ca="1">(($E$9*(RAND()*($E$208-$D$208)+$D$208))*(RAND()*('Base Calcs'!$E$214-'Base Calcs'!$D$214)+'Base Calcs'!$D$214+IF($E$50&gt;0,$E$50,0)))+$E$154+$E$155-$E$196+$E$179-($E$179*(RAND()*($E$210-$D$210)+$D$210))-(($E$200/$E$45)*(RAND()*($E$211-$D$211)+$D$211))</f>
        <v>#N/A</v>
      </c>
      <c r="AK11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4" spans="2:37" x14ac:dyDescent="0.25">
      <c r="B1134" s="181" t="e">
        <f t="shared" ca="1" si="149"/>
        <v>#N/A</v>
      </c>
      <c r="C1134" s="86"/>
      <c r="D1134" s="86"/>
      <c r="F1134" s="16"/>
      <c r="G1134" s="86"/>
      <c r="H1134" s="86"/>
      <c r="J1134" s="86"/>
      <c r="P1134" s="16" t="e">
        <f t="shared" ca="1" si="150"/>
        <v>#N/A</v>
      </c>
      <c r="Q1134" s="86" t="e">
        <f t="shared" ca="1" si="151"/>
        <v>#N/A</v>
      </c>
      <c r="R1134" s="86" t="e">
        <f t="shared" ca="1" si="152"/>
        <v>#N/A</v>
      </c>
      <c r="T1134" s="16" t="e">
        <f t="shared" ca="1" si="153"/>
        <v>#N/A</v>
      </c>
      <c r="U1134" s="86" t="e">
        <f t="shared" ca="1" si="154"/>
        <v>#N/A</v>
      </c>
      <c r="V1134" s="86" t="e">
        <f t="shared" ca="1" si="155"/>
        <v>#N/A</v>
      </c>
      <c r="X1134" s="86"/>
      <c r="AI1134" s="196" t="e">
        <f ca="1">(($E$9*(RAND()*($E$208-$D$208)+$D$208))*(RAND()*('Base Calcs'!$E$214-'Base Calcs'!$D$214)+'Base Calcs'!$D$214+IF($E$50&gt;0,$E$50,0)))+$E$154+$E$155-$E$196+$E$179-($E$179*(RAND()*($E$210-$D$210)+$D$210))-(($E$200/$E$45)*(RAND()*($E$211-$D$211)+$D$211))</f>
        <v>#N/A</v>
      </c>
      <c r="AK11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5" spans="2:37" x14ac:dyDescent="0.25">
      <c r="B1135" s="181" t="e">
        <f t="shared" ca="1" si="149"/>
        <v>#N/A</v>
      </c>
      <c r="C1135" s="86"/>
      <c r="D1135" s="86"/>
      <c r="F1135" s="16"/>
      <c r="G1135" s="86"/>
      <c r="H1135" s="86"/>
      <c r="J1135" s="86"/>
      <c r="P1135" s="16" t="e">
        <f t="shared" ca="1" si="150"/>
        <v>#N/A</v>
      </c>
      <c r="Q1135" s="86" t="e">
        <f t="shared" ca="1" si="151"/>
        <v>#N/A</v>
      </c>
      <c r="R1135" s="86" t="e">
        <f t="shared" ca="1" si="152"/>
        <v>#N/A</v>
      </c>
      <c r="T1135" s="16" t="e">
        <f t="shared" ca="1" si="153"/>
        <v>#N/A</v>
      </c>
      <c r="U1135" s="86" t="e">
        <f t="shared" ca="1" si="154"/>
        <v>#N/A</v>
      </c>
      <c r="V1135" s="86" t="e">
        <f t="shared" ca="1" si="155"/>
        <v>#N/A</v>
      </c>
      <c r="X1135" s="86"/>
      <c r="AI1135" s="196" t="e">
        <f ca="1">(($E$9*(RAND()*($E$208-$D$208)+$D$208))*(RAND()*('Base Calcs'!$E$214-'Base Calcs'!$D$214)+'Base Calcs'!$D$214+IF($E$50&gt;0,$E$50,0)))+$E$154+$E$155-$E$196+$E$179-($E$179*(RAND()*($E$210-$D$210)+$D$210))-(($E$200/$E$45)*(RAND()*($E$211-$D$211)+$D$211))</f>
        <v>#N/A</v>
      </c>
      <c r="AK11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6" spans="2:37" x14ac:dyDescent="0.25">
      <c r="B1136" s="181" t="e">
        <f t="shared" ca="1" si="149"/>
        <v>#N/A</v>
      </c>
      <c r="C1136" s="86"/>
      <c r="D1136" s="86"/>
      <c r="F1136" s="16"/>
      <c r="G1136" s="86"/>
      <c r="H1136" s="86"/>
      <c r="J1136" s="86"/>
      <c r="P1136" s="16" t="e">
        <f t="shared" ca="1" si="150"/>
        <v>#N/A</v>
      </c>
      <c r="Q1136" s="86" t="e">
        <f t="shared" ca="1" si="151"/>
        <v>#N/A</v>
      </c>
      <c r="R1136" s="86" t="e">
        <f t="shared" ca="1" si="152"/>
        <v>#N/A</v>
      </c>
      <c r="T1136" s="16" t="e">
        <f t="shared" ca="1" si="153"/>
        <v>#N/A</v>
      </c>
      <c r="U1136" s="86" t="e">
        <f t="shared" ca="1" si="154"/>
        <v>#N/A</v>
      </c>
      <c r="V1136" s="86" t="e">
        <f t="shared" ca="1" si="155"/>
        <v>#N/A</v>
      </c>
      <c r="X1136" s="86"/>
      <c r="AI1136" s="196" t="e">
        <f ca="1">(($E$9*(RAND()*($E$208-$D$208)+$D$208))*(RAND()*('Base Calcs'!$E$214-'Base Calcs'!$D$214)+'Base Calcs'!$D$214+IF($E$50&gt;0,$E$50,0)))+$E$154+$E$155-$E$196+$E$179-($E$179*(RAND()*($E$210-$D$210)+$D$210))-(($E$200/$E$45)*(RAND()*($E$211-$D$211)+$D$211))</f>
        <v>#N/A</v>
      </c>
      <c r="AK11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7" spans="2:37" x14ac:dyDescent="0.25">
      <c r="B1137" s="181" t="e">
        <f t="shared" ca="1" si="149"/>
        <v>#N/A</v>
      </c>
      <c r="C1137" s="86"/>
      <c r="D1137" s="86"/>
      <c r="F1137" s="16"/>
      <c r="G1137" s="86"/>
      <c r="H1137" s="86"/>
      <c r="J1137" s="86"/>
      <c r="P1137" s="16" t="e">
        <f t="shared" ca="1" si="150"/>
        <v>#N/A</v>
      </c>
      <c r="Q1137" s="86" t="e">
        <f t="shared" ca="1" si="151"/>
        <v>#N/A</v>
      </c>
      <c r="R1137" s="86" t="e">
        <f t="shared" ca="1" si="152"/>
        <v>#N/A</v>
      </c>
      <c r="T1137" s="16" t="e">
        <f t="shared" ca="1" si="153"/>
        <v>#N/A</v>
      </c>
      <c r="U1137" s="86" t="e">
        <f t="shared" ca="1" si="154"/>
        <v>#N/A</v>
      </c>
      <c r="V1137" s="86" t="e">
        <f t="shared" ca="1" si="155"/>
        <v>#N/A</v>
      </c>
      <c r="X1137" s="86"/>
      <c r="AI1137" s="196" t="e">
        <f ca="1">(($E$9*(RAND()*($E$208-$D$208)+$D$208))*(RAND()*('Base Calcs'!$E$214-'Base Calcs'!$D$214)+'Base Calcs'!$D$214+IF($E$50&gt;0,$E$50,0)))+$E$154+$E$155-$E$196+$E$179-($E$179*(RAND()*($E$210-$D$210)+$D$210))-(($E$200/$E$45)*(RAND()*($E$211-$D$211)+$D$211))</f>
        <v>#N/A</v>
      </c>
      <c r="AK11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8" spans="2:37" x14ac:dyDescent="0.25">
      <c r="B1138" s="181" t="e">
        <f t="shared" ca="1" si="149"/>
        <v>#N/A</v>
      </c>
      <c r="C1138" s="86"/>
      <c r="D1138" s="86"/>
      <c r="F1138" s="16"/>
      <c r="G1138" s="86"/>
      <c r="H1138" s="86"/>
      <c r="J1138" s="86"/>
      <c r="P1138" s="16" t="e">
        <f t="shared" ca="1" si="150"/>
        <v>#N/A</v>
      </c>
      <c r="Q1138" s="86" t="e">
        <f t="shared" ca="1" si="151"/>
        <v>#N/A</v>
      </c>
      <c r="R1138" s="86" t="e">
        <f t="shared" ca="1" si="152"/>
        <v>#N/A</v>
      </c>
      <c r="T1138" s="16" t="e">
        <f t="shared" ca="1" si="153"/>
        <v>#N/A</v>
      </c>
      <c r="U1138" s="86" t="e">
        <f t="shared" ca="1" si="154"/>
        <v>#N/A</v>
      </c>
      <c r="V1138" s="86" t="e">
        <f t="shared" ca="1" si="155"/>
        <v>#N/A</v>
      </c>
      <c r="X1138" s="86"/>
      <c r="AI1138" s="196" t="e">
        <f ca="1">(($E$9*(RAND()*($E$208-$D$208)+$D$208))*(RAND()*('Base Calcs'!$E$214-'Base Calcs'!$D$214)+'Base Calcs'!$D$214+IF($E$50&gt;0,$E$50,0)))+$E$154+$E$155-$E$196+$E$179-($E$179*(RAND()*($E$210-$D$210)+$D$210))-(($E$200/$E$45)*(RAND()*($E$211-$D$211)+$D$211))</f>
        <v>#N/A</v>
      </c>
      <c r="AK11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9" spans="2:37" x14ac:dyDescent="0.25">
      <c r="B1139" s="181" t="e">
        <f t="shared" ca="1" si="149"/>
        <v>#N/A</v>
      </c>
      <c r="C1139" s="86"/>
      <c r="D1139" s="86"/>
      <c r="F1139" s="16"/>
      <c r="G1139" s="86"/>
      <c r="H1139" s="86"/>
      <c r="J1139" s="86"/>
      <c r="P1139" s="16" t="e">
        <f t="shared" ca="1" si="150"/>
        <v>#N/A</v>
      </c>
      <c r="Q1139" s="86" t="e">
        <f t="shared" ca="1" si="151"/>
        <v>#N/A</v>
      </c>
      <c r="R1139" s="86" t="e">
        <f t="shared" ca="1" si="152"/>
        <v>#N/A</v>
      </c>
      <c r="T1139" s="16" t="e">
        <f t="shared" ca="1" si="153"/>
        <v>#N/A</v>
      </c>
      <c r="U1139" s="86" t="e">
        <f t="shared" ca="1" si="154"/>
        <v>#N/A</v>
      </c>
      <c r="V1139" s="86" t="e">
        <f t="shared" ca="1" si="155"/>
        <v>#N/A</v>
      </c>
      <c r="X1139" s="86"/>
      <c r="AI1139" s="196" t="e">
        <f ca="1">(($E$9*(RAND()*($E$208-$D$208)+$D$208))*(RAND()*('Base Calcs'!$E$214-'Base Calcs'!$D$214)+'Base Calcs'!$D$214+IF($E$50&gt;0,$E$50,0)))+$E$154+$E$155-$E$196+$E$179-($E$179*(RAND()*($E$210-$D$210)+$D$210))-(($E$200/$E$45)*(RAND()*($E$211-$D$211)+$D$211))</f>
        <v>#N/A</v>
      </c>
      <c r="AK11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0" spans="2:37" x14ac:dyDescent="0.25">
      <c r="B1140" s="181" t="e">
        <f t="shared" ca="1" si="149"/>
        <v>#N/A</v>
      </c>
      <c r="C1140" s="86"/>
      <c r="D1140" s="86"/>
      <c r="F1140" s="16"/>
      <c r="G1140" s="86"/>
      <c r="H1140" s="86"/>
      <c r="J1140" s="86"/>
      <c r="P1140" s="16" t="e">
        <f t="shared" ca="1" si="150"/>
        <v>#N/A</v>
      </c>
      <c r="Q1140" s="86" t="e">
        <f t="shared" ca="1" si="151"/>
        <v>#N/A</v>
      </c>
      <c r="R1140" s="86" t="e">
        <f t="shared" ca="1" si="152"/>
        <v>#N/A</v>
      </c>
      <c r="T1140" s="16" t="e">
        <f t="shared" ca="1" si="153"/>
        <v>#N/A</v>
      </c>
      <c r="U1140" s="86" t="e">
        <f t="shared" ca="1" si="154"/>
        <v>#N/A</v>
      </c>
      <c r="V1140" s="86" t="e">
        <f t="shared" ca="1" si="155"/>
        <v>#N/A</v>
      </c>
      <c r="X1140" s="86"/>
      <c r="AI1140" s="196" t="e">
        <f ca="1">(($E$9*(RAND()*($E$208-$D$208)+$D$208))*(RAND()*('Base Calcs'!$E$214-'Base Calcs'!$D$214)+'Base Calcs'!$D$214+IF($E$50&gt;0,$E$50,0)))+$E$154+$E$155-$E$196+$E$179-($E$179*(RAND()*($E$210-$D$210)+$D$210))-(($E$200/$E$45)*(RAND()*($E$211-$D$211)+$D$211))</f>
        <v>#N/A</v>
      </c>
      <c r="AK11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1" spans="2:37" x14ac:dyDescent="0.25">
      <c r="B1141" s="181" t="e">
        <f t="shared" ca="1" si="149"/>
        <v>#N/A</v>
      </c>
      <c r="C1141" s="86"/>
      <c r="D1141" s="86"/>
      <c r="F1141" s="16"/>
      <c r="G1141" s="86"/>
      <c r="H1141" s="86"/>
      <c r="J1141" s="86"/>
      <c r="P1141" s="16" t="e">
        <f t="shared" ca="1" si="150"/>
        <v>#N/A</v>
      </c>
      <c r="Q1141" s="86" t="e">
        <f t="shared" ca="1" si="151"/>
        <v>#N/A</v>
      </c>
      <c r="R1141" s="86" t="e">
        <f t="shared" ca="1" si="152"/>
        <v>#N/A</v>
      </c>
      <c r="T1141" s="16" t="e">
        <f t="shared" ca="1" si="153"/>
        <v>#N/A</v>
      </c>
      <c r="U1141" s="86" t="e">
        <f t="shared" ca="1" si="154"/>
        <v>#N/A</v>
      </c>
      <c r="V1141" s="86" t="e">
        <f t="shared" ca="1" si="155"/>
        <v>#N/A</v>
      </c>
      <c r="X1141" s="86"/>
      <c r="AI1141" s="196" t="e">
        <f ca="1">(($E$9*(RAND()*($E$208-$D$208)+$D$208))*(RAND()*('Base Calcs'!$E$214-'Base Calcs'!$D$214)+'Base Calcs'!$D$214+IF($E$50&gt;0,$E$50,0)))+$E$154+$E$155-$E$196+$E$179-($E$179*(RAND()*($E$210-$D$210)+$D$210))-(($E$200/$E$45)*(RAND()*($E$211-$D$211)+$D$211))</f>
        <v>#N/A</v>
      </c>
      <c r="AK11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2" spans="2:37" x14ac:dyDescent="0.25">
      <c r="B1142" s="181" t="e">
        <f t="shared" ca="1" si="149"/>
        <v>#N/A</v>
      </c>
      <c r="C1142" s="86"/>
      <c r="D1142" s="86"/>
      <c r="F1142" s="16"/>
      <c r="G1142" s="86"/>
      <c r="H1142" s="86"/>
      <c r="J1142" s="86"/>
      <c r="P1142" s="16" t="e">
        <f t="shared" ca="1" si="150"/>
        <v>#N/A</v>
      </c>
      <c r="Q1142" s="86" t="e">
        <f t="shared" ca="1" si="151"/>
        <v>#N/A</v>
      </c>
      <c r="R1142" s="86" t="e">
        <f t="shared" ca="1" si="152"/>
        <v>#N/A</v>
      </c>
      <c r="T1142" s="16" t="e">
        <f t="shared" ca="1" si="153"/>
        <v>#N/A</v>
      </c>
      <c r="U1142" s="86" t="e">
        <f t="shared" ca="1" si="154"/>
        <v>#N/A</v>
      </c>
      <c r="V1142" s="86" t="e">
        <f t="shared" ca="1" si="155"/>
        <v>#N/A</v>
      </c>
      <c r="X1142" s="86"/>
      <c r="AI1142" s="196" t="e">
        <f ca="1">(($E$9*(RAND()*($E$208-$D$208)+$D$208))*(RAND()*('Base Calcs'!$E$214-'Base Calcs'!$D$214)+'Base Calcs'!$D$214+IF($E$50&gt;0,$E$50,0)))+$E$154+$E$155-$E$196+$E$179-($E$179*(RAND()*($E$210-$D$210)+$D$210))-(($E$200/$E$45)*(RAND()*($E$211-$D$211)+$D$211))</f>
        <v>#N/A</v>
      </c>
      <c r="AK11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3" spans="2:37" x14ac:dyDescent="0.25">
      <c r="B1143" s="181" t="e">
        <f t="shared" ca="1" si="149"/>
        <v>#N/A</v>
      </c>
      <c r="C1143" s="86"/>
      <c r="D1143" s="86"/>
      <c r="F1143" s="16"/>
      <c r="G1143" s="86"/>
      <c r="H1143" s="86"/>
      <c r="J1143" s="86"/>
      <c r="P1143" s="16" t="e">
        <f t="shared" ca="1" si="150"/>
        <v>#N/A</v>
      </c>
      <c r="Q1143" s="86" t="e">
        <f t="shared" ca="1" si="151"/>
        <v>#N/A</v>
      </c>
      <c r="R1143" s="86" t="e">
        <f t="shared" ca="1" si="152"/>
        <v>#N/A</v>
      </c>
      <c r="T1143" s="16" t="e">
        <f t="shared" ca="1" si="153"/>
        <v>#N/A</v>
      </c>
      <c r="U1143" s="86" t="e">
        <f t="shared" ca="1" si="154"/>
        <v>#N/A</v>
      </c>
      <c r="V1143" s="86" t="e">
        <f t="shared" ca="1" si="155"/>
        <v>#N/A</v>
      </c>
      <c r="X1143" s="86"/>
      <c r="AI1143" s="196" t="e">
        <f ca="1">(($E$9*(RAND()*($E$208-$D$208)+$D$208))*(RAND()*('Base Calcs'!$E$214-'Base Calcs'!$D$214)+'Base Calcs'!$D$214+IF($E$50&gt;0,$E$50,0)))+$E$154+$E$155-$E$196+$E$179-($E$179*(RAND()*($E$210-$D$210)+$D$210))-(($E$200/$E$45)*(RAND()*($E$211-$D$211)+$D$211))</f>
        <v>#N/A</v>
      </c>
      <c r="AK11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4" spans="2:37" x14ac:dyDescent="0.25">
      <c r="B1144" s="181" t="e">
        <f t="shared" ca="1" si="149"/>
        <v>#N/A</v>
      </c>
      <c r="C1144" s="86"/>
      <c r="D1144" s="86"/>
      <c r="F1144" s="16"/>
      <c r="G1144" s="86"/>
      <c r="H1144" s="86"/>
      <c r="J1144" s="86"/>
      <c r="P1144" s="16" t="e">
        <f t="shared" ca="1" si="150"/>
        <v>#N/A</v>
      </c>
      <c r="Q1144" s="86" t="e">
        <f t="shared" ca="1" si="151"/>
        <v>#N/A</v>
      </c>
      <c r="R1144" s="86" t="e">
        <f t="shared" ca="1" si="152"/>
        <v>#N/A</v>
      </c>
      <c r="T1144" s="16" t="e">
        <f t="shared" ca="1" si="153"/>
        <v>#N/A</v>
      </c>
      <c r="U1144" s="86" t="e">
        <f t="shared" ca="1" si="154"/>
        <v>#N/A</v>
      </c>
      <c r="V1144" s="86" t="e">
        <f t="shared" ca="1" si="155"/>
        <v>#N/A</v>
      </c>
      <c r="X1144" s="86"/>
      <c r="AI1144" s="196" t="e">
        <f ca="1">(($E$9*(RAND()*($E$208-$D$208)+$D$208))*(RAND()*('Base Calcs'!$E$214-'Base Calcs'!$D$214)+'Base Calcs'!$D$214+IF($E$50&gt;0,$E$50,0)))+$E$154+$E$155-$E$196+$E$179-($E$179*(RAND()*($E$210-$D$210)+$D$210))-(($E$200/$E$45)*(RAND()*($E$211-$D$211)+$D$211))</f>
        <v>#N/A</v>
      </c>
      <c r="AK11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5" spans="2:37" x14ac:dyDescent="0.25">
      <c r="B1145" s="181" t="e">
        <f t="shared" ca="1" si="149"/>
        <v>#N/A</v>
      </c>
      <c r="C1145" s="86"/>
      <c r="D1145" s="86"/>
      <c r="F1145" s="16"/>
      <c r="G1145" s="86"/>
      <c r="H1145" s="86"/>
      <c r="J1145" s="86"/>
      <c r="P1145" s="16" t="e">
        <f t="shared" ca="1" si="150"/>
        <v>#N/A</v>
      </c>
      <c r="Q1145" s="86" t="e">
        <f t="shared" ca="1" si="151"/>
        <v>#N/A</v>
      </c>
      <c r="R1145" s="86" t="e">
        <f t="shared" ca="1" si="152"/>
        <v>#N/A</v>
      </c>
      <c r="T1145" s="16" t="e">
        <f t="shared" ca="1" si="153"/>
        <v>#N/A</v>
      </c>
      <c r="U1145" s="86" t="e">
        <f t="shared" ca="1" si="154"/>
        <v>#N/A</v>
      </c>
      <c r="V1145" s="86" t="e">
        <f t="shared" ca="1" si="155"/>
        <v>#N/A</v>
      </c>
      <c r="X1145" s="86"/>
      <c r="AI1145" s="196" t="e">
        <f ca="1">(($E$9*(RAND()*($E$208-$D$208)+$D$208))*(RAND()*('Base Calcs'!$E$214-'Base Calcs'!$D$214)+'Base Calcs'!$D$214+IF($E$50&gt;0,$E$50,0)))+$E$154+$E$155-$E$196+$E$179-($E$179*(RAND()*($E$210-$D$210)+$D$210))-(($E$200/$E$45)*(RAND()*($E$211-$D$211)+$D$211))</f>
        <v>#N/A</v>
      </c>
      <c r="AK11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6" spans="2:37" x14ac:dyDescent="0.25">
      <c r="B1146" s="181" t="e">
        <f t="shared" ca="1" si="149"/>
        <v>#N/A</v>
      </c>
      <c r="C1146" s="86"/>
      <c r="D1146" s="86"/>
      <c r="F1146" s="16"/>
      <c r="G1146" s="86"/>
      <c r="H1146" s="86"/>
      <c r="J1146" s="86"/>
      <c r="P1146" s="16" t="e">
        <f t="shared" ca="1" si="150"/>
        <v>#N/A</v>
      </c>
      <c r="Q1146" s="86" t="e">
        <f t="shared" ca="1" si="151"/>
        <v>#N/A</v>
      </c>
      <c r="R1146" s="86" t="e">
        <f t="shared" ca="1" si="152"/>
        <v>#N/A</v>
      </c>
      <c r="T1146" s="16" t="e">
        <f t="shared" ca="1" si="153"/>
        <v>#N/A</v>
      </c>
      <c r="U1146" s="86" t="e">
        <f t="shared" ca="1" si="154"/>
        <v>#N/A</v>
      </c>
      <c r="V1146" s="86" t="e">
        <f t="shared" ca="1" si="155"/>
        <v>#N/A</v>
      </c>
      <c r="X1146" s="86"/>
      <c r="AI1146" s="196" t="e">
        <f ca="1">(($E$9*(RAND()*($E$208-$D$208)+$D$208))*(RAND()*('Base Calcs'!$E$214-'Base Calcs'!$D$214)+'Base Calcs'!$D$214+IF($E$50&gt;0,$E$50,0)))+$E$154+$E$155-$E$196+$E$179-($E$179*(RAND()*($E$210-$D$210)+$D$210))-(($E$200/$E$45)*(RAND()*($E$211-$D$211)+$D$211))</f>
        <v>#N/A</v>
      </c>
      <c r="AK11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7" spans="2:37" x14ac:dyDescent="0.25">
      <c r="B1147" s="181" t="e">
        <f t="shared" ca="1" si="149"/>
        <v>#N/A</v>
      </c>
      <c r="C1147" s="86"/>
      <c r="D1147" s="86"/>
      <c r="F1147" s="16"/>
      <c r="G1147" s="86"/>
      <c r="H1147" s="86"/>
      <c r="J1147" s="86"/>
      <c r="P1147" s="16" t="e">
        <f t="shared" ca="1" si="150"/>
        <v>#N/A</v>
      </c>
      <c r="Q1147" s="86" t="e">
        <f t="shared" ca="1" si="151"/>
        <v>#N/A</v>
      </c>
      <c r="R1147" s="86" t="e">
        <f t="shared" ca="1" si="152"/>
        <v>#N/A</v>
      </c>
      <c r="T1147" s="16" t="e">
        <f t="shared" ca="1" si="153"/>
        <v>#N/A</v>
      </c>
      <c r="U1147" s="86" t="e">
        <f t="shared" ca="1" si="154"/>
        <v>#N/A</v>
      </c>
      <c r="V1147" s="86" t="e">
        <f t="shared" ca="1" si="155"/>
        <v>#N/A</v>
      </c>
      <c r="X1147" s="86"/>
      <c r="AI1147" s="196" t="e">
        <f ca="1">(($E$9*(RAND()*($E$208-$D$208)+$D$208))*(RAND()*('Base Calcs'!$E$214-'Base Calcs'!$D$214)+'Base Calcs'!$D$214+IF($E$50&gt;0,$E$50,0)))+$E$154+$E$155-$E$196+$E$179-($E$179*(RAND()*($E$210-$D$210)+$D$210))-(($E$200/$E$45)*(RAND()*($E$211-$D$211)+$D$211))</f>
        <v>#N/A</v>
      </c>
      <c r="AK11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8" spans="2:37" x14ac:dyDescent="0.25">
      <c r="B1148" s="181" t="e">
        <f t="shared" ca="1" si="149"/>
        <v>#N/A</v>
      </c>
      <c r="C1148" s="86"/>
      <c r="D1148" s="86"/>
      <c r="F1148" s="16"/>
      <c r="G1148" s="86"/>
      <c r="H1148" s="86"/>
      <c r="J1148" s="86"/>
      <c r="P1148" s="16" t="e">
        <f t="shared" ca="1" si="150"/>
        <v>#N/A</v>
      </c>
      <c r="Q1148" s="86" t="e">
        <f t="shared" ca="1" si="151"/>
        <v>#N/A</v>
      </c>
      <c r="R1148" s="86" t="e">
        <f t="shared" ca="1" si="152"/>
        <v>#N/A</v>
      </c>
      <c r="T1148" s="16" t="e">
        <f t="shared" ca="1" si="153"/>
        <v>#N/A</v>
      </c>
      <c r="U1148" s="86" t="e">
        <f t="shared" ca="1" si="154"/>
        <v>#N/A</v>
      </c>
      <c r="V1148" s="86" t="e">
        <f t="shared" ca="1" si="155"/>
        <v>#N/A</v>
      </c>
      <c r="X1148" s="86"/>
      <c r="AI1148" s="196" t="e">
        <f ca="1">(($E$9*(RAND()*($E$208-$D$208)+$D$208))*(RAND()*('Base Calcs'!$E$214-'Base Calcs'!$D$214)+'Base Calcs'!$D$214+IF($E$50&gt;0,$E$50,0)))+$E$154+$E$155-$E$196+$E$179-($E$179*(RAND()*($E$210-$D$210)+$D$210))-(($E$200/$E$45)*(RAND()*($E$211-$D$211)+$D$211))</f>
        <v>#N/A</v>
      </c>
      <c r="AK11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9" spans="2:37" x14ac:dyDescent="0.25">
      <c r="B1149" s="181" t="e">
        <f t="shared" ca="1" si="149"/>
        <v>#N/A</v>
      </c>
      <c r="C1149" s="86"/>
      <c r="D1149" s="86"/>
      <c r="F1149" s="16"/>
      <c r="G1149" s="86"/>
      <c r="H1149" s="86"/>
      <c r="J1149" s="86"/>
      <c r="P1149" s="16" t="e">
        <f t="shared" ca="1" si="150"/>
        <v>#N/A</v>
      </c>
      <c r="Q1149" s="86" t="e">
        <f t="shared" ca="1" si="151"/>
        <v>#N/A</v>
      </c>
      <c r="R1149" s="86" t="e">
        <f t="shared" ca="1" si="152"/>
        <v>#N/A</v>
      </c>
      <c r="T1149" s="16" t="e">
        <f t="shared" ca="1" si="153"/>
        <v>#N/A</v>
      </c>
      <c r="U1149" s="86" t="e">
        <f t="shared" ca="1" si="154"/>
        <v>#N/A</v>
      </c>
      <c r="V1149" s="86" t="e">
        <f t="shared" ca="1" si="155"/>
        <v>#N/A</v>
      </c>
      <c r="X1149" s="86"/>
      <c r="AI1149" s="196" t="e">
        <f ca="1">(($E$9*(RAND()*($E$208-$D$208)+$D$208))*(RAND()*('Base Calcs'!$E$214-'Base Calcs'!$D$214)+'Base Calcs'!$D$214+IF($E$50&gt;0,$E$50,0)))+$E$154+$E$155-$E$196+$E$179-($E$179*(RAND()*($E$210-$D$210)+$D$210))-(($E$200/$E$45)*(RAND()*($E$211-$D$211)+$D$211))</f>
        <v>#N/A</v>
      </c>
      <c r="AK11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0" spans="2:37" x14ac:dyDescent="0.25">
      <c r="B1150" s="181" t="e">
        <f t="shared" ca="1" si="149"/>
        <v>#N/A</v>
      </c>
      <c r="C1150" s="86"/>
      <c r="D1150" s="86"/>
      <c r="F1150" s="16"/>
      <c r="G1150" s="86"/>
      <c r="H1150" s="86"/>
      <c r="J1150" s="86"/>
      <c r="P1150" s="16" t="e">
        <f t="shared" ca="1" si="150"/>
        <v>#N/A</v>
      </c>
      <c r="Q1150" s="86" t="e">
        <f t="shared" ca="1" si="151"/>
        <v>#N/A</v>
      </c>
      <c r="R1150" s="86" t="e">
        <f t="shared" ca="1" si="152"/>
        <v>#N/A</v>
      </c>
      <c r="T1150" s="16" t="e">
        <f t="shared" ca="1" si="153"/>
        <v>#N/A</v>
      </c>
      <c r="U1150" s="86" t="e">
        <f t="shared" ca="1" si="154"/>
        <v>#N/A</v>
      </c>
      <c r="V1150" s="86" t="e">
        <f t="shared" ca="1" si="155"/>
        <v>#N/A</v>
      </c>
      <c r="X1150" s="86"/>
      <c r="AI1150" s="196" t="e">
        <f ca="1">(($E$9*(RAND()*($E$208-$D$208)+$D$208))*(RAND()*('Base Calcs'!$E$214-'Base Calcs'!$D$214)+'Base Calcs'!$D$214+IF($E$50&gt;0,$E$50,0)))+$E$154+$E$155-$E$196+$E$179-($E$179*(RAND()*($E$210-$D$210)+$D$210))-(($E$200/$E$45)*(RAND()*($E$211-$D$211)+$D$211))</f>
        <v>#N/A</v>
      </c>
      <c r="AK11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1" spans="2:37" x14ac:dyDescent="0.25">
      <c r="B1151" s="181" t="e">
        <f t="shared" ca="1" si="149"/>
        <v>#N/A</v>
      </c>
      <c r="C1151" s="86"/>
      <c r="D1151" s="86"/>
      <c r="F1151" s="16"/>
      <c r="G1151" s="86"/>
      <c r="H1151" s="86"/>
      <c r="J1151" s="86"/>
      <c r="P1151" s="16" t="e">
        <f t="shared" ca="1" si="150"/>
        <v>#N/A</v>
      </c>
      <c r="Q1151" s="86" t="e">
        <f t="shared" ca="1" si="151"/>
        <v>#N/A</v>
      </c>
      <c r="R1151" s="86" t="e">
        <f t="shared" ca="1" si="152"/>
        <v>#N/A</v>
      </c>
      <c r="T1151" s="16" t="e">
        <f t="shared" ca="1" si="153"/>
        <v>#N/A</v>
      </c>
      <c r="U1151" s="86" t="e">
        <f t="shared" ca="1" si="154"/>
        <v>#N/A</v>
      </c>
      <c r="V1151" s="86" t="e">
        <f t="shared" ca="1" si="155"/>
        <v>#N/A</v>
      </c>
      <c r="X1151" s="86"/>
      <c r="AI1151" s="196" t="e">
        <f ca="1">(($E$9*(RAND()*($E$208-$D$208)+$D$208))*(RAND()*('Base Calcs'!$E$214-'Base Calcs'!$D$214)+'Base Calcs'!$D$214+IF($E$50&gt;0,$E$50,0)))+$E$154+$E$155-$E$196+$E$179-($E$179*(RAND()*($E$210-$D$210)+$D$210))-(($E$200/$E$45)*(RAND()*($E$211-$D$211)+$D$211))</f>
        <v>#N/A</v>
      </c>
      <c r="AK11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2" spans="2:37" x14ac:dyDescent="0.25">
      <c r="B1152" s="181" t="e">
        <f t="shared" ca="1" si="149"/>
        <v>#N/A</v>
      </c>
      <c r="C1152" s="86"/>
      <c r="D1152" s="86"/>
      <c r="F1152" s="16"/>
      <c r="G1152" s="86"/>
      <c r="H1152" s="86"/>
      <c r="J1152" s="86"/>
      <c r="P1152" s="16" t="e">
        <f t="shared" ca="1" si="150"/>
        <v>#N/A</v>
      </c>
      <c r="Q1152" s="86" t="e">
        <f t="shared" ca="1" si="151"/>
        <v>#N/A</v>
      </c>
      <c r="R1152" s="86" t="e">
        <f t="shared" ca="1" si="152"/>
        <v>#N/A</v>
      </c>
      <c r="T1152" s="16" t="e">
        <f t="shared" ca="1" si="153"/>
        <v>#N/A</v>
      </c>
      <c r="U1152" s="86" t="e">
        <f t="shared" ca="1" si="154"/>
        <v>#N/A</v>
      </c>
      <c r="V1152" s="86" t="e">
        <f t="shared" ca="1" si="155"/>
        <v>#N/A</v>
      </c>
      <c r="X1152" s="86"/>
      <c r="AI1152" s="196" t="e">
        <f ca="1">(($E$9*(RAND()*($E$208-$D$208)+$D$208))*(RAND()*('Base Calcs'!$E$214-'Base Calcs'!$D$214)+'Base Calcs'!$D$214+IF($E$50&gt;0,$E$50,0)))+$E$154+$E$155-$E$196+$E$179-($E$179*(RAND()*($E$210-$D$210)+$D$210))-(($E$200/$E$45)*(RAND()*($E$211-$D$211)+$D$211))</f>
        <v>#N/A</v>
      </c>
      <c r="AK11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3" spans="2:37" x14ac:dyDescent="0.25">
      <c r="B1153" s="181" t="e">
        <f t="shared" ca="1" si="149"/>
        <v>#N/A</v>
      </c>
      <c r="C1153" s="86"/>
      <c r="D1153" s="86"/>
      <c r="F1153" s="16"/>
      <c r="G1153" s="86"/>
      <c r="H1153" s="86"/>
      <c r="J1153" s="86"/>
      <c r="P1153" s="16" t="e">
        <f t="shared" ca="1" si="150"/>
        <v>#N/A</v>
      </c>
      <c r="Q1153" s="86" t="e">
        <f t="shared" ca="1" si="151"/>
        <v>#N/A</v>
      </c>
      <c r="R1153" s="86" t="e">
        <f t="shared" ca="1" si="152"/>
        <v>#N/A</v>
      </c>
      <c r="T1153" s="16" t="e">
        <f t="shared" ca="1" si="153"/>
        <v>#N/A</v>
      </c>
      <c r="U1153" s="86" t="e">
        <f t="shared" ca="1" si="154"/>
        <v>#N/A</v>
      </c>
      <c r="V1153" s="86" t="e">
        <f t="shared" ca="1" si="155"/>
        <v>#N/A</v>
      </c>
      <c r="X1153" s="86"/>
      <c r="AI1153" s="196" t="e">
        <f ca="1">(($E$9*(RAND()*($E$208-$D$208)+$D$208))*(RAND()*('Base Calcs'!$E$214-'Base Calcs'!$D$214)+'Base Calcs'!$D$214+IF($E$50&gt;0,$E$50,0)))+$E$154+$E$155-$E$196+$E$179-($E$179*(RAND()*($E$210-$D$210)+$D$210))-(($E$200/$E$45)*(RAND()*($E$211-$D$211)+$D$211))</f>
        <v>#N/A</v>
      </c>
      <c r="AK11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4" spans="2:37" x14ac:dyDescent="0.25">
      <c r="B1154" s="181" t="e">
        <f t="shared" ca="1" si="149"/>
        <v>#N/A</v>
      </c>
      <c r="C1154" s="86"/>
      <c r="D1154" s="86"/>
      <c r="F1154" s="16"/>
      <c r="G1154" s="86"/>
      <c r="H1154" s="86"/>
      <c r="J1154" s="86"/>
      <c r="P1154" s="16" t="e">
        <f t="shared" ca="1" si="150"/>
        <v>#N/A</v>
      </c>
      <c r="Q1154" s="86" t="e">
        <f t="shared" ca="1" si="151"/>
        <v>#N/A</v>
      </c>
      <c r="R1154" s="86" t="e">
        <f t="shared" ca="1" si="152"/>
        <v>#N/A</v>
      </c>
      <c r="T1154" s="16" t="e">
        <f t="shared" ca="1" si="153"/>
        <v>#N/A</v>
      </c>
      <c r="U1154" s="86" t="e">
        <f t="shared" ca="1" si="154"/>
        <v>#N/A</v>
      </c>
      <c r="V1154" s="86" t="e">
        <f t="shared" ca="1" si="155"/>
        <v>#N/A</v>
      </c>
      <c r="X1154" s="86"/>
      <c r="AI1154" s="196" t="e">
        <f ca="1">(($E$9*(RAND()*($E$208-$D$208)+$D$208))*(RAND()*('Base Calcs'!$E$214-'Base Calcs'!$D$214)+'Base Calcs'!$D$214+IF($E$50&gt;0,$E$50,0)))+$E$154+$E$155-$E$196+$E$179-($E$179*(RAND()*($E$210-$D$210)+$D$210))-(($E$200/$E$45)*(RAND()*($E$211-$D$211)+$D$211))</f>
        <v>#N/A</v>
      </c>
      <c r="AK11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5" spans="2:37" x14ac:dyDescent="0.25">
      <c r="B1155" s="181" t="e">
        <f t="shared" ca="1" si="149"/>
        <v>#N/A</v>
      </c>
      <c r="C1155" s="86"/>
      <c r="D1155" s="86"/>
      <c r="F1155" s="16"/>
      <c r="G1155" s="86"/>
      <c r="H1155" s="86"/>
      <c r="J1155" s="86"/>
      <c r="P1155" s="16" t="e">
        <f t="shared" ca="1" si="150"/>
        <v>#N/A</v>
      </c>
      <c r="Q1155" s="86" t="e">
        <f t="shared" ca="1" si="151"/>
        <v>#N/A</v>
      </c>
      <c r="R1155" s="86" t="e">
        <f t="shared" ca="1" si="152"/>
        <v>#N/A</v>
      </c>
      <c r="T1155" s="16" t="e">
        <f t="shared" ca="1" si="153"/>
        <v>#N/A</v>
      </c>
      <c r="U1155" s="86" t="e">
        <f t="shared" ca="1" si="154"/>
        <v>#N/A</v>
      </c>
      <c r="V1155" s="86" t="e">
        <f t="shared" ca="1" si="155"/>
        <v>#N/A</v>
      </c>
      <c r="X1155" s="86"/>
      <c r="AI1155" s="196" t="e">
        <f ca="1">(($E$9*(RAND()*($E$208-$D$208)+$D$208))*(RAND()*('Base Calcs'!$E$214-'Base Calcs'!$D$214)+'Base Calcs'!$D$214+IF($E$50&gt;0,$E$50,0)))+$E$154+$E$155-$E$196+$E$179-($E$179*(RAND()*($E$210-$D$210)+$D$210))-(($E$200/$E$45)*(RAND()*($E$211-$D$211)+$D$211))</f>
        <v>#N/A</v>
      </c>
      <c r="AK11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6" spans="2:37" x14ac:dyDescent="0.25">
      <c r="B1156" s="181" t="e">
        <f t="shared" ca="1" si="149"/>
        <v>#N/A</v>
      </c>
      <c r="C1156" s="86"/>
      <c r="D1156" s="86"/>
      <c r="F1156" s="16"/>
      <c r="G1156" s="86"/>
      <c r="H1156" s="86"/>
      <c r="J1156" s="86"/>
      <c r="P1156" s="16" t="e">
        <f t="shared" ca="1" si="150"/>
        <v>#N/A</v>
      </c>
      <c r="Q1156" s="86" t="e">
        <f t="shared" ca="1" si="151"/>
        <v>#N/A</v>
      </c>
      <c r="R1156" s="86" t="e">
        <f t="shared" ca="1" si="152"/>
        <v>#N/A</v>
      </c>
      <c r="T1156" s="16" t="e">
        <f t="shared" ca="1" si="153"/>
        <v>#N/A</v>
      </c>
      <c r="U1156" s="86" t="e">
        <f t="shared" ca="1" si="154"/>
        <v>#N/A</v>
      </c>
      <c r="V1156" s="86" t="e">
        <f t="shared" ca="1" si="155"/>
        <v>#N/A</v>
      </c>
      <c r="X1156" s="86"/>
      <c r="AI1156" s="196" t="e">
        <f ca="1">(($E$9*(RAND()*($E$208-$D$208)+$D$208))*(RAND()*('Base Calcs'!$E$214-'Base Calcs'!$D$214)+'Base Calcs'!$D$214+IF($E$50&gt;0,$E$50,0)))+$E$154+$E$155-$E$196+$E$179-($E$179*(RAND()*($E$210-$D$210)+$D$210))-(($E$200/$E$45)*(RAND()*($E$211-$D$211)+$D$211))</f>
        <v>#N/A</v>
      </c>
      <c r="AK11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7" spans="2:37" x14ac:dyDescent="0.25">
      <c r="B1157" s="181" t="e">
        <f t="shared" ca="1" si="149"/>
        <v>#N/A</v>
      </c>
      <c r="C1157" s="86"/>
      <c r="D1157" s="86"/>
      <c r="F1157" s="16"/>
      <c r="G1157" s="86"/>
      <c r="H1157" s="86"/>
      <c r="J1157" s="86"/>
      <c r="P1157" s="16" t="e">
        <f t="shared" ca="1" si="150"/>
        <v>#N/A</v>
      </c>
      <c r="Q1157" s="86" t="e">
        <f t="shared" ca="1" si="151"/>
        <v>#N/A</v>
      </c>
      <c r="R1157" s="86" t="e">
        <f t="shared" ca="1" si="152"/>
        <v>#N/A</v>
      </c>
      <c r="T1157" s="16" t="e">
        <f t="shared" ca="1" si="153"/>
        <v>#N/A</v>
      </c>
      <c r="U1157" s="86" t="e">
        <f t="shared" ca="1" si="154"/>
        <v>#N/A</v>
      </c>
      <c r="V1157" s="86" t="e">
        <f t="shared" ca="1" si="155"/>
        <v>#N/A</v>
      </c>
      <c r="X1157" s="86"/>
      <c r="AI1157" s="196" t="e">
        <f ca="1">(($E$9*(RAND()*($E$208-$D$208)+$D$208))*(RAND()*('Base Calcs'!$E$214-'Base Calcs'!$D$214)+'Base Calcs'!$D$214+IF($E$50&gt;0,$E$50,0)))+$E$154+$E$155-$E$196+$E$179-($E$179*(RAND()*($E$210-$D$210)+$D$210))-(($E$200/$E$45)*(RAND()*($E$211-$D$211)+$D$211))</f>
        <v>#N/A</v>
      </c>
      <c r="AK11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8" spans="2:37" x14ac:dyDescent="0.25">
      <c r="B1158" s="181" t="e">
        <f t="shared" ca="1" si="149"/>
        <v>#N/A</v>
      </c>
      <c r="C1158" s="86"/>
      <c r="D1158" s="86"/>
      <c r="F1158" s="16"/>
      <c r="G1158" s="86"/>
      <c r="H1158" s="86"/>
      <c r="J1158" s="86"/>
      <c r="P1158" s="16" t="e">
        <f t="shared" ca="1" si="150"/>
        <v>#N/A</v>
      </c>
      <c r="Q1158" s="86" t="e">
        <f t="shared" ca="1" si="151"/>
        <v>#N/A</v>
      </c>
      <c r="R1158" s="86" t="e">
        <f t="shared" ca="1" si="152"/>
        <v>#N/A</v>
      </c>
      <c r="T1158" s="16" t="e">
        <f t="shared" ca="1" si="153"/>
        <v>#N/A</v>
      </c>
      <c r="U1158" s="86" t="e">
        <f t="shared" ca="1" si="154"/>
        <v>#N/A</v>
      </c>
      <c r="V1158" s="86" t="e">
        <f t="shared" ca="1" si="155"/>
        <v>#N/A</v>
      </c>
      <c r="X1158" s="86"/>
      <c r="AI1158" s="196" t="e">
        <f ca="1">(($E$9*(RAND()*($E$208-$D$208)+$D$208))*(RAND()*('Base Calcs'!$E$214-'Base Calcs'!$D$214)+'Base Calcs'!$D$214+IF($E$50&gt;0,$E$50,0)))+$E$154+$E$155-$E$196+$E$179-($E$179*(RAND()*($E$210-$D$210)+$D$210))-(($E$200/$E$45)*(RAND()*($E$211-$D$211)+$D$211))</f>
        <v>#N/A</v>
      </c>
      <c r="AK11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9" spans="2:37" x14ac:dyDescent="0.25">
      <c r="B1159" s="181" t="e">
        <f t="shared" ca="1" si="149"/>
        <v>#N/A</v>
      </c>
      <c r="C1159" s="86"/>
      <c r="D1159" s="86"/>
      <c r="F1159" s="16"/>
      <c r="G1159" s="86"/>
      <c r="H1159" s="86"/>
      <c r="J1159" s="86"/>
      <c r="P1159" s="16" t="e">
        <f t="shared" ca="1" si="150"/>
        <v>#N/A</v>
      </c>
      <c r="Q1159" s="86" t="e">
        <f t="shared" ca="1" si="151"/>
        <v>#N/A</v>
      </c>
      <c r="R1159" s="86" t="e">
        <f t="shared" ca="1" si="152"/>
        <v>#N/A</v>
      </c>
      <c r="T1159" s="16" t="e">
        <f t="shared" ca="1" si="153"/>
        <v>#N/A</v>
      </c>
      <c r="U1159" s="86" t="e">
        <f t="shared" ca="1" si="154"/>
        <v>#N/A</v>
      </c>
      <c r="V1159" s="86" t="e">
        <f t="shared" ca="1" si="155"/>
        <v>#N/A</v>
      </c>
      <c r="X1159" s="86"/>
      <c r="AI1159" s="196" t="e">
        <f ca="1">(($E$9*(RAND()*($E$208-$D$208)+$D$208))*(RAND()*('Base Calcs'!$E$214-'Base Calcs'!$D$214)+'Base Calcs'!$D$214+IF($E$50&gt;0,$E$50,0)))+$E$154+$E$155-$E$196+$E$179-($E$179*(RAND()*($E$210-$D$210)+$D$210))-(($E$200/$E$45)*(RAND()*($E$211-$D$211)+$D$211))</f>
        <v>#N/A</v>
      </c>
      <c r="AK11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0" spans="2:37" x14ac:dyDescent="0.25">
      <c r="B1160" s="181" t="e">
        <f t="shared" ca="1" si="149"/>
        <v>#N/A</v>
      </c>
      <c r="C1160" s="86"/>
      <c r="D1160" s="86"/>
      <c r="F1160" s="16"/>
      <c r="G1160" s="86"/>
      <c r="H1160" s="86"/>
      <c r="J1160" s="86"/>
      <c r="P1160" s="16" t="e">
        <f t="shared" ca="1" si="150"/>
        <v>#N/A</v>
      </c>
      <c r="Q1160" s="86" t="e">
        <f t="shared" ca="1" si="151"/>
        <v>#N/A</v>
      </c>
      <c r="R1160" s="86" t="e">
        <f t="shared" ca="1" si="152"/>
        <v>#N/A</v>
      </c>
      <c r="T1160" s="16" t="e">
        <f t="shared" ca="1" si="153"/>
        <v>#N/A</v>
      </c>
      <c r="U1160" s="86" t="e">
        <f t="shared" ca="1" si="154"/>
        <v>#N/A</v>
      </c>
      <c r="V1160" s="86" t="e">
        <f t="shared" ca="1" si="155"/>
        <v>#N/A</v>
      </c>
      <c r="X1160" s="86"/>
      <c r="AI1160" s="196" t="e">
        <f ca="1">(($E$9*(RAND()*($E$208-$D$208)+$D$208))*(RAND()*('Base Calcs'!$E$214-'Base Calcs'!$D$214)+'Base Calcs'!$D$214+IF($E$50&gt;0,$E$50,0)))+$E$154+$E$155-$E$196+$E$179-($E$179*(RAND()*($E$210-$D$210)+$D$210))-(($E$200/$E$45)*(RAND()*($E$211-$D$211)+$D$211))</f>
        <v>#N/A</v>
      </c>
      <c r="AK11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1" spans="2:37" x14ac:dyDescent="0.25">
      <c r="B1161" s="181" t="e">
        <f t="shared" ca="1" si="149"/>
        <v>#N/A</v>
      </c>
      <c r="C1161" s="86"/>
      <c r="D1161" s="86"/>
      <c r="F1161" s="16"/>
      <c r="G1161" s="86"/>
      <c r="H1161" s="86"/>
      <c r="J1161" s="86"/>
      <c r="P1161" s="16" t="e">
        <f t="shared" ca="1" si="150"/>
        <v>#N/A</v>
      </c>
      <c r="Q1161" s="86" t="e">
        <f t="shared" ca="1" si="151"/>
        <v>#N/A</v>
      </c>
      <c r="R1161" s="86" t="e">
        <f t="shared" ca="1" si="152"/>
        <v>#N/A</v>
      </c>
      <c r="T1161" s="16" t="e">
        <f t="shared" ca="1" si="153"/>
        <v>#N/A</v>
      </c>
      <c r="U1161" s="86" t="e">
        <f t="shared" ca="1" si="154"/>
        <v>#N/A</v>
      </c>
      <c r="V1161" s="86" t="e">
        <f t="shared" ca="1" si="155"/>
        <v>#N/A</v>
      </c>
      <c r="X1161" s="86"/>
      <c r="AI1161" s="196" t="e">
        <f ca="1">(($E$9*(RAND()*($E$208-$D$208)+$D$208))*(RAND()*('Base Calcs'!$E$214-'Base Calcs'!$D$214)+'Base Calcs'!$D$214+IF($E$50&gt;0,$E$50,0)))+$E$154+$E$155-$E$196+$E$179-($E$179*(RAND()*($E$210-$D$210)+$D$210))-(($E$200/$E$45)*(RAND()*($E$211-$D$211)+$D$211))</f>
        <v>#N/A</v>
      </c>
      <c r="AK11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2" spans="2:37" x14ac:dyDescent="0.25">
      <c r="B1162" s="181" t="e">
        <f t="shared" ca="1" si="149"/>
        <v>#N/A</v>
      </c>
      <c r="C1162" s="86"/>
      <c r="D1162" s="86"/>
      <c r="F1162" s="16"/>
      <c r="G1162" s="86"/>
      <c r="H1162" s="86"/>
      <c r="J1162" s="86"/>
      <c r="P1162" s="16" t="e">
        <f t="shared" ca="1" si="150"/>
        <v>#N/A</v>
      </c>
      <c r="Q1162" s="86" t="e">
        <f t="shared" ca="1" si="151"/>
        <v>#N/A</v>
      </c>
      <c r="R1162" s="86" t="e">
        <f t="shared" ca="1" si="152"/>
        <v>#N/A</v>
      </c>
      <c r="T1162" s="16" t="e">
        <f t="shared" ca="1" si="153"/>
        <v>#N/A</v>
      </c>
      <c r="U1162" s="86" t="e">
        <f t="shared" ca="1" si="154"/>
        <v>#N/A</v>
      </c>
      <c r="V1162" s="86" t="e">
        <f t="shared" ca="1" si="155"/>
        <v>#N/A</v>
      </c>
      <c r="X1162" s="86"/>
      <c r="AI1162" s="196" t="e">
        <f ca="1">(($E$9*(RAND()*($E$208-$D$208)+$D$208))*(RAND()*('Base Calcs'!$E$214-'Base Calcs'!$D$214)+'Base Calcs'!$D$214+IF($E$50&gt;0,$E$50,0)))+$E$154+$E$155-$E$196+$E$179-($E$179*(RAND()*($E$210-$D$210)+$D$210))-(($E$200/$E$45)*(RAND()*($E$211-$D$211)+$D$211))</f>
        <v>#N/A</v>
      </c>
      <c r="AK11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3" spans="2:37" x14ac:dyDescent="0.25">
      <c r="B1163" s="181" t="e">
        <f t="shared" ca="1" si="149"/>
        <v>#N/A</v>
      </c>
      <c r="C1163" s="86"/>
      <c r="D1163" s="86"/>
      <c r="F1163" s="16"/>
      <c r="G1163" s="86"/>
      <c r="H1163" s="86"/>
      <c r="J1163" s="86"/>
      <c r="P1163" s="16" t="e">
        <f t="shared" ca="1" si="150"/>
        <v>#N/A</v>
      </c>
      <c r="Q1163" s="86" t="e">
        <f t="shared" ca="1" si="151"/>
        <v>#N/A</v>
      </c>
      <c r="R1163" s="86" t="e">
        <f t="shared" ca="1" si="152"/>
        <v>#N/A</v>
      </c>
      <c r="T1163" s="16" t="e">
        <f t="shared" ca="1" si="153"/>
        <v>#N/A</v>
      </c>
      <c r="U1163" s="86" t="e">
        <f t="shared" ca="1" si="154"/>
        <v>#N/A</v>
      </c>
      <c r="V1163" s="86" t="e">
        <f t="shared" ca="1" si="155"/>
        <v>#N/A</v>
      </c>
      <c r="X1163" s="86"/>
      <c r="AI1163" s="196" t="e">
        <f ca="1">(($E$9*(RAND()*($E$208-$D$208)+$D$208))*(RAND()*('Base Calcs'!$E$214-'Base Calcs'!$D$214)+'Base Calcs'!$D$214+IF($E$50&gt;0,$E$50,0)))+$E$154+$E$155-$E$196+$E$179-($E$179*(RAND()*($E$210-$D$210)+$D$210))-(($E$200/$E$45)*(RAND()*($E$211-$D$211)+$D$211))</f>
        <v>#N/A</v>
      </c>
      <c r="AK11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4" spans="2:37" x14ac:dyDescent="0.25">
      <c r="B1164" s="181" t="e">
        <f t="shared" ref="B1164:B1227" ca="1" si="15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1164" s="86"/>
      <c r="D1164" s="86"/>
      <c r="F1164" s="16"/>
      <c r="G1164" s="86"/>
      <c r="H1164" s="86"/>
      <c r="J1164" s="86"/>
      <c r="P1164" s="16" t="e">
        <f t="shared" ref="P1164:P1227" ca="1" si="157">(($C$9*(RAND()*($E$208-$D$208)+$D$208))*(RAND()*($E$209-$D$209)+$D$209+IF($E$50&gt;0,$E$50,0)))+$C$154+$C$155-$C$196+$C$179-($C$179*(RAND()*($E$210-$D$210)+$D$210))-($E$44*(RAND()*($E$211-$D$211)+$D$211))</f>
        <v>#N/A</v>
      </c>
      <c r="Q1164" s="86" t="e">
        <f t="shared" ref="Q1164:Q1227" ca="1" si="158">P1164/$B$216</f>
        <v>#N/A</v>
      </c>
      <c r="R1164" s="86" t="e">
        <f t="shared" ref="R1164:R1227" ca="1" si="159">(P1164+$C$200)/$B$215</f>
        <v>#N/A</v>
      </c>
      <c r="T1164" s="16" t="e">
        <f t="shared" ref="T1164:T1227" ca="1" si="160">(($E$9*(RAND()*($E$208-$D$208)+$D$208))*(RAND()*($E$209-$D$209)+$D$209+IF($E$50&gt;0,$E$50,0)))+$E$154+$E$155-$E$196+$E$179-($E$179*(RAND()*($E$210-$D$210)+$D$210))-(($E$200/$E$45)*(RAND()*($E$211-$D$211)+$D$211))</f>
        <v>#N/A</v>
      </c>
      <c r="U1164" s="86" t="e">
        <f t="shared" ref="U1164:U1227" ca="1" si="161">T1164/$D$216</f>
        <v>#N/A</v>
      </c>
      <c r="V1164" s="86" t="e">
        <f t="shared" ref="V1164:V1227" ca="1" si="162">(T1164+$E$200)/$D$215</f>
        <v>#N/A</v>
      </c>
      <c r="X1164" s="86"/>
      <c r="AI1164" s="196" t="e">
        <f ca="1">(($E$9*(RAND()*($E$208-$D$208)+$D$208))*(RAND()*('Base Calcs'!$E$214-'Base Calcs'!$D$214)+'Base Calcs'!$D$214+IF($E$50&gt;0,$E$50,0)))+$E$154+$E$155-$E$196+$E$179-($E$179*(RAND()*($E$210-$D$210)+$D$210))-(($E$200/$E$45)*(RAND()*($E$211-$D$211)+$D$211))</f>
        <v>#N/A</v>
      </c>
      <c r="AK11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5" spans="2:37" x14ac:dyDescent="0.25">
      <c r="B1165" s="181" t="e">
        <f t="shared" ca="1" si="156"/>
        <v>#N/A</v>
      </c>
      <c r="C1165" s="86"/>
      <c r="D1165" s="86"/>
      <c r="F1165" s="16"/>
      <c r="G1165" s="86"/>
      <c r="H1165" s="86"/>
      <c r="J1165" s="86"/>
      <c r="P1165" s="16" t="e">
        <f t="shared" ca="1" si="157"/>
        <v>#N/A</v>
      </c>
      <c r="Q1165" s="86" t="e">
        <f t="shared" ca="1" si="158"/>
        <v>#N/A</v>
      </c>
      <c r="R1165" s="86" t="e">
        <f t="shared" ca="1" si="159"/>
        <v>#N/A</v>
      </c>
      <c r="T1165" s="16" t="e">
        <f t="shared" ca="1" si="160"/>
        <v>#N/A</v>
      </c>
      <c r="U1165" s="86" t="e">
        <f t="shared" ca="1" si="161"/>
        <v>#N/A</v>
      </c>
      <c r="V1165" s="86" t="e">
        <f t="shared" ca="1" si="162"/>
        <v>#N/A</v>
      </c>
      <c r="X1165" s="86"/>
      <c r="AI1165" s="196" t="e">
        <f ca="1">(($E$9*(RAND()*($E$208-$D$208)+$D$208))*(RAND()*('Base Calcs'!$E$214-'Base Calcs'!$D$214)+'Base Calcs'!$D$214+IF($E$50&gt;0,$E$50,0)))+$E$154+$E$155-$E$196+$E$179-($E$179*(RAND()*($E$210-$D$210)+$D$210))-(($E$200/$E$45)*(RAND()*($E$211-$D$211)+$D$211))</f>
        <v>#N/A</v>
      </c>
      <c r="AK11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6" spans="2:37" x14ac:dyDescent="0.25">
      <c r="B1166" s="181" t="e">
        <f t="shared" ca="1" si="156"/>
        <v>#N/A</v>
      </c>
      <c r="C1166" s="86"/>
      <c r="D1166" s="86"/>
      <c r="F1166" s="16"/>
      <c r="G1166" s="86"/>
      <c r="H1166" s="86"/>
      <c r="J1166" s="86"/>
      <c r="P1166" s="16" t="e">
        <f t="shared" ca="1" si="157"/>
        <v>#N/A</v>
      </c>
      <c r="Q1166" s="86" t="e">
        <f t="shared" ca="1" si="158"/>
        <v>#N/A</v>
      </c>
      <c r="R1166" s="86" t="e">
        <f t="shared" ca="1" si="159"/>
        <v>#N/A</v>
      </c>
      <c r="T1166" s="16" t="e">
        <f t="shared" ca="1" si="160"/>
        <v>#N/A</v>
      </c>
      <c r="U1166" s="86" t="e">
        <f t="shared" ca="1" si="161"/>
        <v>#N/A</v>
      </c>
      <c r="V1166" s="86" t="e">
        <f t="shared" ca="1" si="162"/>
        <v>#N/A</v>
      </c>
      <c r="X1166" s="86"/>
      <c r="AI1166" s="196" t="e">
        <f ca="1">(($E$9*(RAND()*($E$208-$D$208)+$D$208))*(RAND()*('Base Calcs'!$E$214-'Base Calcs'!$D$214)+'Base Calcs'!$D$214+IF($E$50&gt;0,$E$50,0)))+$E$154+$E$155-$E$196+$E$179-($E$179*(RAND()*($E$210-$D$210)+$D$210))-(($E$200/$E$45)*(RAND()*($E$211-$D$211)+$D$211))</f>
        <v>#N/A</v>
      </c>
      <c r="AK11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7" spans="2:37" x14ac:dyDescent="0.25">
      <c r="B1167" s="181" t="e">
        <f t="shared" ca="1" si="156"/>
        <v>#N/A</v>
      </c>
      <c r="C1167" s="86"/>
      <c r="D1167" s="86"/>
      <c r="F1167" s="16"/>
      <c r="G1167" s="86"/>
      <c r="H1167" s="86"/>
      <c r="J1167" s="86"/>
      <c r="P1167" s="16" t="e">
        <f t="shared" ca="1" si="157"/>
        <v>#N/A</v>
      </c>
      <c r="Q1167" s="86" t="e">
        <f t="shared" ca="1" si="158"/>
        <v>#N/A</v>
      </c>
      <c r="R1167" s="86" t="e">
        <f t="shared" ca="1" si="159"/>
        <v>#N/A</v>
      </c>
      <c r="T1167" s="16" t="e">
        <f t="shared" ca="1" si="160"/>
        <v>#N/A</v>
      </c>
      <c r="U1167" s="86" t="e">
        <f t="shared" ca="1" si="161"/>
        <v>#N/A</v>
      </c>
      <c r="V1167" s="86" t="e">
        <f t="shared" ca="1" si="162"/>
        <v>#N/A</v>
      </c>
      <c r="X1167" s="86"/>
      <c r="AI1167" s="196" t="e">
        <f ca="1">(($E$9*(RAND()*($E$208-$D$208)+$D$208))*(RAND()*('Base Calcs'!$E$214-'Base Calcs'!$D$214)+'Base Calcs'!$D$214+IF($E$50&gt;0,$E$50,0)))+$E$154+$E$155-$E$196+$E$179-($E$179*(RAND()*($E$210-$D$210)+$D$210))-(($E$200/$E$45)*(RAND()*($E$211-$D$211)+$D$211))</f>
        <v>#N/A</v>
      </c>
      <c r="AK11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8" spans="2:37" x14ac:dyDescent="0.25">
      <c r="B1168" s="181" t="e">
        <f t="shared" ca="1" si="156"/>
        <v>#N/A</v>
      </c>
      <c r="C1168" s="86"/>
      <c r="D1168" s="86"/>
      <c r="F1168" s="16"/>
      <c r="G1168" s="86"/>
      <c r="H1168" s="86"/>
      <c r="J1168" s="86"/>
      <c r="P1168" s="16" t="e">
        <f t="shared" ca="1" si="157"/>
        <v>#N/A</v>
      </c>
      <c r="Q1168" s="86" t="e">
        <f t="shared" ca="1" si="158"/>
        <v>#N/A</v>
      </c>
      <c r="R1168" s="86" t="e">
        <f t="shared" ca="1" si="159"/>
        <v>#N/A</v>
      </c>
      <c r="T1168" s="16" t="e">
        <f t="shared" ca="1" si="160"/>
        <v>#N/A</v>
      </c>
      <c r="U1168" s="86" t="e">
        <f t="shared" ca="1" si="161"/>
        <v>#N/A</v>
      </c>
      <c r="V1168" s="86" t="e">
        <f t="shared" ca="1" si="162"/>
        <v>#N/A</v>
      </c>
      <c r="X1168" s="86"/>
      <c r="AI1168" s="196" t="e">
        <f ca="1">(($E$9*(RAND()*($E$208-$D$208)+$D$208))*(RAND()*('Base Calcs'!$E$214-'Base Calcs'!$D$214)+'Base Calcs'!$D$214+IF($E$50&gt;0,$E$50,0)))+$E$154+$E$155-$E$196+$E$179-($E$179*(RAND()*($E$210-$D$210)+$D$210))-(($E$200/$E$45)*(RAND()*($E$211-$D$211)+$D$211))</f>
        <v>#N/A</v>
      </c>
      <c r="AK11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9" spans="2:37" x14ac:dyDescent="0.25">
      <c r="B1169" s="181" t="e">
        <f t="shared" ca="1" si="156"/>
        <v>#N/A</v>
      </c>
      <c r="C1169" s="86"/>
      <c r="D1169" s="86"/>
      <c r="F1169" s="16"/>
      <c r="G1169" s="86"/>
      <c r="H1169" s="86"/>
      <c r="J1169" s="86"/>
      <c r="P1169" s="16" t="e">
        <f t="shared" ca="1" si="157"/>
        <v>#N/A</v>
      </c>
      <c r="Q1169" s="86" t="e">
        <f t="shared" ca="1" si="158"/>
        <v>#N/A</v>
      </c>
      <c r="R1169" s="86" t="e">
        <f t="shared" ca="1" si="159"/>
        <v>#N/A</v>
      </c>
      <c r="T1169" s="16" t="e">
        <f t="shared" ca="1" si="160"/>
        <v>#N/A</v>
      </c>
      <c r="U1169" s="86" t="e">
        <f t="shared" ca="1" si="161"/>
        <v>#N/A</v>
      </c>
      <c r="V1169" s="86" t="e">
        <f t="shared" ca="1" si="162"/>
        <v>#N/A</v>
      </c>
      <c r="X1169" s="86"/>
      <c r="AI1169" s="196" t="e">
        <f ca="1">(($E$9*(RAND()*($E$208-$D$208)+$D$208))*(RAND()*('Base Calcs'!$E$214-'Base Calcs'!$D$214)+'Base Calcs'!$D$214+IF($E$50&gt;0,$E$50,0)))+$E$154+$E$155-$E$196+$E$179-($E$179*(RAND()*($E$210-$D$210)+$D$210))-(($E$200/$E$45)*(RAND()*($E$211-$D$211)+$D$211))</f>
        <v>#N/A</v>
      </c>
      <c r="AK11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0" spans="2:37" x14ac:dyDescent="0.25">
      <c r="B1170" s="181" t="e">
        <f t="shared" ca="1" si="156"/>
        <v>#N/A</v>
      </c>
      <c r="C1170" s="86"/>
      <c r="D1170" s="86"/>
      <c r="F1170" s="16"/>
      <c r="G1170" s="86"/>
      <c r="H1170" s="86"/>
      <c r="J1170" s="86"/>
      <c r="P1170" s="16" t="e">
        <f t="shared" ca="1" si="157"/>
        <v>#N/A</v>
      </c>
      <c r="Q1170" s="86" t="e">
        <f t="shared" ca="1" si="158"/>
        <v>#N/A</v>
      </c>
      <c r="R1170" s="86" t="e">
        <f t="shared" ca="1" si="159"/>
        <v>#N/A</v>
      </c>
      <c r="T1170" s="16" t="e">
        <f t="shared" ca="1" si="160"/>
        <v>#N/A</v>
      </c>
      <c r="U1170" s="86" t="e">
        <f t="shared" ca="1" si="161"/>
        <v>#N/A</v>
      </c>
      <c r="V1170" s="86" t="e">
        <f t="shared" ca="1" si="162"/>
        <v>#N/A</v>
      </c>
      <c r="X1170" s="86"/>
      <c r="AI1170" s="196" t="e">
        <f ca="1">(($E$9*(RAND()*($E$208-$D$208)+$D$208))*(RAND()*('Base Calcs'!$E$214-'Base Calcs'!$D$214)+'Base Calcs'!$D$214+IF($E$50&gt;0,$E$50,0)))+$E$154+$E$155-$E$196+$E$179-($E$179*(RAND()*($E$210-$D$210)+$D$210))-(($E$200/$E$45)*(RAND()*($E$211-$D$211)+$D$211))</f>
        <v>#N/A</v>
      </c>
      <c r="AK11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1" spans="2:37" x14ac:dyDescent="0.25">
      <c r="B1171" s="181" t="e">
        <f t="shared" ca="1" si="156"/>
        <v>#N/A</v>
      </c>
      <c r="C1171" s="86"/>
      <c r="D1171" s="86"/>
      <c r="F1171" s="16"/>
      <c r="G1171" s="86"/>
      <c r="H1171" s="86"/>
      <c r="J1171" s="86"/>
      <c r="P1171" s="16" t="e">
        <f t="shared" ca="1" si="157"/>
        <v>#N/A</v>
      </c>
      <c r="Q1171" s="86" t="e">
        <f t="shared" ca="1" si="158"/>
        <v>#N/A</v>
      </c>
      <c r="R1171" s="86" t="e">
        <f t="shared" ca="1" si="159"/>
        <v>#N/A</v>
      </c>
      <c r="T1171" s="16" t="e">
        <f t="shared" ca="1" si="160"/>
        <v>#N/A</v>
      </c>
      <c r="U1171" s="86" t="e">
        <f t="shared" ca="1" si="161"/>
        <v>#N/A</v>
      </c>
      <c r="V1171" s="86" t="e">
        <f t="shared" ca="1" si="162"/>
        <v>#N/A</v>
      </c>
      <c r="X1171" s="86"/>
      <c r="AI1171" s="196" t="e">
        <f ca="1">(($E$9*(RAND()*($E$208-$D$208)+$D$208))*(RAND()*('Base Calcs'!$E$214-'Base Calcs'!$D$214)+'Base Calcs'!$D$214+IF($E$50&gt;0,$E$50,0)))+$E$154+$E$155-$E$196+$E$179-($E$179*(RAND()*($E$210-$D$210)+$D$210))-(($E$200/$E$45)*(RAND()*($E$211-$D$211)+$D$211))</f>
        <v>#N/A</v>
      </c>
      <c r="AK11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2" spans="2:37" x14ac:dyDescent="0.25">
      <c r="B1172" s="181" t="e">
        <f t="shared" ca="1" si="156"/>
        <v>#N/A</v>
      </c>
      <c r="C1172" s="86"/>
      <c r="D1172" s="86"/>
      <c r="F1172" s="16"/>
      <c r="G1172" s="86"/>
      <c r="H1172" s="86"/>
      <c r="J1172" s="86"/>
      <c r="P1172" s="16" t="e">
        <f t="shared" ca="1" si="157"/>
        <v>#N/A</v>
      </c>
      <c r="Q1172" s="86" t="e">
        <f t="shared" ca="1" si="158"/>
        <v>#N/A</v>
      </c>
      <c r="R1172" s="86" t="e">
        <f t="shared" ca="1" si="159"/>
        <v>#N/A</v>
      </c>
      <c r="T1172" s="16" t="e">
        <f t="shared" ca="1" si="160"/>
        <v>#N/A</v>
      </c>
      <c r="U1172" s="86" t="e">
        <f t="shared" ca="1" si="161"/>
        <v>#N/A</v>
      </c>
      <c r="V1172" s="86" t="e">
        <f t="shared" ca="1" si="162"/>
        <v>#N/A</v>
      </c>
      <c r="X1172" s="86"/>
      <c r="AI1172" s="196" t="e">
        <f ca="1">(($E$9*(RAND()*($E$208-$D$208)+$D$208))*(RAND()*('Base Calcs'!$E$214-'Base Calcs'!$D$214)+'Base Calcs'!$D$214+IF($E$50&gt;0,$E$50,0)))+$E$154+$E$155-$E$196+$E$179-($E$179*(RAND()*($E$210-$D$210)+$D$210))-(($E$200/$E$45)*(RAND()*($E$211-$D$211)+$D$211))</f>
        <v>#N/A</v>
      </c>
      <c r="AK11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3" spans="2:37" x14ac:dyDescent="0.25">
      <c r="B1173" s="181" t="e">
        <f t="shared" ca="1" si="156"/>
        <v>#N/A</v>
      </c>
      <c r="C1173" s="86"/>
      <c r="D1173" s="86"/>
      <c r="F1173" s="16"/>
      <c r="G1173" s="86"/>
      <c r="H1173" s="86"/>
      <c r="J1173" s="86"/>
      <c r="P1173" s="16" t="e">
        <f t="shared" ca="1" si="157"/>
        <v>#N/A</v>
      </c>
      <c r="Q1173" s="86" t="e">
        <f t="shared" ca="1" si="158"/>
        <v>#N/A</v>
      </c>
      <c r="R1173" s="86" t="e">
        <f t="shared" ca="1" si="159"/>
        <v>#N/A</v>
      </c>
      <c r="T1173" s="16" t="e">
        <f t="shared" ca="1" si="160"/>
        <v>#N/A</v>
      </c>
      <c r="U1173" s="86" t="e">
        <f t="shared" ca="1" si="161"/>
        <v>#N/A</v>
      </c>
      <c r="V1173" s="86" t="e">
        <f t="shared" ca="1" si="162"/>
        <v>#N/A</v>
      </c>
      <c r="X1173" s="86"/>
      <c r="AI1173" s="196" t="e">
        <f ca="1">(($E$9*(RAND()*($E$208-$D$208)+$D$208))*(RAND()*('Base Calcs'!$E$214-'Base Calcs'!$D$214)+'Base Calcs'!$D$214+IF($E$50&gt;0,$E$50,0)))+$E$154+$E$155-$E$196+$E$179-($E$179*(RAND()*($E$210-$D$210)+$D$210))-(($E$200/$E$45)*(RAND()*($E$211-$D$211)+$D$211))</f>
        <v>#N/A</v>
      </c>
      <c r="AK11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4" spans="2:37" x14ac:dyDescent="0.25">
      <c r="B1174" s="181" t="e">
        <f t="shared" ca="1" si="156"/>
        <v>#N/A</v>
      </c>
      <c r="C1174" s="86"/>
      <c r="D1174" s="86"/>
      <c r="F1174" s="16"/>
      <c r="G1174" s="86"/>
      <c r="H1174" s="86"/>
      <c r="J1174" s="86"/>
      <c r="P1174" s="16" t="e">
        <f t="shared" ca="1" si="157"/>
        <v>#N/A</v>
      </c>
      <c r="Q1174" s="86" t="e">
        <f t="shared" ca="1" si="158"/>
        <v>#N/A</v>
      </c>
      <c r="R1174" s="86" t="e">
        <f t="shared" ca="1" si="159"/>
        <v>#N/A</v>
      </c>
      <c r="T1174" s="16" t="e">
        <f t="shared" ca="1" si="160"/>
        <v>#N/A</v>
      </c>
      <c r="U1174" s="86" t="e">
        <f t="shared" ca="1" si="161"/>
        <v>#N/A</v>
      </c>
      <c r="V1174" s="86" t="e">
        <f t="shared" ca="1" si="162"/>
        <v>#N/A</v>
      </c>
      <c r="X1174" s="86"/>
      <c r="AI1174" s="196" t="e">
        <f ca="1">(($E$9*(RAND()*($E$208-$D$208)+$D$208))*(RAND()*('Base Calcs'!$E$214-'Base Calcs'!$D$214)+'Base Calcs'!$D$214+IF($E$50&gt;0,$E$50,0)))+$E$154+$E$155-$E$196+$E$179-($E$179*(RAND()*($E$210-$D$210)+$D$210))-(($E$200/$E$45)*(RAND()*($E$211-$D$211)+$D$211))</f>
        <v>#N/A</v>
      </c>
      <c r="AK11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5" spans="2:37" x14ac:dyDescent="0.25">
      <c r="B1175" s="181" t="e">
        <f t="shared" ca="1" si="156"/>
        <v>#N/A</v>
      </c>
      <c r="C1175" s="86"/>
      <c r="D1175" s="86"/>
      <c r="F1175" s="16"/>
      <c r="G1175" s="86"/>
      <c r="H1175" s="86"/>
      <c r="J1175" s="86"/>
      <c r="P1175" s="16" t="e">
        <f t="shared" ca="1" si="157"/>
        <v>#N/A</v>
      </c>
      <c r="Q1175" s="86" t="e">
        <f t="shared" ca="1" si="158"/>
        <v>#N/A</v>
      </c>
      <c r="R1175" s="86" t="e">
        <f t="shared" ca="1" si="159"/>
        <v>#N/A</v>
      </c>
      <c r="T1175" s="16" t="e">
        <f t="shared" ca="1" si="160"/>
        <v>#N/A</v>
      </c>
      <c r="U1175" s="86" t="e">
        <f t="shared" ca="1" si="161"/>
        <v>#N/A</v>
      </c>
      <c r="V1175" s="86" t="e">
        <f t="shared" ca="1" si="162"/>
        <v>#N/A</v>
      </c>
      <c r="X1175" s="86"/>
      <c r="AI1175" s="196" t="e">
        <f ca="1">(($E$9*(RAND()*($E$208-$D$208)+$D$208))*(RAND()*('Base Calcs'!$E$214-'Base Calcs'!$D$214)+'Base Calcs'!$D$214+IF($E$50&gt;0,$E$50,0)))+$E$154+$E$155-$E$196+$E$179-($E$179*(RAND()*($E$210-$D$210)+$D$210))-(($E$200/$E$45)*(RAND()*($E$211-$D$211)+$D$211))</f>
        <v>#N/A</v>
      </c>
      <c r="AK11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6" spans="2:37" x14ac:dyDescent="0.25">
      <c r="B1176" s="181" t="e">
        <f t="shared" ca="1" si="156"/>
        <v>#N/A</v>
      </c>
      <c r="C1176" s="86"/>
      <c r="D1176" s="86"/>
      <c r="F1176" s="16"/>
      <c r="G1176" s="86"/>
      <c r="H1176" s="86"/>
      <c r="J1176" s="86"/>
      <c r="P1176" s="16" t="e">
        <f t="shared" ca="1" si="157"/>
        <v>#N/A</v>
      </c>
      <c r="Q1176" s="86" t="e">
        <f t="shared" ca="1" si="158"/>
        <v>#N/A</v>
      </c>
      <c r="R1176" s="86" t="e">
        <f t="shared" ca="1" si="159"/>
        <v>#N/A</v>
      </c>
      <c r="T1176" s="16" t="e">
        <f t="shared" ca="1" si="160"/>
        <v>#N/A</v>
      </c>
      <c r="U1176" s="86" t="e">
        <f t="shared" ca="1" si="161"/>
        <v>#N/A</v>
      </c>
      <c r="V1176" s="86" t="e">
        <f t="shared" ca="1" si="162"/>
        <v>#N/A</v>
      </c>
      <c r="X1176" s="86"/>
      <c r="AI1176" s="196" t="e">
        <f ca="1">(($E$9*(RAND()*($E$208-$D$208)+$D$208))*(RAND()*('Base Calcs'!$E$214-'Base Calcs'!$D$214)+'Base Calcs'!$D$214+IF($E$50&gt;0,$E$50,0)))+$E$154+$E$155-$E$196+$E$179-($E$179*(RAND()*($E$210-$D$210)+$D$210))-(($E$200/$E$45)*(RAND()*($E$211-$D$211)+$D$211))</f>
        <v>#N/A</v>
      </c>
      <c r="AK11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7" spans="2:37" x14ac:dyDescent="0.25">
      <c r="B1177" s="181" t="e">
        <f t="shared" ca="1" si="156"/>
        <v>#N/A</v>
      </c>
      <c r="C1177" s="86"/>
      <c r="D1177" s="86"/>
      <c r="F1177" s="16"/>
      <c r="G1177" s="86"/>
      <c r="H1177" s="86"/>
      <c r="J1177" s="86"/>
      <c r="P1177" s="16" t="e">
        <f t="shared" ca="1" si="157"/>
        <v>#N/A</v>
      </c>
      <c r="Q1177" s="86" t="e">
        <f t="shared" ca="1" si="158"/>
        <v>#N/A</v>
      </c>
      <c r="R1177" s="86" t="e">
        <f t="shared" ca="1" si="159"/>
        <v>#N/A</v>
      </c>
      <c r="T1177" s="16" t="e">
        <f t="shared" ca="1" si="160"/>
        <v>#N/A</v>
      </c>
      <c r="U1177" s="86" t="e">
        <f t="shared" ca="1" si="161"/>
        <v>#N/A</v>
      </c>
      <c r="V1177" s="86" t="e">
        <f t="shared" ca="1" si="162"/>
        <v>#N/A</v>
      </c>
      <c r="X1177" s="86"/>
      <c r="AI1177" s="196" t="e">
        <f ca="1">(($E$9*(RAND()*($E$208-$D$208)+$D$208))*(RAND()*('Base Calcs'!$E$214-'Base Calcs'!$D$214)+'Base Calcs'!$D$214+IF($E$50&gt;0,$E$50,0)))+$E$154+$E$155-$E$196+$E$179-($E$179*(RAND()*($E$210-$D$210)+$D$210))-(($E$200/$E$45)*(RAND()*($E$211-$D$211)+$D$211))</f>
        <v>#N/A</v>
      </c>
      <c r="AK11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8" spans="2:37" x14ac:dyDescent="0.25">
      <c r="B1178" s="181" t="e">
        <f t="shared" ca="1" si="156"/>
        <v>#N/A</v>
      </c>
      <c r="C1178" s="86"/>
      <c r="D1178" s="86"/>
      <c r="F1178" s="16"/>
      <c r="G1178" s="86"/>
      <c r="H1178" s="86"/>
      <c r="J1178" s="86"/>
      <c r="P1178" s="16" t="e">
        <f t="shared" ca="1" si="157"/>
        <v>#N/A</v>
      </c>
      <c r="Q1178" s="86" t="e">
        <f t="shared" ca="1" si="158"/>
        <v>#N/A</v>
      </c>
      <c r="R1178" s="86" t="e">
        <f t="shared" ca="1" si="159"/>
        <v>#N/A</v>
      </c>
      <c r="T1178" s="16" t="e">
        <f t="shared" ca="1" si="160"/>
        <v>#N/A</v>
      </c>
      <c r="U1178" s="86" t="e">
        <f t="shared" ca="1" si="161"/>
        <v>#N/A</v>
      </c>
      <c r="V1178" s="86" t="e">
        <f t="shared" ca="1" si="162"/>
        <v>#N/A</v>
      </c>
      <c r="X1178" s="86"/>
      <c r="AI1178" s="196" t="e">
        <f ca="1">(($E$9*(RAND()*($E$208-$D$208)+$D$208))*(RAND()*('Base Calcs'!$E$214-'Base Calcs'!$D$214)+'Base Calcs'!$D$214+IF($E$50&gt;0,$E$50,0)))+$E$154+$E$155-$E$196+$E$179-($E$179*(RAND()*($E$210-$D$210)+$D$210))-(($E$200/$E$45)*(RAND()*($E$211-$D$211)+$D$211))</f>
        <v>#N/A</v>
      </c>
      <c r="AK11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9" spans="2:37" x14ac:dyDescent="0.25">
      <c r="B1179" s="181" t="e">
        <f t="shared" ca="1" si="156"/>
        <v>#N/A</v>
      </c>
      <c r="C1179" s="86"/>
      <c r="D1179" s="86"/>
      <c r="F1179" s="16"/>
      <c r="G1179" s="86"/>
      <c r="H1179" s="86"/>
      <c r="J1179" s="86"/>
      <c r="P1179" s="16" t="e">
        <f t="shared" ca="1" si="157"/>
        <v>#N/A</v>
      </c>
      <c r="Q1179" s="86" t="e">
        <f t="shared" ca="1" si="158"/>
        <v>#N/A</v>
      </c>
      <c r="R1179" s="86" t="e">
        <f t="shared" ca="1" si="159"/>
        <v>#N/A</v>
      </c>
      <c r="T1179" s="16" t="e">
        <f t="shared" ca="1" si="160"/>
        <v>#N/A</v>
      </c>
      <c r="U1179" s="86" t="e">
        <f t="shared" ca="1" si="161"/>
        <v>#N/A</v>
      </c>
      <c r="V1179" s="86" t="e">
        <f t="shared" ca="1" si="162"/>
        <v>#N/A</v>
      </c>
      <c r="X1179" s="86"/>
      <c r="AI1179" s="196" t="e">
        <f ca="1">(($E$9*(RAND()*($E$208-$D$208)+$D$208))*(RAND()*('Base Calcs'!$E$214-'Base Calcs'!$D$214)+'Base Calcs'!$D$214+IF($E$50&gt;0,$E$50,0)))+$E$154+$E$155-$E$196+$E$179-($E$179*(RAND()*($E$210-$D$210)+$D$210))-(($E$200/$E$45)*(RAND()*($E$211-$D$211)+$D$211))</f>
        <v>#N/A</v>
      </c>
      <c r="AK11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0" spans="2:37" x14ac:dyDescent="0.25">
      <c r="B1180" s="181" t="e">
        <f t="shared" ca="1" si="156"/>
        <v>#N/A</v>
      </c>
      <c r="C1180" s="86"/>
      <c r="D1180" s="86"/>
      <c r="F1180" s="16"/>
      <c r="G1180" s="86"/>
      <c r="H1180" s="86"/>
      <c r="J1180" s="86"/>
      <c r="P1180" s="16" t="e">
        <f t="shared" ca="1" si="157"/>
        <v>#N/A</v>
      </c>
      <c r="Q1180" s="86" t="e">
        <f t="shared" ca="1" si="158"/>
        <v>#N/A</v>
      </c>
      <c r="R1180" s="86" t="e">
        <f t="shared" ca="1" si="159"/>
        <v>#N/A</v>
      </c>
      <c r="T1180" s="16" t="e">
        <f t="shared" ca="1" si="160"/>
        <v>#N/A</v>
      </c>
      <c r="U1180" s="86" t="e">
        <f t="shared" ca="1" si="161"/>
        <v>#N/A</v>
      </c>
      <c r="V1180" s="86" t="e">
        <f t="shared" ca="1" si="162"/>
        <v>#N/A</v>
      </c>
      <c r="X1180" s="86"/>
      <c r="AI1180" s="196" t="e">
        <f ca="1">(($E$9*(RAND()*($E$208-$D$208)+$D$208))*(RAND()*('Base Calcs'!$E$214-'Base Calcs'!$D$214)+'Base Calcs'!$D$214+IF($E$50&gt;0,$E$50,0)))+$E$154+$E$155-$E$196+$E$179-($E$179*(RAND()*($E$210-$D$210)+$D$210))-(($E$200/$E$45)*(RAND()*($E$211-$D$211)+$D$211))</f>
        <v>#N/A</v>
      </c>
      <c r="AK11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1" spans="2:37" x14ac:dyDescent="0.25">
      <c r="B1181" s="181" t="e">
        <f t="shared" ca="1" si="156"/>
        <v>#N/A</v>
      </c>
      <c r="C1181" s="86"/>
      <c r="D1181" s="86"/>
      <c r="F1181" s="16"/>
      <c r="G1181" s="86"/>
      <c r="H1181" s="86"/>
      <c r="J1181" s="86"/>
      <c r="P1181" s="16" t="e">
        <f t="shared" ca="1" si="157"/>
        <v>#N/A</v>
      </c>
      <c r="Q1181" s="86" t="e">
        <f t="shared" ca="1" si="158"/>
        <v>#N/A</v>
      </c>
      <c r="R1181" s="86" t="e">
        <f t="shared" ca="1" si="159"/>
        <v>#N/A</v>
      </c>
      <c r="T1181" s="16" t="e">
        <f t="shared" ca="1" si="160"/>
        <v>#N/A</v>
      </c>
      <c r="U1181" s="86" t="e">
        <f t="shared" ca="1" si="161"/>
        <v>#N/A</v>
      </c>
      <c r="V1181" s="86" t="e">
        <f t="shared" ca="1" si="162"/>
        <v>#N/A</v>
      </c>
      <c r="X1181" s="86"/>
      <c r="AI1181" s="196" t="e">
        <f ca="1">(($E$9*(RAND()*($E$208-$D$208)+$D$208))*(RAND()*('Base Calcs'!$E$214-'Base Calcs'!$D$214)+'Base Calcs'!$D$214+IF($E$50&gt;0,$E$50,0)))+$E$154+$E$155-$E$196+$E$179-($E$179*(RAND()*($E$210-$D$210)+$D$210))-(($E$200/$E$45)*(RAND()*($E$211-$D$211)+$D$211))</f>
        <v>#N/A</v>
      </c>
      <c r="AK11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2" spans="2:37" x14ac:dyDescent="0.25">
      <c r="B1182" s="181" t="e">
        <f t="shared" ca="1" si="156"/>
        <v>#N/A</v>
      </c>
      <c r="C1182" s="86"/>
      <c r="D1182" s="86"/>
      <c r="F1182" s="16"/>
      <c r="G1182" s="86"/>
      <c r="H1182" s="86"/>
      <c r="J1182" s="86"/>
      <c r="P1182" s="16" t="e">
        <f t="shared" ca="1" si="157"/>
        <v>#N/A</v>
      </c>
      <c r="Q1182" s="86" t="e">
        <f t="shared" ca="1" si="158"/>
        <v>#N/A</v>
      </c>
      <c r="R1182" s="86" t="e">
        <f t="shared" ca="1" si="159"/>
        <v>#N/A</v>
      </c>
      <c r="T1182" s="16" t="e">
        <f t="shared" ca="1" si="160"/>
        <v>#N/A</v>
      </c>
      <c r="U1182" s="86" t="e">
        <f t="shared" ca="1" si="161"/>
        <v>#N/A</v>
      </c>
      <c r="V1182" s="86" t="e">
        <f t="shared" ca="1" si="162"/>
        <v>#N/A</v>
      </c>
      <c r="X1182" s="86"/>
      <c r="AI1182" s="196" t="e">
        <f ca="1">(($E$9*(RAND()*($E$208-$D$208)+$D$208))*(RAND()*('Base Calcs'!$E$214-'Base Calcs'!$D$214)+'Base Calcs'!$D$214+IF($E$50&gt;0,$E$50,0)))+$E$154+$E$155-$E$196+$E$179-($E$179*(RAND()*($E$210-$D$210)+$D$210))-(($E$200/$E$45)*(RAND()*($E$211-$D$211)+$D$211))</f>
        <v>#N/A</v>
      </c>
      <c r="AK11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3" spans="2:37" x14ac:dyDescent="0.25">
      <c r="B1183" s="181" t="e">
        <f t="shared" ca="1" si="156"/>
        <v>#N/A</v>
      </c>
      <c r="C1183" s="86"/>
      <c r="D1183" s="86"/>
      <c r="F1183" s="16"/>
      <c r="G1183" s="86"/>
      <c r="H1183" s="86"/>
      <c r="J1183" s="86"/>
      <c r="P1183" s="16" t="e">
        <f t="shared" ca="1" si="157"/>
        <v>#N/A</v>
      </c>
      <c r="Q1183" s="86" t="e">
        <f t="shared" ca="1" si="158"/>
        <v>#N/A</v>
      </c>
      <c r="R1183" s="86" t="e">
        <f t="shared" ca="1" si="159"/>
        <v>#N/A</v>
      </c>
      <c r="T1183" s="16" t="e">
        <f t="shared" ca="1" si="160"/>
        <v>#N/A</v>
      </c>
      <c r="U1183" s="86" t="e">
        <f t="shared" ca="1" si="161"/>
        <v>#N/A</v>
      </c>
      <c r="V1183" s="86" t="e">
        <f t="shared" ca="1" si="162"/>
        <v>#N/A</v>
      </c>
      <c r="X1183" s="86"/>
      <c r="AI1183" s="196" t="e">
        <f ca="1">(($E$9*(RAND()*($E$208-$D$208)+$D$208))*(RAND()*('Base Calcs'!$E$214-'Base Calcs'!$D$214)+'Base Calcs'!$D$214+IF($E$50&gt;0,$E$50,0)))+$E$154+$E$155-$E$196+$E$179-($E$179*(RAND()*($E$210-$D$210)+$D$210))-(($E$200/$E$45)*(RAND()*($E$211-$D$211)+$D$211))</f>
        <v>#N/A</v>
      </c>
      <c r="AK11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4" spans="2:37" x14ac:dyDescent="0.25">
      <c r="B1184" s="181" t="e">
        <f t="shared" ca="1" si="156"/>
        <v>#N/A</v>
      </c>
      <c r="C1184" s="86"/>
      <c r="D1184" s="86"/>
      <c r="F1184" s="16"/>
      <c r="G1184" s="86"/>
      <c r="H1184" s="86"/>
      <c r="J1184" s="86"/>
      <c r="P1184" s="16" t="e">
        <f t="shared" ca="1" si="157"/>
        <v>#N/A</v>
      </c>
      <c r="Q1184" s="86" t="e">
        <f t="shared" ca="1" si="158"/>
        <v>#N/A</v>
      </c>
      <c r="R1184" s="86" t="e">
        <f t="shared" ca="1" si="159"/>
        <v>#N/A</v>
      </c>
      <c r="T1184" s="16" t="e">
        <f t="shared" ca="1" si="160"/>
        <v>#N/A</v>
      </c>
      <c r="U1184" s="86" t="e">
        <f t="shared" ca="1" si="161"/>
        <v>#N/A</v>
      </c>
      <c r="V1184" s="86" t="e">
        <f t="shared" ca="1" si="162"/>
        <v>#N/A</v>
      </c>
      <c r="X1184" s="86"/>
      <c r="AI1184" s="196" t="e">
        <f ca="1">(($E$9*(RAND()*($E$208-$D$208)+$D$208))*(RAND()*('Base Calcs'!$E$214-'Base Calcs'!$D$214)+'Base Calcs'!$D$214+IF($E$50&gt;0,$E$50,0)))+$E$154+$E$155-$E$196+$E$179-($E$179*(RAND()*($E$210-$D$210)+$D$210))-(($E$200/$E$45)*(RAND()*($E$211-$D$211)+$D$211))</f>
        <v>#N/A</v>
      </c>
      <c r="AK11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5" spans="2:37" x14ac:dyDescent="0.25">
      <c r="B1185" s="181" t="e">
        <f t="shared" ca="1" si="156"/>
        <v>#N/A</v>
      </c>
      <c r="C1185" s="86"/>
      <c r="D1185" s="86"/>
      <c r="F1185" s="16"/>
      <c r="G1185" s="86"/>
      <c r="H1185" s="86"/>
      <c r="J1185" s="86"/>
      <c r="P1185" s="16" t="e">
        <f t="shared" ca="1" si="157"/>
        <v>#N/A</v>
      </c>
      <c r="Q1185" s="86" t="e">
        <f t="shared" ca="1" si="158"/>
        <v>#N/A</v>
      </c>
      <c r="R1185" s="86" t="e">
        <f t="shared" ca="1" si="159"/>
        <v>#N/A</v>
      </c>
      <c r="T1185" s="16" t="e">
        <f t="shared" ca="1" si="160"/>
        <v>#N/A</v>
      </c>
      <c r="U1185" s="86" t="e">
        <f t="shared" ca="1" si="161"/>
        <v>#N/A</v>
      </c>
      <c r="V1185" s="86" t="e">
        <f t="shared" ca="1" si="162"/>
        <v>#N/A</v>
      </c>
      <c r="X1185" s="86"/>
      <c r="AI1185" s="196" t="e">
        <f ca="1">(($E$9*(RAND()*($E$208-$D$208)+$D$208))*(RAND()*('Base Calcs'!$E$214-'Base Calcs'!$D$214)+'Base Calcs'!$D$214+IF($E$50&gt;0,$E$50,0)))+$E$154+$E$155-$E$196+$E$179-($E$179*(RAND()*($E$210-$D$210)+$D$210))-(($E$200/$E$45)*(RAND()*($E$211-$D$211)+$D$211))</f>
        <v>#N/A</v>
      </c>
      <c r="AK11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6" spans="2:37" x14ac:dyDescent="0.25">
      <c r="B1186" s="181" t="e">
        <f t="shared" ca="1" si="156"/>
        <v>#N/A</v>
      </c>
      <c r="C1186" s="86"/>
      <c r="D1186" s="86"/>
      <c r="F1186" s="16"/>
      <c r="G1186" s="86"/>
      <c r="H1186" s="86"/>
      <c r="J1186" s="86"/>
      <c r="P1186" s="16" t="e">
        <f t="shared" ca="1" si="157"/>
        <v>#N/A</v>
      </c>
      <c r="Q1186" s="86" t="e">
        <f t="shared" ca="1" si="158"/>
        <v>#N/A</v>
      </c>
      <c r="R1186" s="86" t="e">
        <f t="shared" ca="1" si="159"/>
        <v>#N/A</v>
      </c>
      <c r="T1186" s="16" t="e">
        <f t="shared" ca="1" si="160"/>
        <v>#N/A</v>
      </c>
      <c r="U1186" s="86" t="e">
        <f t="shared" ca="1" si="161"/>
        <v>#N/A</v>
      </c>
      <c r="V1186" s="86" t="e">
        <f t="shared" ca="1" si="162"/>
        <v>#N/A</v>
      </c>
      <c r="X1186" s="86"/>
      <c r="AI1186" s="196" t="e">
        <f ca="1">(($E$9*(RAND()*($E$208-$D$208)+$D$208))*(RAND()*('Base Calcs'!$E$214-'Base Calcs'!$D$214)+'Base Calcs'!$D$214+IF($E$50&gt;0,$E$50,0)))+$E$154+$E$155-$E$196+$E$179-($E$179*(RAND()*($E$210-$D$210)+$D$210))-(($E$200/$E$45)*(RAND()*($E$211-$D$211)+$D$211))</f>
        <v>#N/A</v>
      </c>
      <c r="AK11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7" spans="2:37" x14ac:dyDescent="0.25">
      <c r="B1187" s="181" t="e">
        <f t="shared" ca="1" si="156"/>
        <v>#N/A</v>
      </c>
      <c r="C1187" s="86"/>
      <c r="D1187" s="86"/>
      <c r="F1187" s="16"/>
      <c r="G1187" s="86"/>
      <c r="H1187" s="86"/>
      <c r="J1187" s="86"/>
      <c r="P1187" s="16" t="e">
        <f t="shared" ca="1" si="157"/>
        <v>#N/A</v>
      </c>
      <c r="Q1187" s="86" t="e">
        <f t="shared" ca="1" si="158"/>
        <v>#N/A</v>
      </c>
      <c r="R1187" s="86" t="e">
        <f t="shared" ca="1" si="159"/>
        <v>#N/A</v>
      </c>
      <c r="T1187" s="16" t="e">
        <f t="shared" ca="1" si="160"/>
        <v>#N/A</v>
      </c>
      <c r="U1187" s="86" t="e">
        <f t="shared" ca="1" si="161"/>
        <v>#N/A</v>
      </c>
      <c r="V1187" s="86" t="e">
        <f t="shared" ca="1" si="162"/>
        <v>#N/A</v>
      </c>
      <c r="X1187" s="86"/>
      <c r="AI1187" s="196" t="e">
        <f ca="1">(($E$9*(RAND()*($E$208-$D$208)+$D$208))*(RAND()*('Base Calcs'!$E$214-'Base Calcs'!$D$214)+'Base Calcs'!$D$214+IF($E$50&gt;0,$E$50,0)))+$E$154+$E$155-$E$196+$E$179-($E$179*(RAND()*($E$210-$D$210)+$D$210))-(($E$200/$E$45)*(RAND()*($E$211-$D$211)+$D$211))</f>
        <v>#N/A</v>
      </c>
      <c r="AK11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8" spans="2:37" x14ac:dyDescent="0.25">
      <c r="B1188" s="181" t="e">
        <f t="shared" ca="1" si="156"/>
        <v>#N/A</v>
      </c>
      <c r="C1188" s="86"/>
      <c r="D1188" s="86"/>
      <c r="F1188" s="16"/>
      <c r="G1188" s="86"/>
      <c r="H1188" s="86"/>
      <c r="J1188" s="86"/>
      <c r="P1188" s="16" t="e">
        <f t="shared" ca="1" si="157"/>
        <v>#N/A</v>
      </c>
      <c r="Q1188" s="86" t="e">
        <f t="shared" ca="1" si="158"/>
        <v>#N/A</v>
      </c>
      <c r="R1188" s="86" t="e">
        <f t="shared" ca="1" si="159"/>
        <v>#N/A</v>
      </c>
      <c r="T1188" s="16" t="e">
        <f t="shared" ca="1" si="160"/>
        <v>#N/A</v>
      </c>
      <c r="U1188" s="86" t="e">
        <f t="shared" ca="1" si="161"/>
        <v>#N/A</v>
      </c>
      <c r="V1188" s="86" t="e">
        <f t="shared" ca="1" si="162"/>
        <v>#N/A</v>
      </c>
      <c r="X1188" s="86"/>
      <c r="AI1188" s="196" t="e">
        <f ca="1">(($E$9*(RAND()*($E$208-$D$208)+$D$208))*(RAND()*('Base Calcs'!$E$214-'Base Calcs'!$D$214)+'Base Calcs'!$D$214+IF($E$50&gt;0,$E$50,0)))+$E$154+$E$155-$E$196+$E$179-($E$179*(RAND()*($E$210-$D$210)+$D$210))-(($E$200/$E$45)*(RAND()*($E$211-$D$211)+$D$211))</f>
        <v>#N/A</v>
      </c>
      <c r="AK11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9" spans="2:37" x14ac:dyDescent="0.25">
      <c r="B1189" s="181" t="e">
        <f t="shared" ca="1" si="156"/>
        <v>#N/A</v>
      </c>
      <c r="C1189" s="86"/>
      <c r="D1189" s="86"/>
      <c r="F1189" s="16"/>
      <c r="G1189" s="86"/>
      <c r="H1189" s="86"/>
      <c r="J1189" s="86"/>
      <c r="P1189" s="16" t="e">
        <f t="shared" ca="1" si="157"/>
        <v>#N/A</v>
      </c>
      <c r="Q1189" s="86" t="e">
        <f t="shared" ca="1" si="158"/>
        <v>#N/A</v>
      </c>
      <c r="R1189" s="86" t="e">
        <f t="shared" ca="1" si="159"/>
        <v>#N/A</v>
      </c>
      <c r="T1189" s="16" t="e">
        <f t="shared" ca="1" si="160"/>
        <v>#N/A</v>
      </c>
      <c r="U1189" s="86" t="e">
        <f t="shared" ca="1" si="161"/>
        <v>#N/A</v>
      </c>
      <c r="V1189" s="86" t="e">
        <f t="shared" ca="1" si="162"/>
        <v>#N/A</v>
      </c>
      <c r="X1189" s="86"/>
      <c r="AI1189" s="196" t="e">
        <f ca="1">(($E$9*(RAND()*($E$208-$D$208)+$D$208))*(RAND()*('Base Calcs'!$E$214-'Base Calcs'!$D$214)+'Base Calcs'!$D$214+IF($E$50&gt;0,$E$50,0)))+$E$154+$E$155-$E$196+$E$179-($E$179*(RAND()*($E$210-$D$210)+$D$210))-(($E$200/$E$45)*(RAND()*($E$211-$D$211)+$D$211))</f>
        <v>#N/A</v>
      </c>
      <c r="AK11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0" spans="2:37" x14ac:dyDescent="0.25">
      <c r="B1190" s="181" t="e">
        <f t="shared" ca="1" si="156"/>
        <v>#N/A</v>
      </c>
      <c r="C1190" s="86"/>
      <c r="D1190" s="86"/>
      <c r="F1190" s="16"/>
      <c r="G1190" s="86"/>
      <c r="H1190" s="86"/>
      <c r="J1190" s="86"/>
      <c r="P1190" s="16" t="e">
        <f t="shared" ca="1" si="157"/>
        <v>#N/A</v>
      </c>
      <c r="Q1190" s="86" t="e">
        <f t="shared" ca="1" si="158"/>
        <v>#N/A</v>
      </c>
      <c r="R1190" s="86" t="e">
        <f t="shared" ca="1" si="159"/>
        <v>#N/A</v>
      </c>
      <c r="T1190" s="16" t="e">
        <f t="shared" ca="1" si="160"/>
        <v>#N/A</v>
      </c>
      <c r="U1190" s="86" t="e">
        <f t="shared" ca="1" si="161"/>
        <v>#N/A</v>
      </c>
      <c r="V1190" s="86" t="e">
        <f t="shared" ca="1" si="162"/>
        <v>#N/A</v>
      </c>
      <c r="X1190" s="86"/>
      <c r="AI1190" s="196" t="e">
        <f ca="1">(($E$9*(RAND()*($E$208-$D$208)+$D$208))*(RAND()*('Base Calcs'!$E$214-'Base Calcs'!$D$214)+'Base Calcs'!$D$214+IF($E$50&gt;0,$E$50,0)))+$E$154+$E$155-$E$196+$E$179-($E$179*(RAND()*($E$210-$D$210)+$D$210))-(($E$200/$E$45)*(RAND()*($E$211-$D$211)+$D$211))</f>
        <v>#N/A</v>
      </c>
      <c r="AK11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1" spans="2:37" x14ac:dyDescent="0.25">
      <c r="B1191" s="181" t="e">
        <f t="shared" ca="1" si="156"/>
        <v>#N/A</v>
      </c>
      <c r="C1191" s="86"/>
      <c r="D1191" s="86"/>
      <c r="F1191" s="16"/>
      <c r="G1191" s="86"/>
      <c r="H1191" s="86"/>
      <c r="J1191" s="86"/>
      <c r="P1191" s="16" t="e">
        <f t="shared" ca="1" si="157"/>
        <v>#N/A</v>
      </c>
      <c r="Q1191" s="86" t="e">
        <f t="shared" ca="1" si="158"/>
        <v>#N/A</v>
      </c>
      <c r="R1191" s="86" t="e">
        <f t="shared" ca="1" si="159"/>
        <v>#N/A</v>
      </c>
      <c r="T1191" s="16" t="e">
        <f t="shared" ca="1" si="160"/>
        <v>#N/A</v>
      </c>
      <c r="U1191" s="86" t="e">
        <f t="shared" ca="1" si="161"/>
        <v>#N/A</v>
      </c>
      <c r="V1191" s="86" t="e">
        <f t="shared" ca="1" si="162"/>
        <v>#N/A</v>
      </c>
      <c r="X1191" s="86"/>
      <c r="AI1191" s="196" t="e">
        <f ca="1">(($E$9*(RAND()*($E$208-$D$208)+$D$208))*(RAND()*('Base Calcs'!$E$214-'Base Calcs'!$D$214)+'Base Calcs'!$D$214+IF($E$50&gt;0,$E$50,0)))+$E$154+$E$155-$E$196+$E$179-($E$179*(RAND()*($E$210-$D$210)+$D$210))-(($E$200/$E$45)*(RAND()*($E$211-$D$211)+$D$211))</f>
        <v>#N/A</v>
      </c>
      <c r="AK11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2" spans="2:37" x14ac:dyDescent="0.25">
      <c r="B1192" s="181" t="e">
        <f t="shared" ca="1" si="156"/>
        <v>#N/A</v>
      </c>
      <c r="C1192" s="86"/>
      <c r="D1192" s="86"/>
      <c r="F1192" s="16"/>
      <c r="G1192" s="86"/>
      <c r="H1192" s="86"/>
      <c r="J1192" s="86"/>
      <c r="P1192" s="16" t="e">
        <f t="shared" ca="1" si="157"/>
        <v>#N/A</v>
      </c>
      <c r="Q1192" s="86" t="e">
        <f t="shared" ca="1" si="158"/>
        <v>#N/A</v>
      </c>
      <c r="R1192" s="86" t="e">
        <f t="shared" ca="1" si="159"/>
        <v>#N/A</v>
      </c>
      <c r="T1192" s="16" t="e">
        <f t="shared" ca="1" si="160"/>
        <v>#N/A</v>
      </c>
      <c r="U1192" s="86" t="e">
        <f t="shared" ca="1" si="161"/>
        <v>#N/A</v>
      </c>
      <c r="V1192" s="86" t="e">
        <f t="shared" ca="1" si="162"/>
        <v>#N/A</v>
      </c>
      <c r="X1192" s="86"/>
      <c r="AI1192" s="196" t="e">
        <f ca="1">(($E$9*(RAND()*($E$208-$D$208)+$D$208))*(RAND()*('Base Calcs'!$E$214-'Base Calcs'!$D$214)+'Base Calcs'!$D$214+IF($E$50&gt;0,$E$50,0)))+$E$154+$E$155-$E$196+$E$179-($E$179*(RAND()*($E$210-$D$210)+$D$210))-(($E$200/$E$45)*(RAND()*($E$211-$D$211)+$D$211))</f>
        <v>#N/A</v>
      </c>
      <c r="AK11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3" spans="2:37" x14ac:dyDescent="0.25">
      <c r="B1193" s="181" t="e">
        <f t="shared" ca="1" si="156"/>
        <v>#N/A</v>
      </c>
      <c r="C1193" s="86"/>
      <c r="D1193" s="86"/>
      <c r="F1193" s="16"/>
      <c r="G1193" s="86"/>
      <c r="H1193" s="86"/>
      <c r="J1193" s="86"/>
      <c r="P1193" s="16" t="e">
        <f t="shared" ca="1" si="157"/>
        <v>#N/A</v>
      </c>
      <c r="Q1193" s="86" t="e">
        <f t="shared" ca="1" si="158"/>
        <v>#N/A</v>
      </c>
      <c r="R1193" s="86" t="e">
        <f t="shared" ca="1" si="159"/>
        <v>#N/A</v>
      </c>
      <c r="T1193" s="16" t="e">
        <f t="shared" ca="1" si="160"/>
        <v>#N/A</v>
      </c>
      <c r="U1193" s="86" t="e">
        <f t="shared" ca="1" si="161"/>
        <v>#N/A</v>
      </c>
      <c r="V1193" s="86" t="e">
        <f t="shared" ca="1" si="162"/>
        <v>#N/A</v>
      </c>
      <c r="X1193" s="86"/>
      <c r="AI1193" s="196" t="e">
        <f ca="1">(($E$9*(RAND()*($E$208-$D$208)+$D$208))*(RAND()*('Base Calcs'!$E$214-'Base Calcs'!$D$214)+'Base Calcs'!$D$214+IF($E$50&gt;0,$E$50,0)))+$E$154+$E$155-$E$196+$E$179-($E$179*(RAND()*($E$210-$D$210)+$D$210))-(($E$200/$E$45)*(RAND()*($E$211-$D$211)+$D$211))</f>
        <v>#N/A</v>
      </c>
      <c r="AK11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4" spans="2:37" x14ac:dyDescent="0.25">
      <c r="B1194" s="181" t="e">
        <f t="shared" ca="1" si="156"/>
        <v>#N/A</v>
      </c>
      <c r="C1194" s="86"/>
      <c r="D1194" s="86"/>
      <c r="F1194" s="16"/>
      <c r="G1194" s="86"/>
      <c r="H1194" s="86"/>
      <c r="J1194" s="86"/>
      <c r="P1194" s="16" t="e">
        <f t="shared" ca="1" si="157"/>
        <v>#N/A</v>
      </c>
      <c r="Q1194" s="86" t="e">
        <f t="shared" ca="1" si="158"/>
        <v>#N/A</v>
      </c>
      <c r="R1194" s="86" t="e">
        <f t="shared" ca="1" si="159"/>
        <v>#N/A</v>
      </c>
      <c r="T1194" s="16" t="e">
        <f t="shared" ca="1" si="160"/>
        <v>#N/A</v>
      </c>
      <c r="U1194" s="86" t="e">
        <f t="shared" ca="1" si="161"/>
        <v>#N/A</v>
      </c>
      <c r="V1194" s="86" t="e">
        <f t="shared" ca="1" si="162"/>
        <v>#N/A</v>
      </c>
      <c r="X1194" s="86"/>
      <c r="AI1194" s="196" t="e">
        <f ca="1">(($E$9*(RAND()*($E$208-$D$208)+$D$208))*(RAND()*('Base Calcs'!$E$214-'Base Calcs'!$D$214)+'Base Calcs'!$D$214+IF($E$50&gt;0,$E$50,0)))+$E$154+$E$155-$E$196+$E$179-($E$179*(RAND()*($E$210-$D$210)+$D$210))-(($E$200/$E$45)*(RAND()*($E$211-$D$211)+$D$211))</f>
        <v>#N/A</v>
      </c>
      <c r="AK11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5" spans="2:37" x14ac:dyDescent="0.25">
      <c r="B1195" s="181" t="e">
        <f t="shared" ca="1" si="156"/>
        <v>#N/A</v>
      </c>
      <c r="C1195" s="86"/>
      <c r="D1195" s="86"/>
      <c r="F1195" s="16"/>
      <c r="G1195" s="86"/>
      <c r="H1195" s="86"/>
      <c r="J1195" s="86"/>
      <c r="P1195" s="16" t="e">
        <f t="shared" ca="1" si="157"/>
        <v>#N/A</v>
      </c>
      <c r="Q1195" s="86" t="e">
        <f t="shared" ca="1" si="158"/>
        <v>#N/A</v>
      </c>
      <c r="R1195" s="86" t="e">
        <f t="shared" ca="1" si="159"/>
        <v>#N/A</v>
      </c>
      <c r="T1195" s="16" t="e">
        <f t="shared" ca="1" si="160"/>
        <v>#N/A</v>
      </c>
      <c r="U1195" s="86" t="e">
        <f t="shared" ca="1" si="161"/>
        <v>#N/A</v>
      </c>
      <c r="V1195" s="86" t="e">
        <f t="shared" ca="1" si="162"/>
        <v>#N/A</v>
      </c>
      <c r="X1195" s="86"/>
      <c r="AI1195" s="196" t="e">
        <f ca="1">(($E$9*(RAND()*($E$208-$D$208)+$D$208))*(RAND()*('Base Calcs'!$E$214-'Base Calcs'!$D$214)+'Base Calcs'!$D$214+IF($E$50&gt;0,$E$50,0)))+$E$154+$E$155-$E$196+$E$179-($E$179*(RAND()*($E$210-$D$210)+$D$210))-(($E$200/$E$45)*(RAND()*($E$211-$D$211)+$D$211))</f>
        <v>#N/A</v>
      </c>
      <c r="AK11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6" spans="2:37" x14ac:dyDescent="0.25">
      <c r="B1196" s="181" t="e">
        <f t="shared" ca="1" si="156"/>
        <v>#N/A</v>
      </c>
      <c r="C1196" s="86"/>
      <c r="D1196" s="86"/>
      <c r="F1196" s="16"/>
      <c r="G1196" s="86"/>
      <c r="H1196" s="86"/>
      <c r="J1196" s="86"/>
      <c r="P1196" s="16" t="e">
        <f t="shared" ca="1" si="157"/>
        <v>#N/A</v>
      </c>
      <c r="Q1196" s="86" t="e">
        <f t="shared" ca="1" si="158"/>
        <v>#N/A</v>
      </c>
      <c r="R1196" s="86" t="e">
        <f t="shared" ca="1" si="159"/>
        <v>#N/A</v>
      </c>
      <c r="T1196" s="16" t="e">
        <f t="shared" ca="1" si="160"/>
        <v>#N/A</v>
      </c>
      <c r="U1196" s="86" t="e">
        <f t="shared" ca="1" si="161"/>
        <v>#N/A</v>
      </c>
      <c r="V1196" s="86" t="e">
        <f t="shared" ca="1" si="162"/>
        <v>#N/A</v>
      </c>
      <c r="X1196" s="86"/>
      <c r="AI1196" s="196" t="e">
        <f ca="1">(($E$9*(RAND()*($E$208-$D$208)+$D$208))*(RAND()*('Base Calcs'!$E$214-'Base Calcs'!$D$214)+'Base Calcs'!$D$214+IF($E$50&gt;0,$E$50,0)))+$E$154+$E$155-$E$196+$E$179-($E$179*(RAND()*($E$210-$D$210)+$D$210))-(($E$200/$E$45)*(RAND()*($E$211-$D$211)+$D$211))</f>
        <v>#N/A</v>
      </c>
      <c r="AK11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7" spans="2:37" x14ac:dyDescent="0.25">
      <c r="B1197" s="181" t="e">
        <f t="shared" ca="1" si="156"/>
        <v>#N/A</v>
      </c>
      <c r="C1197" s="86"/>
      <c r="D1197" s="86"/>
      <c r="F1197" s="16"/>
      <c r="G1197" s="86"/>
      <c r="H1197" s="86"/>
      <c r="J1197" s="86"/>
      <c r="P1197" s="16" t="e">
        <f t="shared" ca="1" si="157"/>
        <v>#N/A</v>
      </c>
      <c r="Q1197" s="86" t="e">
        <f t="shared" ca="1" si="158"/>
        <v>#N/A</v>
      </c>
      <c r="R1197" s="86" t="e">
        <f t="shared" ca="1" si="159"/>
        <v>#N/A</v>
      </c>
      <c r="T1197" s="16" t="e">
        <f t="shared" ca="1" si="160"/>
        <v>#N/A</v>
      </c>
      <c r="U1197" s="86" t="e">
        <f t="shared" ca="1" si="161"/>
        <v>#N/A</v>
      </c>
      <c r="V1197" s="86" t="e">
        <f t="shared" ca="1" si="162"/>
        <v>#N/A</v>
      </c>
      <c r="X1197" s="86"/>
      <c r="AI1197" s="196" t="e">
        <f ca="1">(($E$9*(RAND()*($E$208-$D$208)+$D$208))*(RAND()*('Base Calcs'!$E$214-'Base Calcs'!$D$214)+'Base Calcs'!$D$214+IF($E$50&gt;0,$E$50,0)))+$E$154+$E$155-$E$196+$E$179-($E$179*(RAND()*($E$210-$D$210)+$D$210))-(($E$200/$E$45)*(RAND()*($E$211-$D$211)+$D$211))</f>
        <v>#N/A</v>
      </c>
      <c r="AK11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8" spans="2:37" x14ac:dyDescent="0.25">
      <c r="B1198" s="181" t="e">
        <f t="shared" ca="1" si="156"/>
        <v>#N/A</v>
      </c>
      <c r="C1198" s="86"/>
      <c r="D1198" s="86"/>
      <c r="F1198" s="16"/>
      <c r="G1198" s="86"/>
      <c r="H1198" s="86"/>
      <c r="J1198" s="86"/>
      <c r="P1198" s="16" t="e">
        <f t="shared" ca="1" si="157"/>
        <v>#N/A</v>
      </c>
      <c r="Q1198" s="86" t="e">
        <f t="shared" ca="1" si="158"/>
        <v>#N/A</v>
      </c>
      <c r="R1198" s="86" t="e">
        <f t="shared" ca="1" si="159"/>
        <v>#N/A</v>
      </c>
      <c r="T1198" s="16" t="e">
        <f t="shared" ca="1" si="160"/>
        <v>#N/A</v>
      </c>
      <c r="U1198" s="86" t="e">
        <f t="shared" ca="1" si="161"/>
        <v>#N/A</v>
      </c>
      <c r="V1198" s="86" t="e">
        <f t="shared" ca="1" si="162"/>
        <v>#N/A</v>
      </c>
      <c r="X1198" s="86"/>
      <c r="AI1198" s="196" t="e">
        <f ca="1">(($E$9*(RAND()*($E$208-$D$208)+$D$208))*(RAND()*('Base Calcs'!$E$214-'Base Calcs'!$D$214)+'Base Calcs'!$D$214+IF($E$50&gt;0,$E$50,0)))+$E$154+$E$155-$E$196+$E$179-($E$179*(RAND()*($E$210-$D$210)+$D$210))-(($E$200/$E$45)*(RAND()*($E$211-$D$211)+$D$211))</f>
        <v>#N/A</v>
      </c>
      <c r="AK11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9" spans="2:37" x14ac:dyDescent="0.25">
      <c r="B1199" s="181" t="e">
        <f t="shared" ca="1" si="156"/>
        <v>#N/A</v>
      </c>
      <c r="C1199" s="86"/>
      <c r="D1199" s="86"/>
      <c r="F1199" s="16"/>
      <c r="G1199" s="86"/>
      <c r="H1199" s="86"/>
      <c r="J1199" s="86"/>
      <c r="P1199" s="16" t="e">
        <f t="shared" ca="1" si="157"/>
        <v>#N/A</v>
      </c>
      <c r="Q1199" s="86" t="e">
        <f t="shared" ca="1" si="158"/>
        <v>#N/A</v>
      </c>
      <c r="R1199" s="86" t="e">
        <f t="shared" ca="1" si="159"/>
        <v>#N/A</v>
      </c>
      <c r="T1199" s="16" t="e">
        <f t="shared" ca="1" si="160"/>
        <v>#N/A</v>
      </c>
      <c r="U1199" s="86" t="e">
        <f t="shared" ca="1" si="161"/>
        <v>#N/A</v>
      </c>
      <c r="V1199" s="86" t="e">
        <f t="shared" ca="1" si="162"/>
        <v>#N/A</v>
      </c>
      <c r="X1199" s="86"/>
      <c r="AI1199" s="196" t="e">
        <f ca="1">(($E$9*(RAND()*($E$208-$D$208)+$D$208))*(RAND()*('Base Calcs'!$E$214-'Base Calcs'!$D$214)+'Base Calcs'!$D$214+IF($E$50&gt;0,$E$50,0)))+$E$154+$E$155-$E$196+$E$179-($E$179*(RAND()*($E$210-$D$210)+$D$210))-(($E$200/$E$45)*(RAND()*($E$211-$D$211)+$D$211))</f>
        <v>#N/A</v>
      </c>
      <c r="AK11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0" spans="2:37" x14ac:dyDescent="0.25">
      <c r="B1200" s="181" t="e">
        <f t="shared" ca="1" si="156"/>
        <v>#N/A</v>
      </c>
      <c r="C1200" s="86"/>
      <c r="D1200" s="86"/>
      <c r="F1200" s="16"/>
      <c r="G1200" s="86"/>
      <c r="H1200" s="86"/>
      <c r="J1200" s="86"/>
      <c r="P1200" s="16" t="e">
        <f t="shared" ca="1" si="157"/>
        <v>#N/A</v>
      </c>
      <c r="Q1200" s="86" t="e">
        <f t="shared" ca="1" si="158"/>
        <v>#N/A</v>
      </c>
      <c r="R1200" s="86" t="e">
        <f t="shared" ca="1" si="159"/>
        <v>#N/A</v>
      </c>
      <c r="T1200" s="16" t="e">
        <f t="shared" ca="1" si="160"/>
        <v>#N/A</v>
      </c>
      <c r="U1200" s="86" t="e">
        <f t="shared" ca="1" si="161"/>
        <v>#N/A</v>
      </c>
      <c r="V1200" s="86" t="e">
        <f t="shared" ca="1" si="162"/>
        <v>#N/A</v>
      </c>
      <c r="X1200" s="86"/>
      <c r="AI1200" s="196" t="e">
        <f ca="1">(($E$9*(RAND()*($E$208-$D$208)+$D$208))*(RAND()*('Base Calcs'!$E$214-'Base Calcs'!$D$214)+'Base Calcs'!$D$214+IF($E$50&gt;0,$E$50,0)))+$E$154+$E$155-$E$196+$E$179-($E$179*(RAND()*($E$210-$D$210)+$D$210))-(($E$200/$E$45)*(RAND()*($E$211-$D$211)+$D$211))</f>
        <v>#N/A</v>
      </c>
      <c r="AK12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1" spans="2:37" x14ac:dyDescent="0.25">
      <c r="B1201" s="181" t="e">
        <f t="shared" ca="1" si="156"/>
        <v>#N/A</v>
      </c>
      <c r="C1201" s="86"/>
      <c r="D1201" s="86"/>
      <c r="F1201" s="16"/>
      <c r="G1201" s="86"/>
      <c r="H1201" s="86"/>
      <c r="J1201" s="86"/>
      <c r="P1201" s="16" t="e">
        <f t="shared" ca="1" si="157"/>
        <v>#N/A</v>
      </c>
      <c r="Q1201" s="86" t="e">
        <f t="shared" ca="1" si="158"/>
        <v>#N/A</v>
      </c>
      <c r="R1201" s="86" t="e">
        <f t="shared" ca="1" si="159"/>
        <v>#N/A</v>
      </c>
      <c r="T1201" s="16" t="e">
        <f t="shared" ca="1" si="160"/>
        <v>#N/A</v>
      </c>
      <c r="U1201" s="86" t="e">
        <f t="shared" ca="1" si="161"/>
        <v>#N/A</v>
      </c>
      <c r="V1201" s="86" t="e">
        <f t="shared" ca="1" si="162"/>
        <v>#N/A</v>
      </c>
      <c r="X1201" s="86"/>
      <c r="AI1201" s="196" t="e">
        <f ca="1">(($E$9*(RAND()*($E$208-$D$208)+$D$208))*(RAND()*('Base Calcs'!$E$214-'Base Calcs'!$D$214)+'Base Calcs'!$D$214+IF($E$50&gt;0,$E$50,0)))+$E$154+$E$155-$E$196+$E$179-($E$179*(RAND()*($E$210-$D$210)+$D$210))-(($E$200/$E$45)*(RAND()*($E$211-$D$211)+$D$211))</f>
        <v>#N/A</v>
      </c>
      <c r="AK12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2" spans="2:37" x14ac:dyDescent="0.25">
      <c r="B1202" s="181" t="e">
        <f t="shared" ca="1" si="156"/>
        <v>#N/A</v>
      </c>
      <c r="C1202" s="86"/>
      <c r="D1202" s="86"/>
      <c r="F1202" s="16"/>
      <c r="G1202" s="86"/>
      <c r="H1202" s="86"/>
      <c r="J1202" s="86"/>
      <c r="P1202" s="16" t="e">
        <f t="shared" ca="1" si="157"/>
        <v>#N/A</v>
      </c>
      <c r="Q1202" s="86" t="e">
        <f t="shared" ca="1" si="158"/>
        <v>#N/A</v>
      </c>
      <c r="R1202" s="86" t="e">
        <f t="shared" ca="1" si="159"/>
        <v>#N/A</v>
      </c>
      <c r="T1202" s="16" t="e">
        <f t="shared" ca="1" si="160"/>
        <v>#N/A</v>
      </c>
      <c r="U1202" s="86" t="e">
        <f t="shared" ca="1" si="161"/>
        <v>#N/A</v>
      </c>
      <c r="V1202" s="86" t="e">
        <f t="shared" ca="1" si="162"/>
        <v>#N/A</v>
      </c>
      <c r="X1202" s="86"/>
      <c r="AI1202" s="196" t="e">
        <f ca="1">(($E$9*(RAND()*($E$208-$D$208)+$D$208))*(RAND()*('Base Calcs'!$E$214-'Base Calcs'!$D$214)+'Base Calcs'!$D$214+IF($E$50&gt;0,$E$50,0)))+$E$154+$E$155-$E$196+$E$179-($E$179*(RAND()*($E$210-$D$210)+$D$210))-(($E$200/$E$45)*(RAND()*($E$211-$D$211)+$D$211))</f>
        <v>#N/A</v>
      </c>
      <c r="AK12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3" spans="2:37" x14ac:dyDescent="0.25">
      <c r="B1203" s="181" t="e">
        <f t="shared" ca="1" si="156"/>
        <v>#N/A</v>
      </c>
      <c r="C1203" s="86"/>
      <c r="D1203" s="86"/>
      <c r="F1203" s="16"/>
      <c r="G1203" s="86"/>
      <c r="H1203" s="86"/>
      <c r="J1203" s="86"/>
      <c r="P1203" s="16" t="e">
        <f t="shared" ca="1" si="157"/>
        <v>#N/A</v>
      </c>
      <c r="Q1203" s="86" t="e">
        <f t="shared" ca="1" si="158"/>
        <v>#N/A</v>
      </c>
      <c r="R1203" s="86" t="e">
        <f t="shared" ca="1" si="159"/>
        <v>#N/A</v>
      </c>
      <c r="T1203" s="16" t="e">
        <f t="shared" ca="1" si="160"/>
        <v>#N/A</v>
      </c>
      <c r="U1203" s="86" t="e">
        <f t="shared" ca="1" si="161"/>
        <v>#N/A</v>
      </c>
      <c r="V1203" s="86" t="e">
        <f t="shared" ca="1" si="162"/>
        <v>#N/A</v>
      </c>
      <c r="X1203" s="86"/>
      <c r="AI1203" s="196" t="e">
        <f ca="1">(($E$9*(RAND()*($E$208-$D$208)+$D$208))*(RAND()*('Base Calcs'!$E$214-'Base Calcs'!$D$214)+'Base Calcs'!$D$214+IF($E$50&gt;0,$E$50,0)))+$E$154+$E$155-$E$196+$E$179-($E$179*(RAND()*($E$210-$D$210)+$D$210))-(($E$200/$E$45)*(RAND()*($E$211-$D$211)+$D$211))</f>
        <v>#N/A</v>
      </c>
      <c r="AK12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4" spans="2:37" x14ac:dyDescent="0.25">
      <c r="B1204" s="181" t="e">
        <f t="shared" ca="1" si="156"/>
        <v>#N/A</v>
      </c>
      <c r="C1204" s="86"/>
      <c r="D1204" s="86"/>
      <c r="F1204" s="16"/>
      <c r="G1204" s="86"/>
      <c r="H1204" s="86"/>
      <c r="J1204" s="86"/>
      <c r="P1204" s="16" t="e">
        <f t="shared" ca="1" si="157"/>
        <v>#N/A</v>
      </c>
      <c r="Q1204" s="86" t="e">
        <f t="shared" ca="1" si="158"/>
        <v>#N/A</v>
      </c>
      <c r="R1204" s="86" t="e">
        <f t="shared" ca="1" si="159"/>
        <v>#N/A</v>
      </c>
      <c r="T1204" s="16" t="e">
        <f t="shared" ca="1" si="160"/>
        <v>#N/A</v>
      </c>
      <c r="U1204" s="86" t="e">
        <f t="shared" ca="1" si="161"/>
        <v>#N/A</v>
      </c>
      <c r="V1204" s="86" t="e">
        <f t="shared" ca="1" si="162"/>
        <v>#N/A</v>
      </c>
      <c r="X1204" s="86"/>
      <c r="AI1204" s="196" t="e">
        <f ca="1">(($E$9*(RAND()*($E$208-$D$208)+$D$208))*(RAND()*('Base Calcs'!$E$214-'Base Calcs'!$D$214)+'Base Calcs'!$D$214+IF($E$50&gt;0,$E$50,0)))+$E$154+$E$155-$E$196+$E$179-($E$179*(RAND()*($E$210-$D$210)+$D$210))-(($E$200/$E$45)*(RAND()*($E$211-$D$211)+$D$211))</f>
        <v>#N/A</v>
      </c>
      <c r="AK12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5" spans="2:37" x14ac:dyDescent="0.25">
      <c r="B1205" s="181" t="e">
        <f t="shared" ca="1" si="156"/>
        <v>#N/A</v>
      </c>
      <c r="C1205" s="86"/>
      <c r="D1205" s="86"/>
      <c r="F1205" s="16"/>
      <c r="G1205" s="86"/>
      <c r="H1205" s="86"/>
      <c r="J1205" s="86"/>
      <c r="P1205" s="16" t="e">
        <f t="shared" ca="1" si="157"/>
        <v>#N/A</v>
      </c>
      <c r="Q1205" s="86" t="e">
        <f t="shared" ca="1" si="158"/>
        <v>#N/A</v>
      </c>
      <c r="R1205" s="86" t="e">
        <f t="shared" ca="1" si="159"/>
        <v>#N/A</v>
      </c>
      <c r="T1205" s="16" t="e">
        <f t="shared" ca="1" si="160"/>
        <v>#N/A</v>
      </c>
      <c r="U1205" s="86" t="e">
        <f t="shared" ca="1" si="161"/>
        <v>#N/A</v>
      </c>
      <c r="V1205" s="86" t="e">
        <f t="shared" ca="1" si="162"/>
        <v>#N/A</v>
      </c>
      <c r="X1205" s="86"/>
      <c r="AI1205" s="196" t="e">
        <f ca="1">(($E$9*(RAND()*($E$208-$D$208)+$D$208))*(RAND()*('Base Calcs'!$E$214-'Base Calcs'!$D$214)+'Base Calcs'!$D$214+IF($E$50&gt;0,$E$50,0)))+$E$154+$E$155-$E$196+$E$179-($E$179*(RAND()*($E$210-$D$210)+$D$210))-(($E$200/$E$45)*(RAND()*($E$211-$D$211)+$D$211))</f>
        <v>#N/A</v>
      </c>
      <c r="AK12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6" spans="2:37" x14ac:dyDescent="0.25">
      <c r="B1206" s="181" t="e">
        <f t="shared" ca="1" si="156"/>
        <v>#N/A</v>
      </c>
      <c r="C1206" s="86"/>
      <c r="D1206" s="86"/>
      <c r="F1206" s="16"/>
      <c r="G1206" s="86"/>
      <c r="H1206" s="86"/>
      <c r="J1206" s="86"/>
      <c r="P1206" s="16" t="e">
        <f t="shared" ca="1" si="157"/>
        <v>#N/A</v>
      </c>
      <c r="Q1206" s="86" t="e">
        <f t="shared" ca="1" si="158"/>
        <v>#N/A</v>
      </c>
      <c r="R1206" s="86" t="e">
        <f t="shared" ca="1" si="159"/>
        <v>#N/A</v>
      </c>
      <c r="T1206" s="16" t="e">
        <f t="shared" ca="1" si="160"/>
        <v>#N/A</v>
      </c>
      <c r="U1206" s="86" t="e">
        <f t="shared" ca="1" si="161"/>
        <v>#N/A</v>
      </c>
      <c r="V1206" s="86" t="e">
        <f t="shared" ca="1" si="162"/>
        <v>#N/A</v>
      </c>
      <c r="X1206" s="86"/>
      <c r="AI1206" s="196" t="e">
        <f ca="1">(($E$9*(RAND()*($E$208-$D$208)+$D$208))*(RAND()*('Base Calcs'!$E$214-'Base Calcs'!$D$214)+'Base Calcs'!$D$214+IF($E$50&gt;0,$E$50,0)))+$E$154+$E$155-$E$196+$E$179-($E$179*(RAND()*($E$210-$D$210)+$D$210))-(($E$200/$E$45)*(RAND()*($E$211-$D$211)+$D$211))</f>
        <v>#N/A</v>
      </c>
      <c r="AK12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7" spans="2:37" x14ac:dyDescent="0.25">
      <c r="B1207" s="181" t="e">
        <f t="shared" ca="1" si="156"/>
        <v>#N/A</v>
      </c>
      <c r="C1207" s="86"/>
      <c r="D1207" s="86"/>
      <c r="F1207" s="16"/>
      <c r="G1207" s="86"/>
      <c r="H1207" s="86"/>
      <c r="J1207" s="86"/>
      <c r="P1207" s="16" t="e">
        <f t="shared" ca="1" si="157"/>
        <v>#N/A</v>
      </c>
      <c r="Q1207" s="86" t="e">
        <f t="shared" ca="1" si="158"/>
        <v>#N/A</v>
      </c>
      <c r="R1207" s="86" t="e">
        <f t="shared" ca="1" si="159"/>
        <v>#N/A</v>
      </c>
      <c r="T1207" s="16" t="e">
        <f t="shared" ca="1" si="160"/>
        <v>#N/A</v>
      </c>
      <c r="U1207" s="86" t="e">
        <f t="shared" ca="1" si="161"/>
        <v>#N/A</v>
      </c>
      <c r="V1207" s="86" t="e">
        <f t="shared" ca="1" si="162"/>
        <v>#N/A</v>
      </c>
      <c r="X1207" s="86"/>
      <c r="AI1207" s="196" t="e">
        <f ca="1">(($E$9*(RAND()*($E$208-$D$208)+$D$208))*(RAND()*('Base Calcs'!$E$214-'Base Calcs'!$D$214)+'Base Calcs'!$D$214+IF($E$50&gt;0,$E$50,0)))+$E$154+$E$155-$E$196+$E$179-($E$179*(RAND()*($E$210-$D$210)+$D$210))-(($E$200/$E$45)*(RAND()*($E$211-$D$211)+$D$211))</f>
        <v>#N/A</v>
      </c>
      <c r="AK12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8" spans="2:37" x14ac:dyDescent="0.25">
      <c r="B1208" s="181" t="e">
        <f t="shared" ca="1" si="156"/>
        <v>#N/A</v>
      </c>
      <c r="C1208" s="86"/>
      <c r="D1208" s="86"/>
      <c r="F1208" s="16"/>
      <c r="G1208" s="86"/>
      <c r="H1208" s="86"/>
      <c r="J1208" s="86"/>
      <c r="P1208" s="16" t="e">
        <f t="shared" ca="1" si="157"/>
        <v>#N/A</v>
      </c>
      <c r="Q1208" s="86" t="e">
        <f t="shared" ca="1" si="158"/>
        <v>#N/A</v>
      </c>
      <c r="R1208" s="86" t="e">
        <f t="shared" ca="1" si="159"/>
        <v>#N/A</v>
      </c>
      <c r="T1208" s="16" t="e">
        <f t="shared" ca="1" si="160"/>
        <v>#N/A</v>
      </c>
      <c r="U1208" s="86" t="e">
        <f t="shared" ca="1" si="161"/>
        <v>#N/A</v>
      </c>
      <c r="V1208" s="86" t="e">
        <f t="shared" ca="1" si="162"/>
        <v>#N/A</v>
      </c>
      <c r="X1208" s="86"/>
      <c r="AI1208" s="196" t="e">
        <f ca="1">(($E$9*(RAND()*($E$208-$D$208)+$D$208))*(RAND()*('Base Calcs'!$E$214-'Base Calcs'!$D$214)+'Base Calcs'!$D$214+IF($E$50&gt;0,$E$50,0)))+$E$154+$E$155-$E$196+$E$179-($E$179*(RAND()*($E$210-$D$210)+$D$210))-(($E$200/$E$45)*(RAND()*($E$211-$D$211)+$D$211))</f>
        <v>#N/A</v>
      </c>
      <c r="AK12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9" spans="2:37" x14ac:dyDescent="0.25">
      <c r="B1209" s="181" t="e">
        <f t="shared" ca="1" si="156"/>
        <v>#N/A</v>
      </c>
      <c r="C1209" s="86"/>
      <c r="D1209" s="86"/>
      <c r="F1209" s="16"/>
      <c r="G1209" s="86"/>
      <c r="H1209" s="86"/>
      <c r="J1209" s="86"/>
      <c r="P1209" s="16" t="e">
        <f t="shared" ca="1" si="157"/>
        <v>#N/A</v>
      </c>
      <c r="Q1209" s="86" t="e">
        <f t="shared" ca="1" si="158"/>
        <v>#N/A</v>
      </c>
      <c r="R1209" s="86" t="e">
        <f t="shared" ca="1" si="159"/>
        <v>#N/A</v>
      </c>
      <c r="T1209" s="16" t="e">
        <f t="shared" ca="1" si="160"/>
        <v>#N/A</v>
      </c>
      <c r="U1209" s="86" t="e">
        <f t="shared" ca="1" si="161"/>
        <v>#N/A</v>
      </c>
      <c r="V1209" s="86" t="e">
        <f t="shared" ca="1" si="162"/>
        <v>#N/A</v>
      </c>
      <c r="X1209" s="86"/>
      <c r="AI1209" s="196" t="e">
        <f ca="1">(($E$9*(RAND()*($E$208-$D$208)+$D$208))*(RAND()*('Base Calcs'!$E$214-'Base Calcs'!$D$214)+'Base Calcs'!$D$214+IF($E$50&gt;0,$E$50,0)))+$E$154+$E$155-$E$196+$E$179-($E$179*(RAND()*($E$210-$D$210)+$D$210))-(($E$200/$E$45)*(RAND()*($E$211-$D$211)+$D$211))</f>
        <v>#N/A</v>
      </c>
      <c r="AK12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0" spans="2:37" x14ac:dyDescent="0.25">
      <c r="B1210" s="181" t="e">
        <f t="shared" ca="1" si="156"/>
        <v>#N/A</v>
      </c>
      <c r="C1210" s="86"/>
      <c r="D1210" s="86"/>
      <c r="F1210" s="16"/>
      <c r="G1210" s="86"/>
      <c r="H1210" s="86"/>
      <c r="J1210" s="86"/>
      <c r="P1210" s="16" t="e">
        <f t="shared" ca="1" si="157"/>
        <v>#N/A</v>
      </c>
      <c r="Q1210" s="86" t="e">
        <f t="shared" ca="1" si="158"/>
        <v>#N/A</v>
      </c>
      <c r="R1210" s="86" t="e">
        <f t="shared" ca="1" si="159"/>
        <v>#N/A</v>
      </c>
      <c r="T1210" s="16" t="e">
        <f t="shared" ca="1" si="160"/>
        <v>#N/A</v>
      </c>
      <c r="U1210" s="86" t="e">
        <f t="shared" ca="1" si="161"/>
        <v>#N/A</v>
      </c>
      <c r="V1210" s="86" t="e">
        <f t="shared" ca="1" si="162"/>
        <v>#N/A</v>
      </c>
      <c r="X1210" s="86"/>
      <c r="AI1210" s="196" t="e">
        <f ca="1">(($E$9*(RAND()*($E$208-$D$208)+$D$208))*(RAND()*('Base Calcs'!$E$214-'Base Calcs'!$D$214)+'Base Calcs'!$D$214+IF($E$50&gt;0,$E$50,0)))+$E$154+$E$155-$E$196+$E$179-($E$179*(RAND()*($E$210-$D$210)+$D$210))-(($E$200/$E$45)*(RAND()*($E$211-$D$211)+$D$211))</f>
        <v>#N/A</v>
      </c>
      <c r="AK12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1" spans="2:37" x14ac:dyDescent="0.25">
      <c r="B1211" s="181" t="e">
        <f t="shared" ca="1" si="156"/>
        <v>#N/A</v>
      </c>
      <c r="C1211" s="86"/>
      <c r="D1211" s="86"/>
      <c r="F1211" s="16"/>
      <c r="G1211" s="86"/>
      <c r="H1211" s="86"/>
      <c r="J1211" s="86"/>
      <c r="P1211" s="16" t="e">
        <f t="shared" ca="1" si="157"/>
        <v>#N/A</v>
      </c>
      <c r="Q1211" s="86" t="e">
        <f t="shared" ca="1" si="158"/>
        <v>#N/A</v>
      </c>
      <c r="R1211" s="86" t="e">
        <f t="shared" ca="1" si="159"/>
        <v>#N/A</v>
      </c>
      <c r="T1211" s="16" t="e">
        <f t="shared" ca="1" si="160"/>
        <v>#N/A</v>
      </c>
      <c r="U1211" s="86" t="e">
        <f t="shared" ca="1" si="161"/>
        <v>#N/A</v>
      </c>
      <c r="V1211" s="86" t="e">
        <f t="shared" ca="1" si="162"/>
        <v>#N/A</v>
      </c>
      <c r="X1211" s="86"/>
      <c r="AI1211" s="196" t="e">
        <f ca="1">(($E$9*(RAND()*($E$208-$D$208)+$D$208))*(RAND()*('Base Calcs'!$E$214-'Base Calcs'!$D$214)+'Base Calcs'!$D$214+IF($E$50&gt;0,$E$50,0)))+$E$154+$E$155-$E$196+$E$179-($E$179*(RAND()*($E$210-$D$210)+$D$210))-(($E$200/$E$45)*(RAND()*($E$211-$D$211)+$D$211))</f>
        <v>#N/A</v>
      </c>
      <c r="AK12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2" spans="2:37" x14ac:dyDescent="0.25">
      <c r="B1212" s="181" t="e">
        <f t="shared" ca="1" si="156"/>
        <v>#N/A</v>
      </c>
      <c r="C1212" s="86"/>
      <c r="D1212" s="86"/>
      <c r="F1212" s="16"/>
      <c r="G1212" s="86"/>
      <c r="H1212" s="86"/>
      <c r="J1212" s="86"/>
      <c r="P1212" s="16" t="e">
        <f t="shared" ca="1" si="157"/>
        <v>#N/A</v>
      </c>
      <c r="Q1212" s="86" t="e">
        <f t="shared" ca="1" si="158"/>
        <v>#N/A</v>
      </c>
      <c r="R1212" s="86" t="e">
        <f t="shared" ca="1" si="159"/>
        <v>#N/A</v>
      </c>
      <c r="T1212" s="16" t="e">
        <f t="shared" ca="1" si="160"/>
        <v>#N/A</v>
      </c>
      <c r="U1212" s="86" t="e">
        <f t="shared" ca="1" si="161"/>
        <v>#N/A</v>
      </c>
      <c r="V1212" s="86" t="e">
        <f t="shared" ca="1" si="162"/>
        <v>#N/A</v>
      </c>
      <c r="X1212" s="86"/>
      <c r="AI1212" s="196" t="e">
        <f ca="1">(($E$9*(RAND()*($E$208-$D$208)+$D$208))*(RAND()*('Base Calcs'!$E$214-'Base Calcs'!$D$214)+'Base Calcs'!$D$214+IF($E$50&gt;0,$E$50,0)))+$E$154+$E$155-$E$196+$E$179-($E$179*(RAND()*($E$210-$D$210)+$D$210))-(($E$200/$E$45)*(RAND()*($E$211-$D$211)+$D$211))</f>
        <v>#N/A</v>
      </c>
      <c r="AK12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3" spans="2:37" x14ac:dyDescent="0.25">
      <c r="B1213" s="181" t="e">
        <f t="shared" ca="1" si="156"/>
        <v>#N/A</v>
      </c>
      <c r="C1213" s="86"/>
      <c r="D1213" s="86"/>
      <c r="F1213" s="16"/>
      <c r="G1213" s="86"/>
      <c r="H1213" s="86"/>
      <c r="J1213" s="86"/>
      <c r="P1213" s="16" t="e">
        <f t="shared" ca="1" si="157"/>
        <v>#N/A</v>
      </c>
      <c r="Q1213" s="86" t="e">
        <f t="shared" ca="1" si="158"/>
        <v>#N/A</v>
      </c>
      <c r="R1213" s="86" t="e">
        <f t="shared" ca="1" si="159"/>
        <v>#N/A</v>
      </c>
      <c r="T1213" s="16" t="e">
        <f t="shared" ca="1" si="160"/>
        <v>#N/A</v>
      </c>
      <c r="U1213" s="86" t="e">
        <f t="shared" ca="1" si="161"/>
        <v>#N/A</v>
      </c>
      <c r="V1213" s="86" t="e">
        <f t="shared" ca="1" si="162"/>
        <v>#N/A</v>
      </c>
      <c r="X1213" s="86"/>
      <c r="AI1213" s="196" t="e">
        <f ca="1">(($E$9*(RAND()*($E$208-$D$208)+$D$208))*(RAND()*('Base Calcs'!$E$214-'Base Calcs'!$D$214)+'Base Calcs'!$D$214+IF($E$50&gt;0,$E$50,0)))+$E$154+$E$155-$E$196+$E$179-($E$179*(RAND()*($E$210-$D$210)+$D$210))-(($E$200/$E$45)*(RAND()*($E$211-$D$211)+$D$211))</f>
        <v>#N/A</v>
      </c>
      <c r="AK12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4" spans="2:37" x14ac:dyDescent="0.25">
      <c r="B1214" s="181" t="e">
        <f t="shared" ca="1" si="156"/>
        <v>#N/A</v>
      </c>
      <c r="C1214" s="86"/>
      <c r="D1214" s="86"/>
      <c r="F1214" s="16"/>
      <c r="G1214" s="86"/>
      <c r="H1214" s="86"/>
      <c r="J1214" s="86"/>
      <c r="P1214" s="16" t="e">
        <f t="shared" ca="1" si="157"/>
        <v>#N/A</v>
      </c>
      <c r="Q1214" s="86" t="e">
        <f t="shared" ca="1" si="158"/>
        <v>#N/A</v>
      </c>
      <c r="R1214" s="86" t="e">
        <f t="shared" ca="1" si="159"/>
        <v>#N/A</v>
      </c>
      <c r="T1214" s="16" t="e">
        <f t="shared" ca="1" si="160"/>
        <v>#N/A</v>
      </c>
      <c r="U1214" s="86" t="e">
        <f t="shared" ca="1" si="161"/>
        <v>#N/A</v>
      </c>
      <c r="V1214" s="86" t="e">
        <f t="shared" ca="1" si="162"/>
        <v>#N/A</v>
      </c>
      <c r="X1214" s="86"/>
      <c r="AI1214" s="196" t="e">
        <f ca="1">(($E$9*(RAND()*($E$208-$D$208)+$D$208))*(RAND()*('Base Calcs'!$E$214-'Base Calcs'!$D$214)+'Base Calcs'!$D$214+IF($E$50&gt;0,$E$50,0)))+$E$154+$E$155-$E$196+$E$179-($E$179*(RAND()*($E$210-$D$210)+$D$210))-(($E$200/$E$45)*(RAND()*($E$211-$D$211)+$D$211))</f>
        <v>#N/A</v>
      </c>
      <c r="AK12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5" spans="2:37" x14ac:dyDescent="0.25">
      <c r="B1215" s="181" t="e">
        <f t="shared" ca="1" si="156"/>
        <v>#N/A</v>
      </c>
      <c r="C1215" s="86"/>
      <c r="D1215" s="86"/>
      <c r="F1215" s="16"/>
      <c r="G1215" s="86"/>
      <c r="H1215" s="86"/>
      <c r="J1215" s="86"/>
      <c r="P1215" s="16" t="e">
        <f t="shared" ca="1" si="157"/>
        <v>#N/A</v>
      </c>
      <c r="Q1215" s="86" t="e">
        <f t="shared" ca="1" si="158"/>
        <v>#N/A</v>
      </c>
      <c r="R1215" s="86" t="e">
        <f t="shared" ca="1" si="159"/>
        <v>#N/A</v>
      </c>
      <c r="T1215" s="16" t="e">
        <f t="shared" ca="1" si="160"/>
        <v>#N/A</v>
      </c>
      <c r="U1215" s="86" t="e">
        <f t="shared" ca="1" si="161"/>
        <v>#N/A</v>
      </c>
      <c r="V1215" s="86" t="e">
        <f t="shared" ca="1" si="162"/>
        <v>#N/A</v>
      </c>
      <c r="X1215" s="86"/>
      <c r="AI1215" s="196" t="e">
        <f ca="1">(($E$9*(RAND()*($E$208-$D$208)+$D$208))*(RAND()*('Base Calcs'!$E$214-'Base Calcs'!$D$214)+'Base Calcs'!$D$214+IF($E$50&gt;0,$E$50,0)))+$E$154+$E$155-$E$196+$E$179-($E$179*(RAND()*($E$210-$D$210)+$D$210))-(($E$200/$E$45)*(RAND()*($E$211-$D$211)+$D$211))</f>
        <v>#N/A</v>
      </c>
      <c r="AK12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6" spans="2:37" x14ac:dyDescent="0.25">
      <c r="B1216" s="181" t="e">
        <f t="shared" ca="1" si="156"/>
        <v>#N/A</v>
      </c>
      <c r="C1216" s="86"/>
      <c r="D1216" s="86"/>
      <c r="F1216" s="16"/>
      <c r="G1216" s="86"/>
      <c r="H1216" s="86"/>
      <c r="J1216" s="86"/>
      <c r="P1216" s="16" t="e">
        <f t="shared" ca="1" si="157"/>
        <v>#N/A</v>
      </c>
      <c r="Q1216" s="86" t="e">
        <f t="shared" ca="1" si="158"/>
        <v>#N/A</v>
      </c>
      <c r="R1216" s="86" t="e">
        <f t="shared" ca="1" si="159"/>
        <v>#N/A</v>
      </c>
      <c r="T1216" s="16" t="e">
        <f t="shared" ca="1" si="160"/>
        <v>#N/A</v>
      </c>
      <c r="U1216" s="86" t="e">
        <f t="shared" ca="1" si="161"/>
        <v>#N/A</v>
      </c>
      <c r="V1216" s="86" t="e">
        <f t="shared" ca="1" si="162"/>
        <v>#N/A</v>
      </c>
      <c r="X1216" s="86"/>
      <c r="AI1216" s="196" t="e">
        <f ca="1">(($E$9*(RAND()*($E$208-$D$208)+$D$208))*(RAND()*('Base Calcs'!$E$214-'Base Calcs'!$D$214)+'Base Calcs'!$D$214+IF($E$50&gt;0,$E$50,0)))+$E$154+$E$155-$E$196+$E$179-($E$179*(RAND()*($E$210-$D$210)+$D$210))-(($E$200/$E$45)*(RAND()*($E$211-$D$211)+$D$211))</f>
        <v>#N/A</v>
      </c>
      <c r="AK12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7" spans="2:37" x14ac:dyDescent="0.25">
      <c r="B1217" s="181" t="e">
        <f t="shared" ca="1" si="156"/>
        <v>#N/A</v>
      </c>
      <c r="C1217" s="86"/>
      <c r="D1217" s="86"/>
      <c r="F1217" s="16"/>
      <c r="G1217" s="86"/>
      <c r="H1217" s="86"/>
      <c r="J1217" s="86"/>
      <c r="P1217" s="16" t="e">
        <f t="shared" ca="1" si="157"/>
        <v>#N/A</v>
      </c>
      <c r="Q1217" s="86" t="e">
        <f t="shared" ca="1" si="158"/>
        <v>#N/A</v>
      </c>
      <c r="R1217" s="86" t="e">
        <f t="shared" ca="1" si="159"/>
        <v>#N/A</v>
      </c>
      <c r="T1217" s="16" t="e">
        <f t="shared" ca="1" si="160"/>
        <v>#N/A</v>
      </c>
      <c r="U1217" s="86" t="e">
        <f t="shared" ca="1" si="161"/>
        <v>#N/A</v>
      </c>
      <c r="V1217" s="86" t="e">
        <f t="shared" ca="1" si="162"/>
        <v>#N/A</v>
      </c>
      <c r="X1217" s="86"/>
      <c r="AI1217" s="196" t="e">
        <f ca="1">(($E$9*(RAND()*($E$208-$D$208)+$D$208))*(RAND()*('Base Calcs'!$E$214-'Base Calcs'!$D$214)+'Base Calcs'!$D$214+IF($E$50&gt;0,$E$50,0)))+$E$154+$E$155-$E$196+$E$179-($E$179*(RAND()*($E$210-$D$210)+$D$210))-(($E$200/$E$45)*(RAND()*($E$211-$D$211)+$D$211))</f>
        <v>#N/A</v>
      </c>
      <c r="AK12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8" spans="2:37" x14ac:dyDescent="0.25">
      <c r="B1218" s="181" t="e">
        <f t="shared" ca="1" si="156"/>
        <v>#N/A</v>
      </c>
      <c r="C1218" s="86"/>
      <c r="D1218" s="86"/>
      <c r="F1218" s="16"/>
      <c r="G1218" s="86"/>
      <c r="H1218" s="86"/>
      <c r="J1218" s="86"/>
      <c r="P1218" s="16" t="e">
        <f t="shared" ca="1" si="157"/>
        <v>#N/A</v>
      </c>
      <c r="Q1218" s="86" t="e">
        <f t="shared" ca="1" si="158"/>
        <v>#N/A</v>
      </c>
      <c r="R1218" s="86" t="e">
        <f t="shared" ca="1" si="159"/>
        <v>#N/A</v>
      </c>
      <c r="T1218" s="16" t="e">
        <f t="shared" ca="1" si="160"/>
        <v>#N/A</v>
      </c>
      <c r="U1218" s="86" t="e">
        <f t="shared" ca="1" si="161"/>
        <v>#N/A</v>
      </c>
      <c r="V1218" s="86" t="e">
        <f t="shared" ca="1" si="162"/>
        <v>#N/A</v>
      </c>
      <c r="X1218" s="86"/>
      <c r="AI1218" s="196" t="e">
        <f ca="1">(($E$9*(RAND()*($E$208-$D$208)+$D$208))*(RAND()*('Base Calcs'!$E$214-'Base Calcs'!$D$214)+'Base Calcs'!$D$214+IF($E$50&gt;0,$E$50,0)))+$E$154+$E$155-$E$196+$E$179-($E$179*(RAND()*($E$210-$D$210)+$D$210))-(($E$200/$E$45)*(RAND()*($E$211-$D$211)+$D$211))</f>
        <v>#N/A</v>
      </c>
      <c r="AK12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9" spans="2:37" x14ac:dyDescent="0.25">
      <c r="B1219" s="181" t="e">
        <f t="shared" ca="1" si="156"/>
        <v>#N/A</v>
      </c>
      <c r="C1219" s="86"/>
      <c r="D1219" s="86"/>
      <c r="F1219" s="16"/>
      <c r="G1219" s="86"/>
      <c r="H1219" s="86"/>
      <c r="J1219" s="86"/>
      <c r="P1219" s="16" t="e">
        <f t="shared" ca="1" si="157"/>
        <v>#N/A</v>
      </c>
      <c r="Q1219" s="86" t="e">
        <f t="shared" ca="1" si="158"/>
        <v>#N/A</v>
      </c>
      <c r="R1219" s="86" t="e">
        <f t="shared" ca="1" si="159"/>
        <v>#N/A</v>
      </c>
      <c r="T1219" s="16" t="e">
        <f t="shared" ca="1" si="160"/>
        <v>#N/A</v>
      </c>
      <c r="U1219" s="86" t="e">
        <f t="shared" ca="1" si="161"/>
        <v>#N/A</v>
      </c>
      <c r="V1219" s="86" t="e">
        <f t="shared" ca="1" si="162"/>
        <v>#N/A</v>
      </c>
      <c r="X1219" s="86"/>
      <c r="AI1219" s="196" t="e">
        <f ca="1">(($E$9*(RAND()*($E$208-$D$208)+$D$208))*(RAND()*('Base Calcs'!$E$214-'Base Calcs'!$D$214)+'Base Calcs'!$D$214+IF($E$50&gt;0,$E$50,0)))+$E$154+$E$155-$E$196+$E$179-($E$179*(RAND()*($E$210-$D$210)+$D$210))-(($E$200/$E$45)*(RAND()*($E$211-$D$211)+$D$211))</f>
        <v>#N/A</v>
      </c>
      <c r="AK12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0" spans="2:37" x14ac:dyDescent="0.25">
      <c r="B1220" s="181" t="e">
        <f t="shared" ca="1" si="156"/>
        <v>#N/A</v>
      </c>
      <c r="C1220" s="86"/>
      <c r="D1220" s="86"/>
      <c r="F1220" s="16"/>
      <c r="G1220" s="86"/>
      <c r="H1220" s="86"/>
      <c r="J1220" s="86"/>
      <c r="P1220" s="16" t="e">
        <f t="shared" ca="1" si="157"/>
        <v>#N/A</v>
      </c>
      <c r="Q1220" s="86" t="e">
        <f t="shared" ca="1" si="158"/>
        <v>#N/A</v>
      </c>
      <c r="R1220" s="86" t="e">
        <f t="shared" ca="1" si="159"/>
        <v>#N/A</v>
      </c>
      <c r="T1220" s="16" t="e">
        <f t="shared" ca="1" si="160"/>
        <v>#N/A</v>
      </c>
      <c r="U1220" s="86" t="e">
        <f t="shared" ca="1" si="161"/>
        <v>#N/A</v>
      </c>
      <c r="V1220" s="86" t="e">
        <f t="shared" ca="1" si="162"/>
        <v>#N/A</v>
      </c>
      <c r="X1220" s="86"/>
      <c r="AI1220" s="196" t="e">
        <f ca="1">(($E$9*(RAND()*($E$208-$D$208)+$D$208))*(RAND()*('Base Calcs'!$E$214-'Base Calcs'!$D$214)+'Base Calcs'!$D$214+IF($E$50&gt;0,$E$50,0)))+$E$154+$E$155-$E$196+$E$179-($E$179*(RAND()*($E$210-$D$210)+$D$210))-(($E$200/$E$45)*(RAND()*($E$211-$D$211)+$D$211))</f>
        <v>#N/A</v>
      </c>
      <c r="AK12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1" spans="2:37" x14ac:dyDescent="0.25">
      <c r="B1221" s="181" t="e">
        <f t="shared" ca="1" si="156"/>
        <v>#N/A</v>
      </c>
      <c r="C1221" s="86"/>
      <c r="D1221" s="86"/>
      <c r="F1221" s="16"/>
      <c r="G1221" s="86"/>
      <c r="H1221" s="86"/>
      <c r="J1221" s="86"/>
      <c r="P1221" s="16" t="e">
        <f t="shared" ca="1" si="157"/>
        <v>#N/A</v>
      </c>
      <c r="Q1221" s="86" t="e">
        <f t="shared" ca="1" si="158"/>
        <v>#N/A</v>
      </c>
      <c r="R1221" s="86" t="e">
        <f t="shared" ca="1" si="159"/>
        <v>#N/A</v>
      </c>
      <c r="T1221" s="16" t="e">
        <f t="shared" ca="1" si="160"/>
        <v>#N/A</v>
      </c>
      <c r="U1221" s="86" t="e">
        <f t="shared" ca="1" si="161"/>
        <v>#N/A</v>
      </c>
      <c r="V1221" s="86" t="e">
        <f t="shared" ca="1" si="162"/>
        <v>#N/A</v>
      </c>
      <c r="X1221" s="86"/>
      <c r="AI1221" s="196" t="e">
        <f ca="1">(($E$9*(RAND()*($E$208-$D$208)+$D$208))*(RAND()*('Base Calcs'!$E$214-'Base Calcs'!$D$214)+'Base Calcs'!$D$214+IF($E$50&gt;0,$E$50,0)))+$E$154+$E$155-$E$196+$E$179-($E$179*(RAND()*($E$210-$D$210)+$D$210))-(($E$200/$E$45)*(RAND()*($E$211-$D$211)+$D$211))</f>
        <v>#N/A</v>
      </c>
      <c r="AK12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2" spans="2:37" x14ac:dyDescent="0.25">
      <c r="B1222" s="181" t="e">
        <f t="shared" ca="1" si="156"/>
        <v>#N/A</v>
      </c>
      <c r="C1222" s="86"/>
      <c r="D1222" s="86"/>
      <c r="F1222" s="16"/>
      <c r="G1222" s="86"/>
      <c r="H1222" s="86"/>
      <c r="J1222" s="86"/>
      <c r="P1222" s="16" t="e">
        <f t="shared" ca="1" si="157"/>
        <v>#N/A</v>
      </c>
      <c r="Q1222" s="86" t="e">
        <f t="shared" ca="1" si="158"/>
        <v>#N/A</v>
      </c>
      <c r="R1222" s="86" t="e">
        <f t="shared" ca="1" si="159"/>
        <v>#N/A</v>
      </c>
      <c r="T1222" s="16" t="e">
        <f t="shared" ca="1" si="160"/>
        <v>#N/A</v>
      </c>
      <c r="U1222" s="86" t="e">
        <f t="shared" ca="1" si="161"/>
        <v>#N/A</v>
      </c>
      <c r="V1222" s="86" t="e">
        <f t="shared" ca="1" si="162"/>
        <v>#N/A</v>
      </c>
      <c r="X1222" s="86"/>
      <c r="AI1222" s="196" t="e">
        <f ca="1">(($E$9*(RAND()*($E$208-$D$208)+$D$208))*(RAND()*('Base Calcs'!$E$214-'Base Calcs'!$D$214)+'Base Calcs'!$D$214+IF($E$50&gt;0,$E$50,0)))+$E$154+$E$155-$E$196+$E$179-($E$179*(RAND()*($E$210-$D$210)+$D$210))-(($E$200/$E$45)*(RAND()*($E$211-$D$211)+$D$211))</f>
        <v>#N/A</v>
      </c>
      <c r="AK12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3" spans="2:37" x14ac:dyDescent="0.25">
      <c r="B1223" s="181" t="e">
        <f t="shared" ca="1" si="156"/>
        <v>#N/A</v>
      </c>
      <c r="C1223" s="86"/>
      <c r="D1223" s="86"/>
      <c r="F1223" s="16"/>
      <c r="G1223" s="86"/>
      <c r="H1223" s="86"/>
      <c r="J1223" s="86"/>
      <c r="P1223" s="16" t="e">
        <f t="shared" ca="1" si="157"/>
        <v>#N/A</v>
      </c>
      <c r="Q1223" s="86" t="e">
        <f t="shared" ca="1" si="158"/>
        <v>#N/A</v>
      </c>
      <c r="R1223" s="86" t="e">
        <f t="shared" ca="1" si="159"/>
        <v>#N/A</v>
      </c>
      <c r="T1223" s="16" t="e">
        <f t="shared" ca="1" si="160"/>
        <v>#N/A</v>
      </c>
      <c r="U1223" s="86" t="e">
        <f t="shared" ca="1" si="161"/>
        <v>#N/A</v>
      </c>
      <c r="V1223" s="86" t="e">
        <f t="shared" ca="1" si="162"/>
        <v>#N/A</v>
      </c>
      <c r="X1223" s="86"/>
      <c r="AI1223" s="196" t="e">
        <f ca="1">(($E$9*(RAND()*($E$208-$D$208)+$D$208))*(RAND()*('Base Calcs'!$E$214-'Base Calcs'!$D$214)+'Base Calcs'!$D$214+IF($E$50&gt;0,$E$50,0)))+$E$154+$E$155-$E$196+$E$179-($E$179*(RAND()*($E$210-$D$210)+$D$210))-(($E$200/$E$45)*(RAND()*($E$211-$D$211)+$D$211))</f>
        <v>#N/A</v>
      </c>
      <c r="AK12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4" spans="2:37" x14ac:dyDescent="0.25">
      <c r="B1224" s="181" t="e">
        <f t="shared" ca="1" si="156"/>
        <v>#N/A</v>
      </c>
      <c r="C1224" s="86"/>
      <c r="D1224" s="86"/>
      <c r="F1224" s="16"/>
      <c r="G1224" s="86"/>
      <c r="H1224" s="86"/>
      <c r="J1224" s="86"/>
      <c r="P1224" s="16" t="e">
        <f t="shared" ca="1" si="157"/>
        <v>#N/A</v>
      </c>
      <c r="Q1224" s="86" t="e">
        <f t="shared" ca="1" si="158"/>
        <v>#N/A</v>
      </c>
      <c r="R1224" s="86" t="e">
        <f t="shared" ca="1" si="159"/>
        <v>#N/A</v>
      </c>
      <c r="T1224" s="16" t="e">
        <f t="shared" ca="1" si="160"/>
        <v>#N/A</v>
      </c>
      <c r="U1224" s="86" t="e">
        <f t="shared" ca="1" si="161"/>
        <v>#N/A</v>
      </c>
      <c r="V1224" s="86" t="e">
        <f t="shared" ca="1" si="162"/>
        <v>#N/A</v>
      </c>
      <c r="X1224" s="86"/>
      <c r="AI1224" s="196" t="e">
        <f ca="1">(($E$9*(RAND()*($E$208-$D$208)+$D$208))*(RAND()*('Base Calcs'!$E$214-'Base Calcs'!$D$214)+'Base Calcs'!$D$214+IF($E$50&gt;0,$E$50,0)))+$E$154+$E$155-$E$196+$E$179-($E$179*(RAND()*($E$210-$D$210)+$D$210))-(($E$200/$E$45)*(RAND()*($E$211-$D$211)+$D$211))</f>
        <v>#N/A</v>
      </c>
      <c r="AK12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5" spans="2:37" x14ac:dyDescent="0.25">
      <c r="B1225" s="181" t="e">
        <f t="shared" ca="1" si="156"/>
        <v>#N/A</v>
      </c>
      <c r="C1225" s="86"/>
      <c r="D1225" s="86"/>
      <c r="F1225" s="16"/>
      <c r="G1225" s="86"/>
      <c r="H1225" s="86"/>
      <c r="J1225" s="86"/>
      <c r="P1225" s="16" t="e">
        <f t="shared" ca="1" si="157"/>
        <v>#N/A</v>
      </c>
      <c r="Q1225" s="86" t="e">
        <f t="shared" ca="1" si="158"/>
        <v>#N/A</v>
      </c>
      <c r="R1225" s="86" t="e">
        <f t="shared" ca="1" si="159"/>
        <v>#N/A</v>
      </c>
      <c r="T1225" s="16" t="e">
        <f t="shared" ca="1" si="160"/>
        <v>#N/A</v>
      </c>
      <c r="U1225" s="86" t="e">
        <f t="shared" ca="1" si="161"/>
        <v>#N/A</v>
      </c>
      <c r="V1225" s="86" t="e">
        <f t="shared" ca="1" si="162"/>
        <v>#N/A</v>
      </c>
      <c r="X1225" s="86"/>
      <c r="AI1225" s="196" t="e">
        <f ca="1">(($E$9*(RAND()*($E$208-$D$208)+$D$208))*(RAND()*('Base Calcs'!$E$214-'Base Calcs'!$D$214)+'Base Calcs'!$D$214+IF($E$50&gt;0,$E$50,0)))+$E$154+$E$155-$E$196+$E$179-($E$179*(RAND()*($E$210-$D$210)+$D$210))-(($E$200/$E$45)*(RAND()*($E$211-$D$211)+$D$211))</f>
        <v>#N/A</v>
      </c>
      <c r="AK12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6" spans="2:37" x14ac:dyDescent="0.25">
      <c r="B1226" s="181" t="e">
        <f t="shared" ca="1" si="156"/>
        <v>#N/A</v>
      </c>
      <c r="C1226" s="86"/>
      <c r="D1226" s="86"/>
      <c r="F1226" s="16"/>
      <c r="G1226" s="86"/>
      <c r="H1226" s="86"/>
      <c r="J1226" s="86"/>
      <c r="P1226" s="16" t="e">
        <f t="shared" ca="1" si="157"/>
        <v>#N/A</v>
      </c>
      <c r="Q1226" s="86" t="e">
        <f t="shared" ca="1" si="158"/>
        <v>#N/A</v>
      </c>
      <c r="R1226" s="86" t="e">
        <f t="shared" ca="1" si="159"/>
        <v>#N/A</v>
      </c>
      <c r="T1226" s="16" t="e">
        <f t="shared" ca="1" si="160"/>
        <v>#N/A</v>
      </c>
      <c r="U1226" s="86" t="e">
        <f t="shared" ca="1" si="161"/>
        <v>#N/A</v>
      </c>
      <c r="V1226" s="86" t="e">
        <f t="shared" ca="1" si="162"/>
        <v>#N/A</v>
      </c>
      <c r="X1226" s="86"/>
      <c r="AI1226" s="196" t="e">
        <f ca="1">(($E$9*(RAND()*($E$208-$D$208)+$D$208))*(RAND()*('Base Calcs'!$E$214-'Base Calcs'!$D$214)+'Base Calcs'!$D$214+IF($E$50&gt;0,$E$50,0)))+$E$154+$E$155-$E$196+$E$179-($E$179*(RAND()*($E$210-$D$210)+$D$210))-(($E$200/$E$45)*(RAND()*($E$211-$D$211)+$D$211))</f>
        <v>#N/A</v>
      </c>
      <c r="AK12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7" spans="2:37" x14ac:dyDescent="0.25">
      <c r="B1227" s="181" t="e">
        <f t="shared" ca="1" si="156"/>
        <v>#N/A</v>
      </c>
      <c r="C1227" s="86"/>
      <c r="D1227" s="86"/>
      <c r="F1227" s="16"/>
      <c r="G1227" s="86"/>
      <c r="H1227" s="86"/>
      <c r="J1227" s="86"/>
      <c r="P1227" s="16" t="e">
        <f t="shared" ca="1" si="157"/>
        <v>#N/A</v>
      </c>
      <c r="Q1227" s="86" t="e">
        <f t="shared" ca="1" si="158"/>
        <v>#N/A</v>
      </c>
      <c r="R1227" s="86" t="e">
        <f t="shared" ca="1" si="159"/>
        <v>#N/A</v>
      </c>
      <c r="T1227" s="16" t="e">
        <f t="shared" ca="1" si="160"/>
        <v>#N/A</v>
      </c>
      <c r="U1227" s="86" t="e">
        <f t="shared" ca="1" si="161"/>
        <v>#N/A</v>
      </c>
      <c r="V1227" s="86" t="e">
        <f t="shared" ca="1" si="162"/>
        <v>#N/A</v>
      </c>
      <c r="X1227" s="86"/>
      <c r="AI1227" s="196" t="e">
        <f ca="1">(($E$9*(RAND()*($E$208-$D$208)+$D$208))*(RAND()*('Base Calcs'!$E$214-'Base Calcs'!$D$214)+'Base Calcs'!$D$214+IF($E$50&gt;0,$E$50,0)))+$E$154+$E$155-$E$196+$E$179-($E$179*(RAND()*($E$210-$D$210)+$D$210))-(($E$200/$E$45)*(RAND()*($E$211-$D$211)+$D$211))</f>
        <v>#N/A</v>
      </c>
      <c r="AK12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8" spans="2:37" x14ac:dyDescent="0.25">
      <c r="B1228" s="181" t="e">
        <f t="shared" ref="B1228:B1291" ca="1" si="16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1228" s="86"/>
      <c r="D1228" s="86"/>
      <c r="F1228" s="16"/>
      <c r="G1228" s="86"/>
      <c r="H1228" s="86"/>
      <c r="J1228" s="86"/>
      <c r="P1228" s="16" t="e">
        <f t="shared" ref="P1228:P1268" ca="1" si="164">(($C$9*(RAND()*($E$208-$D$208)+$D$208))*(RAND()*($E$209-$D$209)+$D$209+IF($E$50&gt;0,$E$50,0)))+$C$154+$C$155-$C$196+$C$179-($C$179*(RAND()*($E$210-$D$210)+$D$210))-($E$44*(RAND()*($E$211-$D$211)+$D$211))</f>
        <v>#N/A</v>
      </c>
      <c r="Q1228" s="86" t="e">
        <f t="shared" ref="Q1228:Q1268" ca="1" si="165">P1228/$B$216</f>
        <v>#N/A</v>
      </c>
      <c r="R1228" s="86" t="e">
        <f t="shared" ref="R1228:R1268" ca="1" si="166">(P1228+$C$200)/$B$215</f>
        <v>#N/A</v>
      </c>
      <c r="T1228" s="16" t="e">
        <f t="shared" ref="T1228:T1268" ca="1" si="167">(($E$9*(RAND()*($E$208-$D$208)+$D$208))*(RAND()*($E$209-$D$209)+$D$209+IF($E$50&gt;0,$E$50,0)))+$E$154+$E$155-$E$196+$E$179-($E$179*(RAND()*($E$210-$D$210)+$D$210))-(($E$200/$E$45)*(RAND()*($E$211-$D$211)+$D$211))</f>
        <v>#N/A</v>
      </c>
      <c r="U1228" s="86" t="e">
        <f t="shared" ref="U1228:U1268" ca="1" si="168">T1228/$D$216</f>
        <v>#N/A</v>
      </c>
      <c r="V1228" s="86" t="e">
        <f t="shared" ref="V1228:V1268" ca="1" si="169">(T1228+$E$200)/$D$215</f>
        <v>#N/A</v>
      </c>
      <c r="X1228" s="86"/>
      <c r="AI1228" s="196" t="e">
        <f ca="1">(($E$9*(RAND()*($E$208-$D$208)+$D$208))*(RAND()*('Base Calcs'!$E$214-'Base Calcs'!$D$214)+'Base Calcs'!$D$214+IF($E$50&gt;0,$E$50,0)))+$E$154+$E$155-$E$196+$E$179-($E$179*(RAND()*($E$210-$D$210)+$D$210))-(($E$200/$E$45)*(RAND()*($E$211-$D$211)+$D$211))</f>
        <v>#N/A</v>
      </c>
      <c r="AK12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9" spans="2:37" x14ac:dyDescent="0.25">
      <c r="B1229" s="181" t="e">
        <f t="shared" ca="1" si="163"/>
        <v>#N/A</v>
      </c>
      <c r="C1229" s="86"/>
      <c r="D1229" s="86"/>
      <c r="F1229" s="16"/>
      <c r="G1229" s="86"/>
      <c r="H1229" s="86"/>
      <c r="J1229" s="86"/>
      <c r="P1229" s="16" t="e">
        <f t="shared" ca="1" si="164"/>
        <v>#N/A</v>
      </c>
      <c r="Q1229" s="86" t="e">
        <f t="shared" ca="1" si="165"/>
        <v>#N/A</v>
      </c>
      <c r="R1229" s="86" t="e">
        <f t="shared" ca="1" si="166"/>
        <v>#N/A</v>
      </c>
      <c r="T1229" s="16" t="e">
        <f t="shared" ca="1" si="167"/>
        <v>#N/A</v>
      </c>
      <c r="U1229" s="86" t="e">
        <f t="shared" ca="1" si="168"/>
        <v>#N/A</v>
      </c>
      <c r="V1229" s="86" t="e">
        <f t="shared" ca="1" si="169"/>
        <v>#N/A</v>
      </c>
      <c r="X1229" s="86"/>
      <c r="AI1229" s="196" t="e">
        <f ca="1">(($E$9*(RAND()*($E$208-$D$208)+$D$208))*(RAND()*('Base Calcs'!$E$214-'Base Calcs'!$D$214)+'Base Calcs'!$D$214+IF($E$50&gt;0,$E$50,0)))+$E$154+$E$155-$E$196+$E$179-($E$179*(RAND()*($E$210-$D$210)+$D$210))-(($E$200/$E$45)*(RAND()*($E$211-$D$211)+$D$211))</f>
        <v>#N/A</v>
      </c>
      <c r="AK12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0" spans="2:37" x14ac:dyDescent="0.25">
      <c r="B1230" s="181" t="e">
        <f t="shared" ca="1" si="163"/>
        <v>#N/A</v>
      </c>
      <c r="C1230" s="86"/>
      <c r="D1230" s="86"/>
      <c r="F1230" s="16"/>
      <c r="G1230" s="86"/>
      <c r="H1230" s="86"/>
      <c r="J1230" s="86"/>
      <c r="P1230" s="16" t="e">
        <f t="shared" ca="1" si="164"/>
        <v>#N/A</v>
      </c>
      <c r="Q1230" s="86" t="e">
        <f t="shared" ca="1" si="165"/>
        <v>#N/A</v>
      </c>
      <c r="R1230" s="86" t="e">
        <f t="shared" ca="1" si="166"/>
        <v>#N/A</v>
      </c>
      <c r="T1230" s="16" t="e">
        <f t="shared" ca="1" si="167"/>
        <v>#N/A</v>
      </c>
      <c r="U1230" s="86" t="e">
        <f t="shared" ca="1" si="168"/>
        <v>#N/A</v>
      </c>
      <c r="V1230" s="86" t="e">
        <f t="shared" ca="1" si="169"/>
        <v>#N/A</v>
      </c>
      <c r="X1230" s="86"/>
      <c r="AI1230" s="196" t="e">
        <f ca="1">(($E$9*(RAND()*($E$208-$D$208)+$D$208))*(RAND()*('Base Calcs'!$E$214-'Base Calcs'!$D$214)+'Base Calcs'!$D$214+IF($E$50&gt;0,$E$50,0)))+$E$154+$E$155-$E$196+$E$179-($E$179*(RAND()*($E$210-$D$210)+$D$210))-(($E$200/$E$45)*(RAND()*($E$211-$D$211)+$D$211))</f>
        <v>#N/A</v>
      </c>
      <c r="AK12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1" spans="2:37" x14ac:dyDescent="0.25">
      <c r="B1231" s="181" t="e">
        <f t="shared" ca="1" si="163"/>
        <v>#N/A</v>
      </c>
      <c r="C1231" s="86"/>
      <c r="D1231" s="86"/>
      <c r="F1231" s="16"/>
      <c r="G1231" s="86"/>
      <c r="H1231" s="86"/>
      <c r="J1231" s="86"/>
      <c r="P1231" s="16" t="e">
        <f t="shared" ca="1" si="164"/>
        <v>#N/A</v>
      </c>
      <c r="Q1231" s="86" t="e">
        <f t="shared" ca="1" si="165"/>
        <v>#N/A</v>
      </c>
      <c r="R1231" s="86" t="e">
        <f t="shared" ca="1" si="166"/>
        <v>#N/A</v>
      </c>
      <c r="T1231" s="16" t="e">
        <f t="shared" ca="1" si="167"/>
        <v>#N/A</v>
      </c>
      <c r="U1231" s="86" t="e">
        <f t="shared" ca="1" si="168"/>
        <v>#N/A</v>
      </c>
      <c r="V1231" s="86" t="e">
        <f t="shared" ca="1" si="169"/>
        <v>#N/A</v>
      </c>
      <c r="X1231" s="86"/>
      <c r="AI1231" s="196" t="e">
        <f ca="1">(($E$9*(RAND()*($E$208-$D$208)+$D$208))*(RAND()*('Base Calcs'!$E$214-'Base Calcs'!$D$214)+'Base Calcs'!$D$214+IF($E$50&gt;0,$E$50,0)))+$E$154+$E$155-$E$196+$E$179-($E$179*(RAND()*($E$210-$D$210)+$D$210))-(($E$200/$E$45)*(RAND()*($E$211-$D$211)+$D$211))</f>
        <v>#N/A</v>
      </c>
      <c r="AK12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2" spans="2:37" x14ac:dyDescent="0.25">
      <c r="B1232" s="181" t="e">
        <f t="shared" ca="1" si="163"/>
        <v>#N/A</v>
      </c>
      <c r="C1232" s="86"/>
      <c r="D1232" s="86"/>
      <c r="F1232" s="16"/>
      <c r="G1232" s="86"/>
      <c r="H1232" s="86"/>
      <c r="J1232" s="86"/>
      <c r="P1232" s="16" t="e">
        <f t="shared" ca="1" si="164"/>
        <v>#N/A</v>
      </c>
      <c r="Q1232" s="86" t="e">
        <f t="shared" ca="1" si="165"/>
        <v>#N/A</v>
      </c>
      <c r="R1232" s="86" t="e">
        <f t="shared" ca="1" si="166"/>
        <v>#N/A</v>
      </c>
      <c r="T1232" s="16" t="e">
        <f t="shared" ca="1" si="167"/>
        <v>#N/A</v>
      </c>
      <c r="U1232" s="86" t="e">
        <f t="shared" ca="1" si="168"/>
        <v>#N/A</v>
      </c>
      <c r="V1232" s="86" t="e">
        <f t="shared" ca="1" si="169"/>
        <v>#N/A</v>
      </c>
      <c r="X1232" s="86"/>
      <c r="AI1232" s="196" t="e">
        <f ca="1">(($E$9*(RAND()*($E$208-$D$208)+$D$208))*(RAND()*('Base Calcs'!$E$214-'Base Calcs'!$D$214)+'Base Calcs'!$D$214+IF($E$50&gt;0,$E$50,0)))+$E$154+$E$155-$E$196+$E$179-($E$179*(RAND()*($E$210-$D$210)+$D$210))-(($E$200/$E$45)*(RAND()*($E$211-$D$211)+$D$211))</f>
        <v>#N/A</v>
      </c>
      <c r="AK12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3" spans="2:37" x14ac:dyDescent="0.25">
      <c r="B1233" s="181" t="e">
        <f t="shared" ca="1" si="163"/>
        <v>#N/A</v>
      </c>
      <c r="C1233" s="86"/>
      <c r="D1233" s="86"/>
      <c r="F1233" s="16"/>
      <c r="G1233" s="86"/>
      <c r="H1233" s="86"/>
      <c r="J1233" s="86"/>
      <c r="P1233" s="16" t="e">
        <f t="shared" ca="1" si="164"/>
        <v>#N/A</v>
      </c>
      <c r="Q1233" s="86" t="e">
        <f t="shared" ca="1" si="165"/>
        <v>#N/A</v>
      </c>
      <c r="R1233" s="86" t="e">
        <f t="shared" ca="1" si="166"/>
        <v>#N/A</v>
      </c>
      <c r="T1233" s="16" t="e">
        <f t="shared" ca="1" si="167"/>
        <v>#N/A</v>
      </c>
      <c r="U1233" s="86" t="e">
        <f t="shared" ca="1" si="168"/>
        <v>#N/A</v>
      </c>
      <c r="V1233" s="86" t="e">
        <f t="shared" ca="1" si="169"/>
        <v>#N/A</v>
      </c>
      <c r="X1233" s="86"/>
      <c r="AI1233" s="196" t="e">
        <f ca="1">(($E$9*(RAND()*($E$208-$D$208)+$D$208))*(RAND()*('Base Calcs'!$E$214-'Base Calcs'!$D$214)+'Base Calcs'!$D$214+IF($E$50&gt;0,$E$50,0)))+$E$154+$E$155-$E$196+$E$179-($E$179*(RAND()*($E$210-$D$210)+$D$210))-(($E$200/$E$45)*(RAND()*($E$211-$D$211)+$D$211))</f>
        <v>#N/A</v>
      </c>
      <c r="AK12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4" spans="2:37" x14ac:dyDescent="0.25">
      <c r="B1234" s="181" t="e">
        <f t="shared" ca="1" si="163"/>
        <v>#N/A</v>
      </c>
      <c r="C1234" s="86"/>
      <c r="D1234" s="86"/>
      <c r="F1234" s="16"/>
      <c r="G1234" s="86"/>
      <c r="H1234" s="86"/>
      <c r="J1234" s="86"/>
      <c r="P1234" s="16" t="e">
        <f t="shared" ca="1" si="164"/>
        <v>#N/A</v>
      </c>
      <c r="Q1234" s="86" t="e">
        <f t="shared" ca="1" si="165"/>
        <v>#N/A</v>
      </c>
      <c r="R1234" s="86" t="e">
        <f t="shared" ca="1" si="166"/>
        <v>#N/A</v>
      </c>
      <c r="T1234" s="16" t="e">
        <f t="shared" ca="1" si="167"/>
        <v>#N/A</v>
      </c>
      <c r="U1234" s="86" t="e">
        <f t="shared" ca="1" si="168"/>
        <v>#N/A</v>
      </c>
      <c r="V1234" s="86" t="e">
        <f t="shared" ca="1" si="169"/>
        <v>#N/A</v>
      </c>
      <c r="X1234" s="86"/>
      <c r="AI1234" s="196" t="e">
        <f ca="1">(($E$9*(RAND()*($E$208-$D$208)+$D$208))*(RAND()*('Base Calcs'!$E$214-'Base Calcs'!$D$214)+'Base Calcs'!$D$214+IF($E$50&gt;0,$E$50,0)))+$E$154+$E$155-$E$196+$E$179-($E$179*(RAND()*($E$210-$D$210)+$D$210))-(($E$200/$E$45)*(RAND()*($E$211-$D$211)+$D$211))</f>
        <v>#N/A</v>
      </c>
      <c r="AK12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5" spans="2:37" x14ac:dyDescent="0.25">
      <c r="B1235" s="181" t="e">
        <f t="shared" ca="1" si="163"/>
        <v>#N/A</v>
      </c>
      <c r="C1235" s="86"/>
      <c r="D1235" s="86"/>
      <c r="F1235" s="16"/>
      <c r="G1235" s="86"/>
      <c r="H1235" s="86"/>
      <c r="J1235" s="86"/>
      <c r="P1235" s="16" t="e">
        <f t="shared" ca="1" si="164"/>
        <v>#N/A</v>
      </c>
      <c r="Q1235" s="86" t="e">
        <f t="shared" ca="1" si="165"/>
        <v>#N/A</v>
      </c>
      <c r="R1235" s="86" t="e">
        <f t="shared" ca="1" si="166"/>
        <v>#N/A</v>
      </c>
      <c r="T1235" s="16" t="e">
        <f t="shared" ca="1" si="167"/>
        <v>#N/A</v>
      </c>
      <c r="U1235" s="86" t="e">
        <f t="shared" ca="1" si="168"/>
        <v>#N/A</v>
      </c>
      <c r="V1235" s="86" t="e">
        <f t="shared" ca="1" si="169"/>
        <v>#N/A</v>
      </c>
      <c r="X1235" s="86"/>
      <c r="AI1235" s="196" t="e">
        <f ca="1">(($E$9*(RAND()*($E$208-$D$208)+$D$208))*(RAND()*('Base Calcs'!$E$214-'Base Calcs'!$D$214)+'Base Calcs'!$D$214+IF($E$50&gt;0,$E$50,0)))+$E$154+$E$155-$E$196+$E$179-($E$179*(RAND()*($E$210-$D$210)+$D$210))-(($E$200/$E$45)*(RAND()*($E$211-$D$211)+$D$211))</f>
        <v>#N/A</v>
      </c>
      <c r="AK12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6" spans="2:37" x14ac:dyDescent="0.25">
      <c r="B1236" s="181" t="e">
        <f t="shared" ca="1" si="163"/>
        <v>#N/A</v>
      </c>
      <c r="C1236" s="86"/>
      <c r="D1236" s="86"/>
      <c r="F1236" s="16"/>
      <c r="G1236" s="86"/>
      <c r="H1236" s="86"/>
      <c r="J1236" s="86"/>
      <c r="P1236" s="16" t="e">
        <f t="shared" ca="1" si="164"/>
        <v>#N/A</v>
      </c>
      <c r="Q1236" s="86" t="e">
        <f t="shared" ca="1" si="165"/>
        <v>#N/A</v>
      </c>
      <c r="R1236" s="86" t="e">
        <f t="shared" ca="1" si="166"/>
        <v>#N/A</v>
      </c>
      <c r="T1236" s="16" t="e">
        <f t="shared" ca="1" si="167"/>
        <v>#N/A</v>
      </c>
      <c r="U1236" s="86" t="e">
        <f t="shared" ca="1" si="168"/>
        <v>#N/A</v>
      </c>
      <c r="V1236" s="86" t="e">
        <f t="shared" ca="1" si="169"/>
        <v>#N/A</v>
      </c>
      <c r="X1236" s="86"/>
      <c r="AI1236" s="196" t="e">
        <f ca="1">(($E$9*(RAND()*($E$208-$D$208)+$D$208))*(RAND()*('Base Calcs'!$E$214-'Base Calcs'!$D$214)+'Base Calcs'!$D$214+IF($E$50&gt;0,$E$50,0)))+$E$154+$E$155-$E$196+$E$179-($E$179*(RAND()*($E$210-$D$210)+$D$210))-(($E$200/$E$45)*(RAND()*($E$211-$D$211)+$D$211))</f>
        <v>#N/A</v>
      </c>
      <c r="AK12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7" spans="2:37" x14ac:dyDescent="0.25">
      <c r="B1237" s="181" t="e">
        <f t="shared" ca="1" si="163"/>
        <v>#N/A</v>
      </c>
      <c r="C1237" s="86"/>
      <c r="D1237" s="86"/>
      <c r="F1237" s="16"/>
      <c r="G1237" s="86"/>
      <c r="H1237" s="86"/>
      <c r="J1237" s="86"/>
      <c r="P1237" s="16" t="e">
        <f t="shared" ca="1" si="164"/>
        <v>#N/A</v>
      </c>
      <c r="Q1237" s="86" t="e">
        <f t="shared" ca="1" si="165"/>
        <v>#N/A</v>
      </c>
      <c r="R1237" s="86" t="e">
        <f t="shared" ca="1" si="166"/>
        <v>#N/A</v>
      </c>
      <c r="T1237" s="16" t="e">
        <f t="shared" ca="1" si="167"/>
        <v>#N/A</v>
      </c>
      <c r="U1237" s="86" t="e">
        <f t="shared" ca="1" si="168"/>
        <v>#N/A</v>
      </c>
      <c r="V1237" s="86" t="e">
        <f t="shared" ca="1" si="169"/>
        <v>#N/A</v>
      </c>
      <c r="X1237" s="86"/>
      <c r="AI1237" s="196" t="e">
        <f ca="1">(($E$9*(RAND()*($E$208-$D$208)+$D$208))*(RAND()*('Base Calcs'!$E$214-'Base Calcs'!$D$214)+'Base Calcs'!$D$214+IF($E$50&gt;0,$E$50,0)))+$E$154+$E$155-$E$196+$E$179-($E$179*(RAND()*($E$210-$D$210)+$D$210))-(($E$200/$E$45)*(RAND()*($E$211-$D$211)+$D$211))</f>
        <v>#N/A</v>
      </c>
      <c r="AK12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8" spans="2:37" x14ac:dyDescent="0.25">
      <c r="B1238" s="181" t="e">
        <f t="shared" ca="1" si="163"/>
        <v>#N/A</v>
      </c>
      <c r="C1238" s="86"/>
      <c r="D1238" s="86"/>
      <c r="F1238" s="16"/>
      <c r="G1238" s="86"/>
      <c r="H1238" s="86"/>
      <c r="J1238" s="86"/>
      <c r="P1238" s="16" t="e">
        <f t="shared" ca="1" si="164"/>
        <v>#N/A</v>
      </c>
      <c r="Q1238" s="86" t="e">
        <f t="shared" ca="1" si="165"/>
        <v>#N/A</v>
      </c>
      <c r="R1238" s="86" t="e">
        <f t="shared" ca="1" si="166"/>
        <v>#N/A</v>
      </c>
      <c r="T1238" s="16" t="e">
        <f t="shared" ca="1" si="167"/>
        <v>#N/A</v>
      </c>
      <c r="U1238" s="86" t="e">
        <f t="shared" ca="1" si="168"/>
        <v>#N/A</v>
      </c>
      <c r="V1238" s="86" t="e">
        <f t="shared" ca="1" si="169"/>
        <v>#N/A</v>
      </c>
      <c r="X1238" s="86"/>
      <c r="AI1238" s="196" t="e">
        <f ca="1">(($E$9*(RAND()*($E$208-$D$208)+$D$208))*(RAND()*('Base Calcs'!$E$214-'Base Calcs'!$D$214)+'Base Calcs'!$D$214+IF($E$50&gt;0,$E$50,0)))+$E$154+$E$155-$E$196+$E$179-($E$179*(RAND()*($E$210-$D$210)+$D$210))-(($E$200/$E$45)*(RAND()*($E$211-$D$211)+$D$211))</f>
        <v>#N/A</v>
      </c>
      <c r="AK12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9" spans="2:37" x14ac:dyDescent="0.25">
      <c r="B1239" s="181" t="e">
        <f t="shared" ca="1" si="163"/>
        <v>#N/A</v>
      </c>
      <c r="C1239" s="86"/>
      <c r="D1239" s="86"/>
      <c r="F1239" s="16"/>
      <c r="G1239" s="86"/>
      <c r="H1239" s="86"/>
      <c r="J1239" s="86"/>
      <c r="P1239" s="16" t="e">
        <f t="shared" ca="1" si="164"/>
        <v>#N/A</v>
      </c>
      <c r="Q1239" s="86" t="e">
        <f t="shared" ca="1" si="165"/>
        <v>#N/A</v>
      </c>
      <c r="R1239" s="86" t="e">
        <f t="shared" ca="1" si="166"/>
        <v>#N/A</v>
      </c>
      <c r="T1239" s="16" t="e">
        <f t="shared" ca="1" si="167"/>
        <v>#N/A</v>
      </c>
      <c r="U1239" s="86" t="e">
        <f t="shared" ca="1" si="168"/>
        <v>#N/A</v>
      </c>
      <c r="V1239" s="86" t="e">
        <f t="shared" ca="1" si="169"/>
        <v>#N/A</v>
      </c>
      <c r="X1239" s="86"/>
      <c r="AI1239" s="196" t="e">
        <f ca="1">(($E$9*(RAND()*($E$208-$D$208)+$D$208))*(RAND()*('Base Calcs'!$E$214-'Base Calcs'!$D$214)+'Base Calcs'!$D$214+IF($E$50&gt;0,$E$50,0)))+$E$154+$E$155-$E$196+$E$179-($E$179*(RAND()*($E$210-$D$210)+$D$210))-(($E$200/$E$45)*(RAND()*($E$211-$D$211)+$D$211))</f>
        <v>#N/A</v>
      </c>
      <c r="AK12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0" spans="2:37" x14ac:dyDescent="0.25">
      <c r="B1240" s="181" t="e">
        <f t="shared" ca="1" si="163"/>
        <v>#N/A</v>
      </c>
      <c r="C1240" s="86"/>
      <c r="D1240" s="86"/>
      <c r="F1240" s="16"/>
      <c r="G1240" s="86"/>
      <c r="H1240" s="86"/>
      <c r="J1240" s="86"/>
      <c r="P1240" s="16" t="e">
        <f t="shared" ca="1" si="164"/>
        <v>#N/A</v>
      </c>
      <c r="Q1240" s="86" t="e">
        <f t="shared" ca="1" si="165"/>
        <v>#N/A</v>
      </c>
      <c r="R1240" s="86" t="e">
        <f t="shared" ca="1" si="166"/>
        <v>#N/A</v>
      </c>
      <c r="T1240" s="16" t="e">
        <f t="shared" ca="1" si="167"/>
        <v>#N/A</v>
      </c>
      <c r="U1240" s="86" t="e">
        <f t="shared" ca="1" si="168"/>
        <v>#N/A</v>
      </c>
      <c r="V1240" s="86" t="e">
        <f t="shared" ca="1" si="169"/>
        <v>#N/A</v>
      </c>
      <c r="X1240" s="86"/>
      <c r="AI1240" s="196" t="e">
        <f ca="1">(($E$9*(RAND()*($E$208-$D$208)+$D$208))*(RAND()*('Base Calcs'!$E$214-'Base Calcs'!$D$214)+'Base Calcs'!$D$214+IF($E$50&gt;0,$E$50,0)))+$E$154+$E$155-$E$196+$E$179-($E$179*(RAND()*($E$210-$D$210)+$D$210))-(($E$200/$E$45)*(RAND()*($E$211-$D$211)+$D$211))</f>
        <v>#N/A</v>
      </c>
      <c r="AK12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1" spans="2:37" x14ac:dyDescent="0.25">
      <c r="B1241" s="181" t="e">
        <f t="shared" ca="1" si="163"/>
        <v>#N/A</v>
      </c>
      <c r="C1241" s="86"/>
      <c r="D1241" s="86"/>
      <c r="F1241" s="16"/>
      <c r="G1241" s="86"/>
      <c r="H1241" s="86"/>
      <c r="J1241" s="86"/>
      <c r="P1241" s="16" t="e">
        <f t="shared" ca="1" si="164"/>
        <v>#N/A</v>
      </c>
      <c r="Q1241" s="86" t="e">
        <f t="shared" ca="1" si="165"/>
        <v>#N/A</v>
      </c>
      <c r="R1241" s="86" t="e">
        <f t="shared" ca="1" si="166"/>
        <v>#N/A</v>
      </c>
      <c r="T1241" s="16" t="e">
        <f t="shared" ca="1" si="167"/>
        <v>#N/A</v>
      </c>
      <c r="U1241" s="86" t="e">
        <f t="shared" ca="1" si="168"/>
        <v>#N/A</v>
      </c>
      <c r="V1241" s="86" t="e">
        <f t="shared" ca="1" si="169"/>
        <v>#N/A</v>
      </c>
      <c r="X1241" s="86"/>
      <c r="AI1241" s="196" t="e">
        <f ca="1">(($E$9*(RAND()*($E$208-$D$208)+$D$208))*(RAND()*('Base Calcs'!$E$214-'Base Calcs'!$D$214)+'Base Calcs'!$D$214+IF($E$50&gt;0,$E$50,0)))+$E$154+$E$155-$E$196+$E$179-($E$179*(RAND()*($E$210-$D$210)+$D$210))-(($E$200/$E$45)*(RAND()*($E$211-$D$211)+$D$211))</f>
        <v>#N/A</v>
      </c>
      <c r="AK12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2" spans="2:37" x14ac:dyDescent="0.25">
      <c r="B1242" s="181" t="e">
        <f t="shared" ca="1" si="163"/>
        <v>#N/A</v>
      </c>
      <c r="C1242" s="86"/>
      <c r="D1242" s="86"/>
      <c r="F1242" s="16"/>
      <c r="G1242" s="86"/>
      <c r="H1242" s="86"/>
      <c r="J1242" s="86"/>
      <c r="P1242" s="16" t="e">
        <f t="shared" ca="1" si="164"/>
        <v>#N/A</v>
      </c>
      <c r="Q1242" s="86" t="e">
        <f t="shared" ca="1" si="165"/>
        <v>#N/A</v>
      </c>
      <c r="R1242" s="86" t="e">
        <f t="shared" ca="1" si="166"/>
        <v>#N/A</v>
      </c>
      <c r="T1242" s="16" t="e">
        <f t="shared" ca="1" si="167"/>
        <v>#N/A</v>
      </c>
      <c r="U1242" s="86" t="e">
        <f t="shared" ca="1" si="168"/>
        <v>#N/A</v>
      </c>
      <c r="V1242" s="86" t="e">
        <f t="shared" ca="1" si="169"/>
        <v>#N/A</v>
      </c>
      <c r="X1242" s="86"/>
      <c r="AI1242" s="196" t="e">
        <f ca="1">(($E$9*(RAND()*($E$208-$D$208)+$D$208))*(RAND()*('Base Calcs'!$E$214-'Base Calcs'!$D$214)+'Base Calcs'!$D$214+IF($E$50&gt;0,$E$50,0)))+$E$154+$E$155-$E$196+$E$179-($E$179*(RAND()*($E$210-$D$210)+$D$210))-(($E$200/$E$45)*(RAND()*($E$211-$D$211)+$D$211))</f>
        <v>#N/A</v>
      </c>
      <c r="AK12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3" spans="2:37" x14ac:dyDescent="0.25">
      <c r="B1243" s="181" t="e">
        <f t="shared" ca="1" si="163"/>
        <v>#N/A</v>
      </c>
      <c r="C1243" s="86"/>
      <c r="D1243" s="86"/>
      <c r="F1243" s="16"/>
      <c r="G1243" s="86"/>
      <c r="H1243" s="86"/>
      <c r="J1243" s="86"/>
      <c r="P1243" s="16" t="e">
        <f t="shared" ca="1" si="164"/>
        <v>#N/A</v>
      </c>
      <c r="Q1243" s="86" t="e">
        <f t="shared" ca="1" si="165"/>
        <v>#N/A</v>
      </c>
      <c r="R1243" s="86" t="e">
        <f t="shared" ca="1" si="166"/>
        <v>#N/A</v>
      </c>
      <c r="T1243" s="16" t="e">
        <f t="shared" ca="1" si="167"/>
        <v>#N/A</v>
      </c>
      <c r="U1243" s="86" t="e">
        <f t="shared" ca="1" si="168"/>
        <v>#N/A</v>
      </c>
      <c r="V1243" s="86" t="e">
        <f t="shared" ca="1" si="169"/>
        <v>#N/A</v>
      </c>
      <c r="X1243" s="86"/>
      <c r="AI1243" s="196" t="e">
        <f ca="1">(($E$9*(RAND()*($E$208-$D$208)+$D$208))*(RAND()*('Base Calcs'!$E$214-'Base Calcs'!$D$214)+'Base Calcs'!$D$214+IF($E$50&gt;0,$E$50,0)))+$E$154+$E$155-$E$196+$E$179-($E$179*(RAND()*($E$210-$D$210)+$D$210))-(($E$200/$E$45)*(RAND()*($E$211-$D$211)+$D$211))</f>
        <v>#N/A</v>
      </c>
      <c r="AK12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4" spans="2:37" x14ac:dyDescent="0.25">
      <c r="B1244" s="181" t="e">
        <f t="shared" ca="1" si="163"/>
        <v>#N/A</v>
      </c>
      <c r="C1244" s="86"/>
      <c r="D1244" s="86"/>
      <c r="F1244" s="16"/>
      <c r="G1244" s="86"/>
      <c r="H1244" s="86"/>
      <c r="J1244" s="86"/>
      <c r="P1244" s="16" t="e">
        <f t="shared" ca="1" si="164"/>
        <v>#N/A</v>
      </c>
      <c r="Q1244" s="86" t="e">
        <f t="shared" ca="1" si="165"/>
        <v>#N/A</v>
      </c>
      <c r="R1244" s="86" t="e">
        <f t="shared" ca="1" si="166"/>
        <v>#N/A</v>
      </c>
      <c r="T1244" s="16" t="e">
        <f t="shared" ca="1" si="167"/>
        <v>#N/A</v>
      </c>
      <c r="U1244" s="86" t="e">
        <f t="shared" ca="1" si="168"/>
        <v>#N/A</v>
      </c>
      <c r="V1244" s="86" t="e">
        <f t="shared" ca="1" si="169"/>
        <v>#N/A</v>
      </c>
      <c r="X1244" s="86"/>
      <c r="AI1244" s="196" t="e">
        <f ca="1">(($E$9*(RAND()*($E$208-$D$208)+$D$208))*(RAND()*('Base Calcs'!$E$214-'Base Calcs'!$D$214)+'Base Calcs'!$D$214+IF($E$50&gt;0,$E$50,0)))+$E$154+$E$155-$E$196+$E$179-($E$179*(RAND()*($E$210-$D$210)+$D$210))-(($E$200/$E$45)*(RAND()*($E$211-$D$211)+$D$211))</f>
        <v>#N/A</v>
      </c>
      <c r="AK12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5" spans="2:37" x14ac:dyDescent="0.25">
      <c r="B1245" s="181" t="e">
        <f t="shared" ca="1" si="163"/>
        <v>#N/A</v>
      </c>
      <c r="C1245" s="86"/>
      <c r="D1245" s="86"/>
      <c r="F1245" s="16"/>
      <c r="G1245" s="86"/>
      <c r="H1245" s="86"/>
      <c r="J1245" s="86"/>
      <c r="P1245" s="16" t="e">
        <f t="shared" ca="1" si="164"/>
        <v>#N/A</v>
      </c>
      <c r="Q1245" s="86" t="e">
        <f t="shared" ca="1" si="165"/>
        <v>#N/A</v>
      </c>
      <c r="R1245" s="86" t="e">
        <f t="shared" ca="1" si="166"/>
        <v>#N/A</v>
      </c>
      <c r="T1245" s="16" t="e">
        <f t="shared" ca="1" si="167"/>
        <v>#N/A</v>
      </c>
      <c r="U1245" s="86" t="e">
        <f t="shared" ca="1" si="168"/>
        <v>#N/A</v>
      </c>
      <c r="V1245" s="86" t="e">
        <f t="shared" ca="1" si="169"/>
        <v>#N/A</v>
      </c>
      <c r="X1245" s="86"/>
      <c r="AI1245" s="196" t="e">
        <f ca="1">(($E$9*(RAND()*($E$208-$D$208)+$D$208))*(RAND()*('Base Calcs'!$E$214-'Base Calcs'!$D$214)+'Base Calcs'!$D$214+IF($E$50&gt;0,$E$50,0)))+$E$154+$E$155-$E$196+$E$179-($E$179*(RAND()*($E$210-$D$210)+$D$210))-(($E$200/$E$45)*(RAND()*($E$211-$D$211)+$D$211))</f>
        <v>#N/A</v>
      </c>
      <c r="AK12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6" spans="2:37" x14ac:dyDescent="0.25">
      <c r="B1246" s="181" t="e">
        <f t="shared" ca="1" si="163"/>
        <v>#N/A</v>
      </c>
      <c r="C1246" s="86"/>
      <c r="D1246" s="86"/>
      <c r="F1246" s="16"/>
      <c r="G1246" s="86"/>
      <c r="H1246" s="86"/>
      <c r="J1246" s="86"/>
      <c r="P1246" s="16" t="e">
        <f t="shared" ca="1" si="164"/>
        <v>#N/A</v>
      </c>
      <c r="Q1246" s="86" t="e">
        <f t="shared" ca="1" si="165"/>
        <v>#N/A</v>
      </c>
      <c r="R1246" s="86" t="e">
        <f t="shared" ca="1" si="166"/>
        <v>#N/A</v>
      </c>
      <c r="T1246" s="16" t="e">
        <f t="shared" ca="1" si="167"/>
        <v>#N/A</v>
      </c>
      <c r="U1246" s="86" t="e">
        <f t="shared" ca="1" si="168"/>
        <v>#N/A</v>
      </c>
      <c r="V1246" s="86" t="e">
        <f t="shared" ca="1" si="169"/>
        <v>#N/A</v>
      </c>
      <c r="X1246" s="86"/>
      <c r="AI1246" s="196" t="e">
        <f ca="1">(($E$9*(RAND()*($E$208-$D$208)+$D$208))*(RAND()*('Base Calcs'!$E$214-'Base Calcs'!$D$214)+'Base Calcs'!$D$214+IF($E$50&gt;0,$E$50,0)))+$E$154+$E$155-$E$196+$E$179-($E$179*(RAND()*($E$210-$D$210)+$D$210))-(($E$200/$E$45)*(RAND()*($E$211-$D$211)+$D$211))</f>
        <v>#N/A</v>
      </c>
      <c r="AK12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7" spans="2:37" x14ac:dyDescent="0.25">
      <c r="B1247" s="181" t="e">
        <f t="shared" ca="1" si="163"/>
        <v>#N/A</v>
      </c>
      <c r="C1247" s="86"/>
      <c r="D1247" s="86"/>
      <c r="F1247" s="16"/>
      <c r="G1247" s="86"/>
      <c r="H1247" s="86"/>
      <c r="J1247" s="86"/>
      <c r="P1247" s="16" t="e">
        <f t="shared" ca="1" si="164"/>
        <v>#N/A</v>
      </c>
      <c r="Q1247" s="86" t="e">
        <f t="shared" ca="1" si="165"/>
        <v>#N/A</v>
      </c>
      <c r="R1247" s="86" t="e">
        <f t="shared" ca="1" si="166"/>
        <v>#N/A</v>
      </c>
      <c r="T1247" s="16" t="e">
        <f t="shared" ca="1" si="167"/>
        <v>#N/A</v>
      </c>
      <c r="U1247" s="86" t="e">
        <f t="shared" ca="1" si="168"/>
        <v>#N/A</v>
      </c>
      <c r="V1247" s="86" t="e">
        <f t="shared" ca="1" si="169"/>
        <v>#N/A</v>
      </c>
      <c r="X1247" s="86"/>
      <c r="AI1247" s="196" t="e">
        <f ca="1">(($E$9*(RAND()*($E$208-$D$208)+$D$208))*(RAND()*('Base Calcs'!$E$214-'Base Calcs'!$D$214)+'Base Calcs'!$D$214+IF($E$50&gt;0,$E$50,0)))+$E$154+$E$155-$E$196+$E$179-($E$179*(RAND()*($E$210-$D$210)+$D$210))-(($E$200/$E$45)*(RAND()*($E$211-$D$211)+$D$211))</f>
        <v>#N/A</v>
      </c>
      <c r="AK12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8" spans="2:37" x14ac:dyDescent="0.25">
      <c r="B1248" s="181" t="e">
        <f t="shared" ca="1" si="163"/>
        <v>#N/A</v>
      </c>
      <c r="C1248" s="86"/>
      <c r="D1248" s="86"/>
      <c r="F1248" s="16"/>
      <c r="G1248" s="86"/>
      <c r="H1248" s="86"/>
      <c r="J1248" s="86"/>
      <c r="P1248" s="16" t="e">
        <f t="shared" ca="1" si="164"/>
        <v>#N/A</v>
      </c>
      <c r="Q1248" s="86" t="e">
        <f t="shared" ca="1" si="165"/>
        <v>#N/A</v>
      </c>
      <c r="R1248" s="86" t="e">
        <f t="shared" ca="1" si="166"/>
        <v>#N/A</v>
      </c>
      <c r="T1248" s="16" t="e">
        <f t="shared" ca="1" si="167"/>
        <v>#N/A</v>
      </c>
      <c r="U1248" s="86" t="e">
        <f t="shared" ca="1" si="168"/>
        <v>#N/A</v>
      </c>
      <c r="V1248" s="86" t="e">
        <f t="shared" ca="1" si="169"/>
        <v>#N/A</v>
      </c>
      <c r="X1248" s="86"/>
      <c r="AI1248" s="196" t="e">
        <f ca="1">(($E$9*(RAND()*($E$208-$D$208)+$D$208))*(RAND()*('Base Calcs'!$E$214-'Base Calcs'!$D$214)+'Base Calcs'!$D$214+IF($E$50&gt;0,$E$50,0)))+$E$154+$E$155-$E$196+$E$179-($E$179*(RAND()*($E$210-$D$210)+$D$210))-(($E$200/$E$45)*(RAND()*($E$211-$D$211)+$D$211))</f>
        <v>#N/A</v>
      </c>
      <c r="AK12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9" spans="2:37" x14ac:dyDescent="0.25">
      <c r="B1249" s="181" t="e">
        <f t="shared" ca="1" si="163"/>
        <v>#N/A</v>
      </c>
      <c r="C1249" s="86"/>
      <c r="D1249" s="86"/>
      <c r="F1249" s="16"/>
      <c r="G1249" s="86"/>
      <c r="H1249" s="86"/>
      <c r="J1249" s="86"/>
      <c r="P1249" s="16" t="e">
        <f t="shared" ca="1" si="164"/>
        <v>#N/A</v>
      </c>
      <c r="Q1249" s="86" t="e">
        <f t="shared" ca="1" si="165"/>
        <v>#N/A</v>
      </c>
      <c r="R1249" s="86" t="e">
        <f t="shared" ca="1" si="166"/>
        <v>#N/A</v>
      </c>
      <c r="T1249" s="16" t="e">
        <f t="shared" ca="1" si="167"/>
        <v>#N/A</v>
      </c>
      <c r="U1249" s="86" t="e">
        <f t="shared" ca="1" si="168"/>
        <v>#N/A</v>
      </c>
      <c r="V1249" s="86" t="e">
        <f t="shared" ca="1" si="169"/>
        <v>#N/A</v>
      </c>
      <c r="X1249" s="86"/>
      <c r="AI1249" s="196" t="e">
        <f ca="1">(($E$9*(RAND()*($E$208-$D$208)+$D$208))*(RAND()*('Base Calcs'!$E$214-'Base Calcs'!$D$214)+'Base Calcs'!$D$214+IF($E$50&gt;0,$E$50,0)))+$E$154+$E$155-$E$196+$E$179-($E$179*(RAND()*($E$210-$D$210)+$D$210))-(($E$200/$E$45)*(RAND()*($E$211-$D$211)+$D$211))</f>
        <v>#N/A</v>
      </c>
      <c r="AK12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0" spans="2:37" x14ac:dyDescent="0.25">
      <c r="B1250" s="181" t="e">
        <f t="shared" ca="1" si="163"/>
        <v>#N/A</v>
      </c>
      <c r="C1250" s="86"/>
      <c r="D1250" s="86"/>
      <c r="F1250" s="16"/>
      <c r="G1250" s="86"/>
      <c r="H1250" s="86"/>
      <c r="J1250" s="86"/>
      <c r="P1250" s="16" t="e">
        <f t="shared" ca="1" si="164"/>
        <v>#N/A</v>
      </c>
      <c r="Q1250" s="86" t="e">
        <f t="shared" ca="1" si="165"/>
        <v>#N/A</v>
      </c>
      <c r="R1250" s="86" t="e">
        <f t="shared" ca="1" si="166"/>
        <v>#N/A</v>
      </c>
      <c r="T1250" s="16" t="e">
        <f t="shared" ca="1" si="167"/>
        <v>#N/A</v>
      </c>
      <c r="U1250" s="86" t="e">
        <f t="shared" ca="1" si="168"/>
        <v>#N/A</v>
      </c>
      <c r="V1250" s="86" t="e">
        <f t="shared" ca="1" si="169"/>
        <v>#N/A</v>
      </c>
      <c r="X1250" s="86"/>
      <c r="AI1250" s="196" t="e">
        <f ca="1">(($E$9*(RAND()*($E$208-$D$208)+$D$208))*(RAND()*('Base Calcs'!$E$214-'Base Calcs'!$D$214)+'Base Calcs'!$D$214+IF($E$50&gt;0,$E$50,0)))+$E$154+$E$155-$E$196+$E$179-($E$179*(RAND()*($E$210-$D$210)+$D$210))-(($E$200/$E$45)*(RAND()*($E$211-$D$211)+$D$211))</f>
        <v>#N/A</v>
      </c>
      <c r="AK12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1" spans="2:37" x14ac:dyDescent="0.25">
      <c r="B1251" s="181" t="e">
        <f t="shared" ca="1" si="163"/>
        <v>#N/A</v>
      </c>
      <c r="C1251" s="86"/>
      <c r="D1251" s="86"/>
      <c r="F1251" s="16"/>
      <c r="G1251" s="86"/>
      <c r="H1251" s="86"/>
      <c r="J1251" s="86"/>
      <c r="P1251" s="16" t="e">
        <f t="shared" ca="1" si="164"/>
        <v>#N/A</v>
      </c>
      <c r="Q1251" s="86" t="e">
        <f t="shared" ca="1" si="165"/>
        <v>#N/A</v>
      </c>
      <c r="R1251" s="86" t="e">
        <f t="shared" ca="1" si="166"/>
        <v>#N/A</v>
      </c>
      <c r="T1251" s="16" t="e">
        <f t="shared" ca="1" si="167"/>
        <v>#N/A</v>
      </c>
      <c r="U1251" s="86" t="e">
        <f t="shared" ca="1" si="168"/>
        <v>#N/A</v>
      </c>
      <c r="V1251" s="86" t="e">
        <f t="shared" ca="1" si="169"/>
        <v>#N/A</v>
      </c>
      <c r="X1251" s="86"/>
      <c r="AI1251" s="196" t="e">
        <f ca="1">(($E$9*(RAND()*($E$208-$D$208)+$D$208))*(RAND()*('Base Calcs'!$E$214-'Base Calcs'!$D$214)+'Base Calcs'!$D$214+IF($E$50&gt;0,$E$50,0)))+$E$154+$E$155-$E$196+$E$179-($E$179*(RAND()*($E$210-$D$210)+$D$210))-(($E$200/$E$45)*(RAND()*($E$211-$D$211)+$D$211))</f>
        <v>#N/A</v>
      </c>
      <c r="AK12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2" spans="2:37" x14ac:dyDescent="0.25">
      <c r="B1252" s="181" t="e">
        <f t="shared" ca="1" si="163"/>
        <v>#N/A</v>
      </c>
      <c r="C1252" s="86"/>
      <c r="D1252" s="86"/>
      <c r="F1252" s="16"/>
      <c r="G1252" s="86"/>
      <c r="H1252" s="86"/>
      <c r="J1252" s="86"/>
      <c r="P1252" s="16" t="e">
        <f t="shared" ca="1" si="164"/>
        <v>#N/A</v>
      </c>
      <c r="Q1252" s="86" t="e">
        <f t="shared" ca="1" si="165"/>
        <v>#N/A</v>
      </c>
      <c r="R1252" s="86" t="e">
        <f t="shared" ca="1" si="166"/>
        <v>#N/A</v>
      </c>
      <c r="T1252" s="16" t="e">
        <f t="shared" ca="1" si="167"/>
        <v>#N/A</v>
      </c>
      <c r="U1252" s="86" t="e">
        <f t="shared" ca="1" si="168"/>
        <v>#N/A</v>
      </c>
      <c r="V1252" s="86" t="e">
        <f t="shared" ca="1" si="169"/>
        <v>#N/A</v>
      </c>
      <c r="X1252" s="86"/>
      <c r="AI1252" s="196" t="e">
        <f ca="1">(($E$9*(RAND()*($E$208-$D$208)+$D$208))*(RAND()*('Base Calcs'!$E$214-'Base Calcs'!$D$214)+'Base Calcs'!$D$214+IF($E$50&gt;0,$E$50,0)))+$E$154+$E$155-$E$196+$E$179-($E$179*(RAND()*($E$210-$D$210)+$D$210))-(($E$200/$E$45)*(RAND()*($E$211-$D$211)+$D$211))</f>
        <v>#N/A</v>
      </c>
      <c r="AK12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3" spans="2:37" x14ac:dyDescent="0.25">
      <c r="B1253" s="181" t="e">
        <f t="shared" ca="1" si="163"/>
        <v>#N/A</v>
      </c>
      <c r="C1253" s="86"/>
      <c r="D1253" s="86"/>
      <c r="F1253" s="16"/>
      <c r="G1253" s="86"/>
      <c r="H1253" s="86"/>
      <c r="J1253" s="86"/>
      <c r="P1253" s="16" t="e">
        <f t="shared" ca="1" si="164"/>
        <v>#N/A</v>
      </c>
      <c r="Q1253" s="86" t="e">
        <f t="shared" ca="1" si="165"/>
        <v>#N/A</v>
      </c>
      <c r="R1253" s="86" t="e">
        <f t="shared" ca="1" si="166"/>
        <v>#N/A</v>
      </c>
      <c r="T1253" s="16" t="e">
        <f t="shared" ca="1" si="167"/>
        <v>#N/A</v>
      </c>
      <c r="U1253" s="86" t="e">
        <f t="shared" ca="1" si="168"/>
        <v>#N/A</v>
      </c>
      <c r="V1253" s="86" t="e">
        <f t="shared" ca="1" si="169"/>
        <v>#N/A</v>
      </c>
      <c r="X1253" s="86"/>
      <c r="AI1253" s="196" t="e">
        <f ca="1">(($E$9*(RAND()*($E$208-$D$208)+$D$208))*(RAND()*('Base Calcs'!$E$214-'Base Calcs'!$D$214)+'Base Calcs'!$D$214+IF($E$50&gt;0,$E$50,0)))+$E$154+$E$155-$E$196+$E$179-($E$179*(RAND()*($E$210-$D$210)+$D$210))-(($E$200/$E$45)*(RAND()*($E$211-$D$211)+$D$211))</f>
        <v>#N/A</v>
      </c>
      <c r="AK12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4" spans="2:37" x14ac:dyDescent="0.25">
      <c r="B1254" s="181" t="e">
        <f t="shared" ca="1" si="163"/>
        <v>#N/A</v>
      </c>
      <c r="C1254" s="86"/>
      <c r="D1254" s="86"/>
      <c r="F1254" s="16"/>
      <c r="G1254" s="86"/>
      <c r="H1254" s="86"/>
      <c r="J1254" s="86"/>
      <c r="P1254" s="16" t="e">
        <f t="shared" ca="1" si="164"/>
        <v>#N/A</v>
      </c>
      <c r="Q1254" s="86" t="e">
        <f t="shared" ca="1" si="165"/>
        <v>#N/A</v>
      </c>
      <c r="R1254" s="86" t="e">
        <f t="shared" ca="1" si="166"/>
        <v>#N/A</v>
      </c>
      <c r="T1254" s="16" t="e">
        <f t="shared" ca="1" si="167"/>
        <v>#N/A</v>
      </c>
      <c r="U1254" s="86" t="e">
        <f t="shared" ca="1" si="168"/>
        <v>#N/A</v>
      </c>
      <c r="V1254" s="86" t="e">
        <f t="shared" ca="1" si="169"/>
        <v>#N/A</v>
      </c>
      <c r="X1254" s="86"/>
      <c r="AI1254" s="196" t="e">
        <f ca="1">(($E$9*(RAND()*($E$208-$D$208)+$D$208))*(RAND()*('Base Calcs'!$E$214-'Base Calcs'!$D$214)+'Base Calcs'!$D$214+IF($E$50&gt;0,$E$50,0)))+$E$154+$E$155-$E$196+$E$179-($E$179*(RAND()*($E$210-$D$210)+$D$210))-(($E$200/$E$45)*(RAND()*($E$211-$D$211)+$D$211))</f>
        <v>#N/A</v>
      </c>
      <c r="AK12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5" spans="2:37" x14ac:dyDescent="0.25">
      <c r="B1255" s="181" t="e">
        <f t="shared" ca="1" si="163"/>
        <v>#N/A</v>
      </c>
      <c r="C1255" s="86"/>
      <c r="D1255" s="86"/>
      <c r="F1255" s="16"/>
      <c r="G1255" s="86"/>
      <c r="H1255" s="86"/>
      <c r="J1255" s="86"/>
      <c r="P1255" s="16" t="e">
        <f t="shared" ca="1" si="164"/>
        <v>#N/A</v>
      </c>
      <c r="Q1255" s="86" t="e">
        <f t="shared" ca="1" si="165"/>
        <v>#N/A</v>
      </c>
      <c r="R1255" s="86" t="e">
        <f t="shared" ca="1" si="166"/>
        <v>#N/A</v>
      </c>
      <c r="T1255" s="16" t="e">
        <f t="shared" ca="1" si="167"/>
        <v>#N/A</v>
      </c>
      <c r="U1255" s="86" t="e">
        <f t="shared" ca="1" si="168"/>
        <v>#N/A</v>
      </c>
      <c r="V1255" s="86" t="e">
        <f t="shared" ca="1" si="169"/>
        <v>#N/A</v>
      </c>
      <c r="X1255" s="86"/>
      <c r="AI1255" s="196" t="e">
        <f ca="1">(($E$9*(RAND()*($E$208-$D$208)+$D$208))*(RAND()*('Base Calcs'!$E$214-'Base Calcs'!$D$214)+'Base Calcs'!$D$214+IF($E$50&gt;0,$E$50,0)))+$E$154+$E$155-$E$196+$E$179-($E$179*(RAND()*($E$210-$D$210)+$D$210))-(($E$200/$E$45)*(RAND()*($E$211-$D$211)+$D$211))</f>
        <v>#N/A</v>
      </c>
      <c r="AK12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6" spans="2:37" x14ac:dyDescent="0.25">
      <c r="B1256" s="181" t="e">
        <f t="shared" ca="1" si="163"/>
        <v>#N/A</v>
      </c>
      <c r="C1256" s="86"/>
      <c r="D1256" s="86"/>
      <c r="F1256" s="16"/>
      <c r="G1256" s="86"/>
      <c r="H1256" s="86"/>
      <c r="J1256" s="86"/>
      <c r="P1256" s="16" t="e">
        <f t="shared" ca="1" si="164"/>
        <v>#N/A</v>
      </c>
      <c r="Q1256" s="86" t="e">
        <f t="shared" ca="1" si="165"/>
        <v>#N/A</v>
      </c>
      <c r="R1256" s="86" t="e">
        <f t="shared" ca="1" si="166"/>
        <v>#N/A</v>
      </c>
      <c r="T1256" s="16" t="e">
        <f t="shared" ca="1" si="167"/>
        <v>#N/A</v>
      </c>
      <c r="U1256" s="86" t="e">
        <f t="shared" ca="1" si="168"/>
        <v>#N/A</v>
      </c>
      <c r="V1256" s="86" t="e">
        <f t="shared" ca="1" si="169"/>
        <v>#N/A</v>
      </c>
      <c r="X1256" s="86"/>
      <c r="AI1256" s="196" t="e">
        <f ca="1">(($E$9*(RAND()*($E$208-$D$208)+$D$208))*(RAND()*('Base Calcs'!$E$214-'Base Calcs'!$D$214)+'Base Calcs'!$D$214+IF($E$50&gt;0,$E$50,0)))+$E$154+$E$155-$E$196+$E$179-($E$179*(RAND()*($E$210-$D$210)+$D$210))-(($E$200/$E$45)*(RAND()*($E$211-$D$211)+$D$211))</f>
        <v>#N/A</v>
      </c>
      <c r="AK12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7" spans="2:37" x14ac:dyDescent="0.25">
      <c r="B1257" s="181" t="e">
        <f t="shared" ca="1" si="163"/>
        <v>#N/A</v>
      </c>
      <c r="C1257" s="86"/>
      <c r="D1257" s="86"/>
      <c r="F1257" s="16"/>
      <c r="G1257" s="86"/>
      <c r="H1257" s="86"/>
      <c r="J1257" s="86"/>
      <c r="P1257" s="16" t="e">
        <f t="shared" ca="1" si="164"/>
        <v>#N/A</v>
      </c>
      <c r="Q1257" s="86" t="e">
        <f t="shared" ca="1" si="165"/>
        <v>#N/A</v>
      </c>
      <c r="R1257" s="86" t="e">
        <f t="shared" ca="1" si="166"/>
        <v>#N/A</v>
      </c>
      <c r="T1257" s="16" t="e">
        <f t="shared" ca="1" si="167"/>
        <v>#N/A</v>
      </c>
      <c r="U1257" s="86" t="e">
        <f t="shared" ca="1" si="168"/>
        <v>#N/A</v>
      </c>
      <c r="V1257" s="86" t="e">
        <f t="shared" ca="1" si="169"/>
        <v>#N/A</v>
      </c>
      <c r="X1257" s="86"/>
      <c r="AI1257" s="196" t="e">
        <f ca="1">(($E$9*(RAND()*($E$208-$D$208)+$D$208))*(RAND()*('Base Calcs'!$E$214-'Base Calcs'!$D$214)+'Base Calcs'!$D$214+IF($E$50&gt;0,$E$50,0)))+$E$154+$E$155-$E$196+$E$179-($E$179*(RAND()*($E$210-$D$210)+$D$210))-(($E$200/$E$45)*(RAND()*($E$211-$D$211)+$D$211))</f>
        <v>#N/A</v>
      </c>
      <c r="AK12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8" spans="2:37" x14ac:dyDescent="0.25">
      <c r="B1258" s="181" t="e">
        <f t="shared" ca="1" si="163"/>
        <v>#N/A</v>
      </c>
      <c r="C1258" s="86"/>
      <c r="D1258" s="86"/>
      <c r="F1258" s="16"/>
      <c r="G1258" s="86"/>
      <c r="H1258" s="86"/>
      <c r="J1258" s="86"/>
      <c r="P1258" s="16" t="e">
        <f t="shared" ca="1" si="164"/>
        <v>#N/A</v>
      </c>
      <c r="Q1258" s="86" t="e">
        <f t="shared" ca="1" si="165"/>
        <v>#N/A</v>
      </c>
      <c r="R1258" s="86" t="e">
        <f t="shared" ca="1" si="166"/>
        <v>#N/A</v>
      </c>
      <c r="T1258" s="16" t="e">
        <f t="shared" ca="1" si="167"/>
        <v>#N/A</v>
      </c>
      <c r="U1258" s="86" t="e">
        <f t="shared" ca="1" si="168"/>
        <v>#N/A</v>
      </c>
      <c r="V1258" s="86" t="e">
        <f t="shared" ca="1" si="169"/>
        <v>#N/A</v>
      </c>
      <c r="X1258" s="86"/>
      <c r="AI1258" s="196" t="e">
        <f ca="1">(($E$9*(RAND()*($E$208-$D$208)+$D$208))*(RAND()*('Base Calcs'!$E$214-'Base Calcs'!$D$214)+'Base Calcs'!$D$214+IF($E$50&gt;0,$E$50,0)))+$E$154+$E$155-$E$196+$E$179-($E$179*(RAND()*($E$210-$D$210)+$D$210))-(($E$200/$E$45)*(RAND()*($E$211-$D$211)+$D$211))</f>
        <v>#N/A</v>
      </c>
      <c r="AK12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9" spans="2:37" x14ac:dyDescent="0.25">
      <c r="B1259" s="181" t="e">
        <f t="shared" ca="1" si="163"/>
        <v>#N/A</v>
      </c>
      <c r="C1259" s="86"/>
      <c r="D1259" s="86"/>
      <c r="F1259" s="16"/>
      <c r="G1259" s="86"/>
      <c r="H1259" s="86"/>
      <c r="J1259" s="86"/>
      <c r="P1259" s="16" t="e">
        <f t="shared" ca="1" si="164"/>
        <v>#N/A</v>
      </c>
      <c r="Q1259" s="86" t="e">
        <f t="shared" ca="1" si="165"/>
        <v>#N/A</v>
      </c>
      <c r="R1259" s="86" t="e">
        <f t="shared" ca="1" si="166"/>
        <v>#N/A</v>
      </c>
      <c r="T1259" s="16" t="e">
        <f t="shared" ca="1" si="167"/>
        <v>#N/A</v>
      </c>
      <c r="U1259" s="86" t="e">
        <f t="shared" ca="1" si="168"/>
        <v>#N/A</v>
      </c>
      <c r="V1259" s="86" t="e">
        <f t="shared" ca="1" si="169"/>
        <v>#N/A</v>
      </c>
      <c r="X1259" s="86"/>
      <c r="AI1259" s="196" t="e">
        <f ca="1">(($E$9*(RAND()*($E$208-$D$208)+$D$208))*(RAND()*('Base Calcs'!$E$214-'Base Calcs'!$D$214)+'Base Calcs'!$D$214+IF($E$50&gt;0,$E$50,0)))+$E$154+$E$155-$E$196+$E$179-($E$179*(RAND()*($E$210-$D$210)+$D$210))-(($E$200/$E$45)*(RAND()*($E$211-$D$211)+$D$211))</f>
        <v>#N/A</v>
      </c>
      <c r="AK12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0" spans="2:37" x14ac:dyDescent="0.25">
      <c r="B1260" s="181" t="e">
        <f t="shared" ca="1" si="163"/>
        <v>#N/A</v>
      </c>
      <c r="C1260" s="86"/>
      <c r="D1260" s="86"/>
      <c r="F1260" s="16"/>
      <c r="G1260" s="86"/>
      <c r="H1260" s="86"/>
      <c r="J1260" s="86"/>
      <c r="P1260" s="16" t="e">
        <f t="shared" ca="1" si="164"/>
        <v>#N/A</v>
      </c>
      <c r="Q1260" s="86" t="e">
        <f t="shared" ca="1" si="165"/>
        <v>#N/A</v>
      </c>
      <c r="R1260" s="86" t="e">
        <f t="shared" ca="1" si="166"/>
        <v>#N/A</v>
      </c>
      <c r="T1260" s="16" t="e">
        <f t="shared" ca="1" si="167"/>
        <v>#N/A</v>
      </c>
      <c r="U1260" s="86" t="e">
        <f t="shared" ca="1" si="168"/>
        <v>#N/A</v>
      </c>
      <c r="V1260" s="86" t="e">
        <f t="shared" ca="1" si="169"/>
        <v>#N/A</v>
      </c>
      <c r="X1260" s="86"/>
      <c r="AI1260" s="196" t="e">
        <f ca="1">(($E$9*(RAND()*($E$208-$D$208)+$D$208))*(RAND()*('Base Calcs'!$E$214-'Base Calcs'!$D$214)+'Base Calcs'!$D$214+IF($E$50&gt;0,$E$50,0)))+$E$154+$E$155-$E$196+$E$179-($E$179*(RAND()*($E$210-$D$210)+$D$210))-(($E$200/$E$45)*(RAND()*($E$211-$D$211)+$D$211))</f>
        <v>#N/A</v>
      </c>
      <c r="AK12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1" spans="2:37" x14ac:dyDescent="0.25">
      <c r="B1261" s="181" t="e">
        <f t="shared" ca="1" si="163"/>
        <v>#N/A</v>
      </c>
      <c r="C1261" s="86"/>
      <c r="D1261" s="86"/>
      <c r="F1261" s="16"/>
      <c r="G1261" s="86"/>
      <c r="H1261" s="86"/>
      <c r="J1261" s="86"/>
      <c r="P1261" s="16" t="e">
        <f t="shared" ca="1" si="164"/>
        <v>#N/A</v>
      </c>
      <c r="Q1261" s="86" t="e">
        <f t="shared" ca="1" si="165"/>
        <v>#N/A</v>
      </c>
      <c r="R1261" s="86" t="e">
        <f t="shared" ca="1" si="166"/>
        <v>#N/A</v>
      </c>
      <c r="T1261" s="16" t="e">
        <f t="shared" ca="1" si="167"/>
        <v>#N/A</v>
      </c>
      <c r="U1261" s="86" t="e">
        <f t="shared" ca="1" si="168"/>
        <v>#N/A</v>
      </c>
      <c r="V1261" s="86" t="e">
        <f t="shared" ca="1" si="169"/>
        <v>#N/A</v>
      </c>
      <c r="X1261" s="86"/>
      <c r="AI1261" s="196" t="e">
        <f ca="1">(($E$9*(RAND()*($E$208-$D$208)+$D$208))*(RAND()*('Base Calcs'!$E$214-'Base Calcs'!$D$214)+'Base Calcs'!$D$214+IF($E$50&gt;0,$E$50,0)))+$E$154+$E$155-$E$196+$E$179-($E$179*(RAND()*($E$210-$D$210)+$D$210))-(($E$200/$E$45)*(RAND()*($E$211-$D$211)+$D$211))</f>
        <v>#N/A</v>
      </c>
      <c r="AK12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2" spans="2:37" x14ac:dyDescent="0.25">
      <c r="B1262" s="181" t="e">
        <f t="shared" ca="1" si="163"/>
        <v>#N/A</v>
      </c>
      <c r="C1262" s="86"/>
      <c r="D1262" s="86"/>
      <c r="F1262" s="16"/>
      <c r="G1262" s="86"/>
      <c r="H1262" s="86"/>
      <c r="J1262" s="86"/>
      <c r="P1262" s="16" t="e">
        <f t="shared" ca="1" si="164"/>
        <v>#N/A</v>
      </c>
      <c r="Q1262" s="86" t="e">
        <f t="shared" ca="1" si="165"/>
        <v>#N/A</v>
      </c>
      <c r="R1262" s="86" t="e">
        <f t="shared" ca="1" si="166"/>
        <v>#N/A</v>
      </c>
      <c r="T1262" s="16" t="e">
        <f t="shared" ca="1" si="167"/>
        <v>#N/A</v>
      </c>
      <c r="U1262" s="86" t="e">
        <f t="shared" ca="1" si="168"/>
        <v>#N/A</v>
      </c>
      <c r="V1262" s="86" t="e">
        <f t="shared" ca="1" si="169"/>
        <v>#N/A</v>
      </c>
      <c r="X1262" s="86"/>
      <c r="AI1262" s="196" t="e">
        <f ca="1">(($E$9*(RAND()*($E$208-$D$208)+$D$208))*(RAND()*('Base Calcs'!$E$214-'Base Calcs'!$D$214)+'Base Calcs'!$D$214+IF($E$50&gt;0,$E$50,0)))+$E$154+$E$155-$E$196+$E$179-($E$179*(RAND()*($E$210-$D$210)+$D$210))-(($E$200/$E$45)*(RAND()*($E$211-$D$211)+$D$211))</f>
        <v>#N/A</v>
      </c>
      <c r="AK12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3" spans="2:37" x14ac:dyDescent="0.25">
      <c r="B1263" s="181" t="e">
        <f t="shared" ca="1" si="163"/>
        <v>#N/A</v>
      </c>
      <c r="C1263" s="86"/>
      <c r="D1263" s="86"/>
      <c r="F1263" s="16"/>
      <c r="G1263" s="86"/>
      <c r="H1263" s="86"/>
      <c r="J1263" s="86"/>
      <c r="P1263" s="16" t="e">
        <f t="shared" ca="1" si="164"/>
        <v>#N/A</v>
      </c>
      <c r="Q1263" s="86" t="e">
        <f t="shared" ca="1" si="165"/>
        <v>#N/A</v>
      </c>
      <c r="R1263" s="86" t="e">
        <f t="shared" ca="1" si="166"/>
        <v>#N/A</v>
      </c>
      <c r="T1263" s="16" t="e">
        <f t="shared" ca="1" si="167"/>
        <v>#N/A</v>
      </c>
      <c r="U1263" s="86" t="e">
        <f t="shared" ca="1" si="168"/>
        <v>#N/A</v>
      </c>
      <c r="V1263" s="86" t="e">
        <f t="shared" ca="1" si="169"/>
        <v>#N/A</v>
      </c>
      <c r="X1263" s="86"/>
      <c r="AI1263" s="196" t="e">
        <f ca="1">(($E$9*(RAND()*($E$208-$D$208)+$D$208))*(RAND()*('Base Calcs'!$E$214-'Base Calcs'!$D$214)+'Base Calcs'!$D$214+IF($E$50&gt;0,$E$50,0)))+$E$154+$E$155-$E$196+$E$179-($E$179*(RAND()*($E$210-$D$210)+$D$210))-(($E$200/$E$45)*(RAND()*($E$211-$D$211)+$D$211))</f>
        <v>#N/A</v>
      </c>
      <c r="AK12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4" spans="2:37" x14ac:dyDescent="0.25">
      <c r="B1264" s="181" t="e">
        <f t="shared" ca="1" si="163"/>
        <v>#N/A</v>
      </c>
      <c r="C1264" s="86"/>
      <c r="D1264" s="86"/>
      <c r="F1264" s="16"/>
      <c r="G1264" s="86"/>
      <c r="H1264" s="86"/>
      <c r="J1264" s="86"/>
      <c r="P1264" s="16" t="e">
        <f t="shared" ca="1" si="164"/>
        <v>#N/A</v>
      </c>
      <c r="Q1264" s="86" t="e">
        <f t="shared" ca="1" si="165"/>
        <v>#N/A</v>
      </c>
      <c r="R1264" s="86" t="e">
        <f t="shared" ca="1" si="166"/>
        <v>#N/A</v>
      </c>
      <c r="T1264" s="16" t="e">
        <f t="shared" ca="1" si="167"/>
        <v>#N/A</v>
      </c>
      <c r="U1264" s="86" t="e">
        <f t="shared" ca="1" si="168"/>
        <v>#N/A</v>
      </c>
      <c r="V1264" s="86" t="e">
        <f t="shared" ca="1" si="169"/>
        <v>#N/A</v>
      </c>
      <c r="X1264" s="86"/>
      <c r="AI1264" s="196" t="e">
        <f ca="1">(($E$9*(RAND()*($E$208-$D$208)+$D$208))*(RAND()*('Base Calcs'!$E$214-'Base Calcs'!$D$214)+'Base Calcs'!$D$214+IF($E$50&gt;0,$E$50,0)))+$E$154+$E$155-$E$196+$E$179-($E$179*(RAND()*($E$210-$D$210)+$D$210))-(($E$200/$E$45)*(RAND()*($E$211-$D$211)+$D$211))</f>
        <v>#N/A</v>
      </c>
      <c r="AK12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5" spans="2:37" x14ac:dyDescent="0.25">
      <c r="B1265" s="181" t="e">
        <f t="shared" ca="1" si="163"/>
        <v>#N/A</v>
      </c>
      <c r="C1265" s="86"/>
      <c r="D1265" s="86"/>
      <c r="F1265" s="16"/>
      <c r="G1265" s="86"/>
      <c r="H1265" s="86"/>
      <c r="J1265" s="86"/>
      <c r="P1265" s="16" t="e">
        <f t="shared" ca="1" si="164"/>
        <v>#N/A</v>
      </c>
      <c r="Q1265" s="86" t="e">
        <f t="shared" ca="1" si="165"/>
        <v>#N/A</v>
      </c>
      <c r="R1265" s="86" t="e">
        <f t="shared" ca="1" si="166"/>
        <v>#N/A</v>
      </c>
      <c r="T1265" s="16" t="e">
        <f t="shared" ca="1" si="167"/>
        <v>#N/A</v>
      </c>
      <c r="U1265" s="86" t="e">
        <f t="shared" ca="1" si="168"/>
        <v>#N/A</v>
      </c>
      <c r="V1265" s="86" t="e">
        <f t="shared" ca="1" si="169"/>
        <v>#N/A</v>
      </c>
      <c r="X1265" s="86"/>
      <c r="AI1265" s="196" t="e">
        <f ca="1">(($E$9*(RAND()*($E$208-$D$208)+$D$208))*(RAND()*('Base Calcs'!$E$214-'Base Calcs'!$D$214)+'Base Calcs'!$D$214+IF($E$50&gt;0,$E$50,0)))+$E$154+$E$155-$E$196+$E$179-($E$179*(RAND()*($E$210-$D$210)+$D$210))-(($E$200/$E$45)*(RAND()*($E$211-$D$211)+$D$211))</f>
        <v>#N/A</v>
      </c>
      <c r="AK12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6" spans="2:37" x14ac:dyDescent="0.25">
      <c r="B1266" s="181" t="e">
        <f t="shared" ca="1" si="163"/>
        <v>#N/A</v>
      </c>
      <c r="C1266" s="86"/>
      <c r="D1266" s="86"/>
      <c r="F1266" s="16"/>
      <c r="G1266" s="86"/>
      <c r="H1266" s="86"/>
      <c r="J1266" s="86"/>
      <c r="P1266" s="16" t="e">
        <f t="shared" ca="1" si="164"/>
        <v>#N/A</v>
      </c>
      <c r="Q1266" s="86" t="e">
        <f t="shared" ca="1" si="165"/>
        <v>#N/A</v>
      </c>
      <c r="R1266" s="86" t="e">
        <f t="shared" ca="1" si="166"/>
        <v>#N/A</v>
      </c>
      <c r="T1266" s="16" t="e">
        <f t="shared" ca="1" si="167"/>
        <v>#N/A</v>
      </c>
      <c r="U1266" s="86" t="e">
        <f t="shared" ca="1" si="168"/>
        <v>#N/A</v>
      </c>
      <c r="V1266" s="86" t="e">
        <f t="shared" ca="1" si="169"/>
        <v>#N/A</v>
      </c>
      <c r="X1266" s="86"/>
      <c r="AI1266" s="196" t="e">
        <f ca="1">(($E$9*(RAND()*($E$208-$D$208)+$D$208))*(RAND()*('Base Calcs'!$E$214-'Base Calcs'!$D$214)+'Base Calcs'!$D$214+IF($E$50&gt;0,$E$50,0)))+$E$154+$E$155-$E$196+$E$179-($E$179*(RAND()*($E$210-$D$210)+$D$210))-(($E$200/$E$45)*(RAND()*($E$211-$D$211)+$D$211))</f>
        <v>#N/A</v>
      </c>
      <c r="AK12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7" spans="2:37" x14ac:dyDescent="0.25">
      <c r="B1267" s="181" t="e">
        <f t="shared" ca="1" si="163"/>
        <v>#N/A</v>
      </c>
      <c r="C1267" s="86"/>
      <c r="D1267" s="86"/>
      <c r="F1267" s="16"/>
      <c r="G1267" s="86"/>
      <c r="H1267" s="86"/>
      <c r="J1267" s="86"/>
      <c r="P1267" s="16" t="e">
        <f t="shared" ca="1" si="164"/>
        <v>#N/A</v>
      </c>
      <c r="Q1267" s="86" t="e">
        <f t="shared" ca="1" si="165"/>
        <v>#N/A</v>
      </c>
      <c r="R1267" s="86" t="e">
        <f t="shared" ca="1" si="166"/>
        <v>#N/A</v>
      </c>
      <c r="T1267" s="16" t="e">
        <f t="shared" ca="1" si="167"/>
        <v>#N/A</v>
      </c>
      <c r="U1267" s="86" t="e">
        <f t="shared" ca="1" si="168"/>
        <v>#N/A</v>
      </c>
      <c r="V1267" s="86" t="e">
        <f t="shared" ca="1" si="169"/>
        <v>#N/A</v>
      </c>
      <c r="X1267" s="86"/>
      <c r="AI1267" s="196" t="e">
        <f ca="1">(($E$9*(RAND()*($E$208-$D$208)+$D$208))*(RAND()*('Base Calcs'!$E$214-'Base Calcs'!$D$214)+'Base Calcs'!$D$214+IF($E$50&gt;0,$E$50,0)))+$E$154+$E$155-$E$196+$E$179-($E$179*(RAND()*($E$210-$D$210)+$D$210))-(($E$200/$E$45)*(RAND()*($E$211-$D$211)+$D$211))</f>
        <v>#N/A</v>
      </c>
      <c r="AK12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8" spans="2:37" x14ac:dyDescent="0.25">
      <c r="B1268" s="181" t="e">
        <f t="shared" ca="1" si="163"/>
        <v>#N/A</v>
      </c>
      <c r="C1268" s="86"/>
      <c r="D1268" s="86"/>
      <c r="F1268" s="16"/>
      <c r="G1268" s="86"/>
      <c r="H1268" s="86"/>
      <c r="J1268" s="86"/>
      <c r="P1268" s="16" t="e">
        <f t="shared" ca="1" si="164"/>
        <v>#N/A</v>
      </c>
      <c r="Q1268" s="86" t="e">
        <f t="shared" ca="1" si="165"/>
        <v>#N/A</v>
      </c>
      <c r="R1268" s="86" t="e">
        <f t="shared" ca="1" si="166"/>
        <v>#N/A</v>
      </c>
      <c r="T1268" s="16" t="e">
        <f t="shared" ca="1" si="167"/>
        <v>#N/A</v>
      </c>
      <c r="U1268" s="86" t="e">
        <f t="shared" ca="1" si="168"/>
        <v>#N/A</v>
      </c>
      <c r="V1268" s="86" t="e">
        <f t="shared" ca="1" si="169"/>
        <v>#N/A</v>
      </c>
      <c r="X1268" s="86"/>
      <c r="AI1268" s="196" t="e">
        <f ca="1">(($E$9*(RAND()*($E$208-$D$208)+$D$208))*(RAND()*('Base Calcs'!$E$214-'Base Calcs'!$D$214)+'Base Calcs'!$D$214+IF($E$50&gt;0,$E$50,0)))+$E$154+$E$155-$E$196+$E$179-($E$179*(RAND()*($E$210-$D$210)+$D$210))-(($E$200/$E$45)*(RAND()*($E$211-$D$211)+$D$211))</f>
        <v>#N/A</v>
      </c>
      <c r="AK12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9" spans="2:37" x14ac:dyDescent="0.25">
      <c r="B1269" s="181" t="e">
        <f t="shared" ca="1" si="163"/>
        <v>#N/A</v>
      </c>
      <c r="C1269" s="86"/>
      <c r="D1269" s="86"/>
      <c r="F1269" s="16"/>
      <c r="G1269" s="86"/>
      <c r="H1269" s="86"/>
      <c r="J1269" s="86"/>
    </row>
    <row r="1270" spans="2:37" x14ac:dyDescent="0.25">
      <c r="B1270" s="181" t="e">
        <f t="shared" ca="1" si="163"/>
        <v>#N/A</v>
      </c>
      <c r="C1270" s="86"/>
      <c r="D1270" s="86"/>
      <c r="F1270" s="16"/>
      <c r="G1270" s="86"/>
      <c r="H1270" s="86"/>
      <c r="J1270" s="86"/>
    </row>
    <row r="1271" spans="2:37" x14ac:dyDescent="0.25">
      <c r="B1271" s="181" t="e">
        <f t="shared" ca="1" si="163"/>
        <v>#N/A</v>
      </c>
      <c r="C1271" s="86"/>
      <c r="D1271" s="86"/>
      <c r="F1271" s="16"/>
      <c r="G1271" s="86"/>
      <c r="H1271" s="86"/>
      <c r="J1271" s="86"/>
    </row>
    <row r="1272" spans="2:37" x14ac:dyDescent="0.25">
      <c r="B1272" s="181" t="e">
        <f t="shared" ca="1" si="163"/>
        <v>#N/A</v>
      </c>
      <c r="C1272" s="86"/>
      <c r="D1272" s="86"/>
      <c r="F1272" s="16"/>
      <c r="G1272" s="86"/>
      <c r="H1272" s="86"/>
      <c r="J1272" s="86"/>
    </row>
    <row r="1273" spans="2:37" x14ac:dyDescent="0.25">
      <c r="B1273" s="181" t="e">
        <f t="shared" ca="1" si="163"/>
        <v>#N/A</v>
      </c>
      <c r="C1273" s="86"/>
      <c r="D1273" s="86"/>
      <c r="F1273" s="16"/>
      <c r="G1273" s="86"/>
      <c r="H1273" s="86"/>
      <c r="J1273" s="86"/>
    </row>
    <row r="1274" spans="2:37" x14ac:dyDescent="0.25">
      <c r="B1274" s="181" t="e">
        <f t="shared" ca="1" si="163"/>
        <v>#N/A</v>
      </c>
      <c r="C1274" s="86"/>
      <c r="D1274" s="86"/>
      <c r="F1274" s="16"/>
      <c r="G1274" s="86"/>
      <c r="H1274" s="86"/>
      <c r="J1274" s="86"/>
    </row>
    <row r="1275" spans="2:37" x14ac:dyDescent="0.25">
      <c r="B1275" s="181" t="e">
        <f t="shared" ca="1" si="163"/>
        <v>#N/A</v>
      </c>
      <c r="C1275" s="86"/>
      <c r="D1275" s="86"/>
      <c r="F1275" s="16"/>
      <c r="G1275" s="86"/>
      <c r="H1275" s="86"/>
      <c r="J1275" s="86"/>
    </row>
    <row r="1276" spans="2:37" x14ac:dyDescent="0.25">
      <c r="B1276" s="181" t="e">
        <f t="shared" ca="1" si="163"/>
        <v>#N/A</v>
      </c>
      <c r="C1276" s="86"/>
      <c r="D1276" s="86"/>
      <c r="F1276" s="16"/>
      <c r="G1276" s="86"/>
      <c r="H1276" s="86"/>
      <c r="J1276" s="86"/>
    </row>
    <row r="1277" spans="2:37" x14ac:dyDescent="0.25">
      <c r="B1277" s="181" t="e">
        <f t="shared" ca="1" si="163"/>
        <v>#N/A</v>
      </c>
      <c r="C1277" s="86"/>
      <c r="D1277" s="86"/>
      <c r="F1277" s="16"/>
      <c r="G1277" s="86"/>
      <c r="H1277" s="86"/>
      <c r="J1277" s="86"/>
    </row>
    <row r="1278" spans="2:37" x14ac:dyDescent="0.25">
      <c r="B1278" s="181" t="e">
        <f t="shared" ca="1" si="163"/>
        <v>#N/A</v>
      </c>
      <c r="C1278" s="86"/>
      <c r="D1278" s="86"/>
      <c r="F1278" s="16"/>
      <c r="G1278" s="86"/>
      <c r="H1278" s="86"/>
      <c r="J1278" s="86"/>
    </row>
    <row r="1279" spans="2:37" x14ac:dyDescent="0.25">
      <c r="B1279" s="181" t="e">
        <f t="shared" ca="1" si="163"/>
        <v>#N/A</v>
      </c>
      <c r="C1279" s="86"/>
      <c r="D1279" s="86"/>
      <c r="F1279" s="16"/>
      <c r="G1279" s="86"/>
      <c r="H1279" s="86"/>
      <c r="J1279" s="86"/>
    </row>
    <row r="1280" spans="2:37" x14ac:dyDescent="0.25">
      <c r="B1280" s="181" t="e">
        <f t="shared" ca="1" si="163"/>
        <v>#N/A</v>
      </c>
      <c r="C1280" s="86"/>
      <c r="D1280" s="86"/>
      <c r="F1280" s="16"/>
      <c r="G1280" s="86"/>
      <c r="H1280" s="86"/>
      <c r="J1280" s="86"/>
    </row>
    <row r="1281" spans="2:10" x14ac:dyDescent="0.25">
      <c r="B1281" s="181" t="e">
        <f t="shared" ca="1" si="163"/>
        <v>#N/A</v>
      </c>
      <c r="C1281" s="86"/>
      <c r="D1281" s="86"/>
      <c r="F1281" s="16"/>
      <c r="G1281" s="86"/>
      <c r="H1281" s="86"/>
      <c r="J1281" s="86"/>
    </row>
    <row r="1282" spans="2:10" x14ac:dyDescent="0.25">
      <c r="B1282" s="181" t="e">
        <f t="shared" ca="1" si="163"/>
        <v>#N/A</v>
      </c>
      <c r="C1282" s="86"/>
      <c r="D1282" s="86"/>
      <c r="F1282" s="16"/>
      <c r="G1282" s="86"/>
      <c r="H1282" s="86"/>
      <c r="J1282" s="86"/>
    </row>
    <row r="1283" spans="2:10" x14ac:dyDescent="0.25">
      <c r="B1283" s="181" t="e">
        <f t="shared" ca="1" si="163"/>
        <v>#N/A</v>
      </c>
      <c r="C1283" s="86"/>
      <c r="D1283" s="86"/>
      <c r="F1283" s="16"/>
      <c r="G1283" s="86"/>
      <c r="H1283" s="86"/>
      <c r="J1283" s="86"/>
    </row>
    <row r="1284" spans="2:10" x14ac:dyDescent="0.25">
      <c r="B1284" s="181" t="e">
        <f t="shared" ca="1" si="163"/>
        <v>#N/A</v>
      </c>
      <c r="C1284" s="86"/>
      <c r="D1284" s="86"/>
      <c r="F1284" s="16"/>
      <c r="G1284" s="86"/>
      <c r="H1284" s="86"/>
      <c r="J1284" s="86"/>
    </row>
    <row r="1285" spans="2:10" x14ac:dyDescent="0.25">
      <c r="B1285" s="181" t="e">
        <f t="shared" ca="1" si="163"/>
        <v>#N/A</v>
      </c>
      <c r="C1285" s="86"/>
      <c r="D1285" s="86"/>
      <c r="F1285" s="16"/>
      <c r="G1285" s="86"/>
      <c r="H1285" s="86"/>
      <c r="J1285" s="86"/>
    </row>
    <row r="1286" spans="2:10" x14ac:dyDescent="0.25">
      <c r="B1286" s="181" t="e">
        <f t="shared" ca="1" si="163"/>
        <v>#N/A</v>
      </c>
      <c r="C1286" s="86"/>
      <c r="D1286" s="86"/>
      <c r="F1286" s="16"/>
      <c r="G1286" s="86"/>
      <c r="H1286" s="86"/>
      <c r="J1286" s="86"/>
    </row>
    <row r="1287" spans="2:10" x14ac:dyDescent="0.25">
      <c r="B1287" s="181" t="e">
        <f t="shared" ca="1" si="163"/>
        <v>#N/A</v>
      </c>
    </row>
    <row r="1288" spans="2:10" x14ac:dyDescent="0.25">
      <c r="B1288" s="181" t="e">
        <f t="shared" ca="1" si="163"/>
        <v>#N/A</v>
      </c>
    </row>
    <row r="1289" spans="2:10" x14ac:dyDescent="0.25">
      <c r="B1289" s="181" t="e">
        <f t="shared" ca="1" si="163"/>
        <v>#N/A</v>
      </c>
    </row>
    <row r="1290" spans="2:10" x14ac:dyDescent="0.25">
      <c r="B1290" s="181" t="e">
        <f t="shared" ca="1" si="163"/>
        <v>#N/A</v>
      </c>
    </row>
    <row r="1291" spans="2:10" x14ac:dyDescent="0.25">
      <c r="B1291" s="181" t="e">
        <f t="shared" ca="1" si="163"/>
        <v>#N/A</v>
      </c>
    </row>
    <row r="1292" spans="2:10" x14ac:dyDescent="0.25">
      <c r="B1292" s="181" t="e">
        <f t="shared" ref="B1292:B1355" ca="1" si="17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293" spans="2:10" x14ac:dyDescent="0.25">
      <c r="B1293" s="181" t="e">
        <f t="shared" ca="1" si="170"/>
        <v>#N/A</v>
      </c>
    </row>
    <row r="1294" spans="2:10" x14ac:dyDescent="0.25">
      <c r="B1294" s="181" t="e">
        <f t="shared" ca="1" si="170"/>
        <v>#N/A</v>
      </c>
    </row>
    <row r="1295" spans="2:10" x14ac:dyDescent="0.25">
      <c r="B1295" s="181" t="e">
        <f t="shared" ca="1" si="170"/>
        <v>#N/A</v>
      </c>
    </row>
    <row r="1296" spans="2:10" x14ac:dyDescent="0.25">
      <c r="B1296" s="181" t="e">
        <f t="shared" ca="1" si="170"/>
        <v>#N/A</v>
      </c>
    </row>
    <row r="1297" spans="2:2" x14ac:dyDescent="0.25">
      <c r="B1297" s="181" t="e">
        <f t="shared" ca="1" si="170"/>
        <v>#N/A</v>
      </c>
    </row>
    <row r="1298" spans="2:2" x14ac:dyDescent="0.25">
      <c r="B1298" s="181" t="e">
        <f t="shared" ca="1" si="170"/>
        <v>#N/A</v>
      </c>
    </row>
    <row r="1299" spans="2:2" x14ac:dyDescent="0.25">
      <c r="B1299" s="181" t="e">
        <f t="shared" ca="1" si="170"/>
        <v>#N/A</v>
      </c>
    </row>
    <row r="1300" spans="2:2" x14ac:dyDescent="0.25">
      <c r="B1300" s="181" t="e">
        <f t="shared" ca="1" si="170"/>
        <v>#N/A</v>
      </c>
    </row>
    <row r="1301" spans="2:2" x14ac:dyDescent="0.25">
      <c r="B1301" s="181" t="e">
        <f t="shared" ca="1" si="170"/>
        <v>#N/A</v>
      </c>
    </row>
    <row r="1302" spans="2:2" x14ac:dyDescent="0.25">
      <c r="B1302" s="181" t="e">
        <f t="shared" ca="1" si="170"/>
        <v>#N/A</v>
      </c>
    </row>
    <row r="1303" spans="2:2" x14ac:dyDescent="0.25">
      <c r="B1303" s="181" t="e">
        <f t="shared" ca="1" si="170"/>
        <v>#N/A</v>
      </c>
    </row>
    <row r="1304" spans="2:2" x14ac:dyDescent="0.25">
      <c r="B1304" s="181" t="e">
        <f t="shared" ca="1" si="170"/>
        <v>#N/A</v>
      </c>
    </row>
    <row r="1305" spans="2:2" x14ac:dyDescent="0.25">
      <c r="B1305" s="181" t="e">
        <f t="shared" ca="1" si="170"/>
        <v>#N/A</v>
      </c>
    </row>
    <row r="1306" spans="2:2" x14ac:dyDescent="0.25">
      <c r="B1306" s="181" t="e">
        <f t="shared" ca="1" si="170"/>
        <v>#N/A</v>
      </c>
    </row>
    <row r="1307" spans="2:2" x14ac:dyDescent="0.25">
      <c r="B1307" s="181" t="e">
        <f t="shared" ca="1" si="170"/>
        <v>#N/A</v>
      </c>
    </row>
    <row r="1308" spans="2:2" x14ac:dyDescent="0.25">
      <c r="B1308" s="181" t="e">
        <f t="shared" ca="1" si="170"/>
        <v>#N/A</v>
      </c>
    </row>
    <row r="1309" spans="2:2" x14ac:dyDescent="0.25">
      <c r="B1309" s="181" t="e">
        <f t="shared" ca="1" si="170"/>
        <v>#N/A</v>
      </c>
    </row>
    <row r="1310" spans="2:2" x14ac:dyDescent="0.25">
      <c r="B1310" s="181" t="e">
        <f t="shared" ca="1" si="170"/>
        <v>#N/A</v>
      </c>
    </row>
    <row r="1311" spans="2:2" x14ac:dyDescent="0.25">
      <c r="B1311" s="181" t="e">
        <f t="shared" ca="1" si="170"/>
        <v>#N/A</v>
      </c>
    </row>
    <row r="1312" spans="2:2" x14ac:dyDescent="0.25">
      <c r="B1312" s="181" t="e">
        <f t="shared" ca="1" si="170"/>
        <v>#N/A</v>
      </c>
    </row>
    <row r="1313" spans="2:2" x14ac:dyDescent="0.25">
      <c r="B1313" s="181" t="e">
        <f t="shared" ca="1" si="170"/>
        <v>#N/A</v>
      </c>
    </row>
    <row r="1314" spans="2:2" x14ac:dyDescent="0.25">
      <c r="B1314" s="181" t="e">
        <f t="shared" ca="1" si="170"/>
        <v>#N/A</v>
      </c>
    </row>
    <row r="1315" spans="2:2" x14ac:dyDescent="0.25">
      <c r="B1315" s="181" t="e">
        <f t="shared" ca="1" si="170"/>
        <v>#N/A</v>
      </c>
    </row>
    <row r="1316" spans="2:2" x14ac:dyDescent="0.25">
      <c r="B1316" s="181" t="e">
        <f t="shared" ca="1" si="170"/>
        <v>#N/A</v>
      </c>
    </row>
    <row r="1317" spans="2:2" x14ac:dyDescent="0.25">
      <c r="B1317" s="181" t="e">
        <f t="shared" ca="1" si="170"/>
        <v>#N/A</v>
      </c>
    </row>
    <row r="1318" spans="2:2" x14ac:dyDescent="0.25">
      <c r="B1318" s="181" t="e">
        <f t="shared" ca="1" si="170"/>
        <v>#N/A</v>
      </c>
    </row>
    <row r="1319" spans="2:2" x14ac:dyDescent="0.25">
      <c r="B1319" s="181" t="e">
        <f t="shared" ca="1" si="170"/>
        <v>#N/A</v>
      </c>
    </row>
    <row r="1320" spans="2:2" x14ac:dyDescent="0.25">
      <c r="B1320" s="181" t="e">
        <f t="shared" ca="1" si="170"/>
        <v>#N/A</v>
      </c>
    </row>
    <row r="1321" spans="2:2" x14ac:dyDescent="0.25">
      <c r="B1321" s="181" t="e">
        <f t="shared" ca="1" si="170"/>
        <v>#N/A</v>
      </c>
    </row>
    <row r="1322" spans="2:2" x14ac:dyDescent="0.25">
      <c r="B1322" s="181" t="e">
        <f t="shared" ca="1" si="170"/>
        <v>#N/A</v>
      </c>
    </row>
    <row r="1323" spans="2:2" x14ac:dyDescent="0.25">
      <c r="B1323" s="181" t="e">
        <f t="shared" ca="1" si="170"/>
        <v>#N/A</v>
      </c>
    </row>
    <row r="1324" spans="2:2" x14ac:dyDescent="0.25">
      <c r="B1324" s="181" t="e">
        <f t="shared" ca="1" si="170"/>
        <v>#N/A</v>
      </c>
    </row>
    <row r="1325" spans="2:2" x14ac:dyDescent="0.25">
      <c r="B1325" s="181" t="e">
        <f t="shared" ca="1" si="170"/>
        <v>#N/A</v>
      </c>
    </row>
    <row r="1326" spans="2:2" x14ac:dyDescent="0.25">
      <c r="B1326" s="181" t="e">
        <f t="shared" ca="1" si="170"/>
        <v>#N/A</v>
      </c>
    </row>
    <row r="1327" spans="2:2" x14ac:dyDescent="0.25">
      <c r="B1327" s="181" t="e">
        <f t="shared" ca="1" si="170"/>
        <v>#N/A</v>
      </c>
    </row>
    <row r="1328" spans="2:2" x14ac:dyDescent="0.25">
      <c r="B1328" s="181" t="e">
        <f t="shared" ca="1" si="170"/>
        <v>#N/A</v>
      </c>
    </row>
    <row r="1329" spans="2:2" x14ac:dyDescent="0.25">
      <c r="B1329" s="181" t="e">
        <f t="shared" ca="1" si="170"/>
        <v>#N/A</v>
      </c>
    </row>
    <row r="1330" spans="2:2" x14ac:dyDescent="0.25">
      <c r="B1330" s="181" t="e">
        <f t="shared" ca="1" si="170"/>
        <v>#N/A</v>
      </c>
    </row>
    <row r="1331" spans="2:2" x14ac:dyDescent="0.25">
      <c r="B1331" s="181" t="e">
        <f t="shared" ca="1" si="170"/>
        <v>#N/A</v>
      </c>
    </row>
    <row r="1332" spans="2:2" x14ac:dyDescent="0.25">
      <c r="B1332" s="181" t="e">
        <f t="shared" ca="1" si="170"/>
        <v>#N/A</v>
      </c>
    </row>
    <row r="1333" spans="2:2" x14ac:dyDescent="0.25">
      <c r="B1333" s="181" t="e">
        <f t="shared" ca="1" si="170"/>
        <v>#N/A</v>
      </c>
    </row>
    <row r="1334" spans="2:2" x14ac:dyDescent="0.25">
      <c r="B1334" s="181" t="e">
        <f t="shared" ca="1" si="170"/>
        <v>#N/A</v>
      </c>
    </row>
    <row r="1335" spans="2:2" x14ac:dyDescent="0.25">
      <c r="B1335" s="181" t="e">
        <f t="shared" ca="1" si="170"/>
        <v>#N/A</v>
      </c>
    </row>
    <row r="1336" spans="2:2" x14ac:dyDescent="0.25">
      <c r="B1336" s="181" t="e">
        <f t="shared" ca="1" si="170"/>
        <v>#N/A</v>
      </c>
    </row>
    <row r="1337" spans="2:2" x14ac:dyDescent="0.25">
      <c r="B1337" s="181" t="e">
        <f t="shared" ca="1" si="170"/>
        <v>#N/A</v>
      </c>
    </row>
    <row r="1338" spans="2:2" x14ac:dyDescent="0.25">
      <c r="B1338" s="181" t="e">
        <f t="shared" ca="1" si="170"/>
        <v>#N/A</v>
      </c>
    </row>
    <row r="1339" spans="2:2" x14ac:dyDescent="0.25">
      <c r="B1339" s="181" t="e">
        <f t="shared" ca="1" si="170"/>
        <v>#N/A</v>
      </c>
    </row>
    <row r="1340" spans="2:2" x14ac:dyDescent="0.25">
      <c r="B1340" s="181" t="e">
        <f t="shared" ca="1" si="170"/>
        <v>#N/A</v>
      </c>
    </row>
    <row r="1341" spans="2:2" x14ac:dyDescent="0.25">
      <c r="B1341" s="181" t="e">
        <f t="shared" ca="1" si="170"/>
        <v>#N/A</v>
      </c>
    </row>
    <row r="1342" spans="2:2" x14ac:dyDescent="0.25">
      <c r="B1342" s="181" t="e">
        <f t="shared" ca="1" si="170"/>
        <v>#N/A</v>
      </c>
    </row>
    <row r="1343" spans="2:2" x14ac:dyDescent="0.25">
      <c r="B1343" s="181" t="e">
        <f t="shared" ca="1" si="170"/>
        <v>#N/A</v>
      </c>
    </row>
    <row r="1344" spans="2:2" x14ac:dyDescent="0.25">
      <c r="B1344" s="181" t="e">
        <f t="shared" ca="1" si="170"/>
        <v>#N/A</v>
      </c>
    </row>
    <row r="1345" spans="2:2" x14ac:dyDescent="0.25">
      <c r="B1345" s="181" t="e">
        <f t="shared" ca="1" si="170"/>
        <v>#N/A</v>
      </c>
    </row>
    <row r="1346" spans="2:2" x14ac:dyDescent="0.25">
      <c r="B1346" s="181" t="e">
        <f t="shared" ca="1" si="170"/>
        <v>#N/A</v>
      </c>
    </row>
    <row r="1347" spans="2:2" x14ac:dyDescent="0.25">
      <c r="B1347" s="181" t="e">
        <f t="shared" ca="1" si="170"/>
        <v>#N/A</v>
      </c>
    </row>
    <row r="1348" spans="2:2" x14ac:dyDescent="0.25">
      <c r="B1348" s="181" t="e">
        <f t="shared" ca="1" si="170"/>
        <v>#N/A</v>
      </c>
    </row>
    <row r="1349" spans="2:2" x14ac:dyDescent="0.25">
      <c r="B1349" s="181" t="e">
        <f t="shared" ca="1" si="170"/>
        <v>#N/A</v>
      </c>
    </row>
    <row r="1350" spans="2:2" x14ac:dyDescent="0.25">
      <c r="B1350" s="181" t="e">
        <f t="shared" ca="1" si="170"/>
        <v>#N/A</v>
      </c>
    </row>
    <row r="1351" spans="2:2" x14ac:dyDescent="0.25">
      <c r="B1351" s="181" t="e">
        <f t="shared" ca="1" si="170"/>
        <v>#N/A</v>
      </c>
    </row>
    <row r="1352" spans="2:2" x14ac:dyDescent="0.25">
      <c r="B1352" s="181" t="e">
        <f t="shared" ca="1" si="170"/>
        <v>#N/A</v>
      </c>
    </row>
    <row r="1353" spans="2:2" x14ac:dyDescent="0.25">
      <c r="B1353" s="181" t="e">
        <f t="shared" ca="1" si="170"/>
        <v>#N/A</v>
      </c>
    </row>
    <row r="1354" spans="2:2" x14ac:dyDescent="0.25">
      <c r="B1354" s="181" t="e">
        <f t="shared" ca="1" si="170"/>
        <v>#N/A</v>
      </c>
    </row>
    <row r="1355" spans="2:2" x14ac:dyDescent="0.25">
      <c r="B1355" s="181" t="e">
        <f t="shared" ca="1" si="170"/>
        <v>#N/A</v>
      </c>
    </row>
    <row r="1356" spans="2:2" x14ac:dyDescent="0.25">
      <c r="B1356" s="181" t="e">
        <f t="shared" ref="B1356:B1419" ca="1" si="171">($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357" spans="2:2" x14ac:dyDescent="0.25">
      <c r="B1357" s="181" t="e">
        <f t="shared" ca="1" si="171"/>
        <v>#N/A</v>
      </c>
    </row>
    <row r="1358" spans="2:2" x14ac:dyDescent="0.25">
      <c r="B1358" s="181" t="e">
        <f t="shared" ca="1" si="171"/>
        <v>#N/A</v>
      </c>
    </row>
    <row r="1359" spans="2:2" x14ac:dyDescent="0.25">
      <c r="B1359" s="181" t="e">
        <f t="shared" ca="1" si="171"/>
        <v>#N/A</v>
      </c>
    </row>
    <row r="1360" spans="2:2" x14ac:dyDescent="0.25">
      <c r="B1360" s="181" t="e">
        <f t="shared" ca="1" si="171"/>
        <v>#N/A</v>
      </c>
    </row>
    <row r="1361" spans="2:2" x14ac:dyDescent="0.25">
      <c r="B1361" s="181" t="e">
        <f t="shared" ca="1" si="171"/>
        <v>#N/A</v>
      </c>
    </row>
    <row r="1362" spans="2:2" x14ac:dyDescent="0.25">
      <c r="B1362" s="181" t="e">
        <f t="shared" ca="1" si="171"/>
        <v>#N/A</v>
      </c>
    </row>
    <row r="1363" spans="2:2" x14ac:dyDescent="0.25">
      <c r="B1363" s="181" t="e">
        <f t="shared" ca="1" si="171"/>
        <v>#N/A</v>
      </c>
    </row>
    <row r="1364" spans="2:2" x14ac:dyDescent="0.25">
      <c r="B1364" s="181" t="e">
        <f t="shared" ca="1" si="171"/>
        <v>#N/A</v>
      </c>
    </row>
    <row r="1365" spans="2:2" x14ac:dyDescent="0.25">
      <c r="B1365" s="181" t="e">
        <f t="shared" ca="1" si="171"/>
        <v>#N/A</v>
      </c>
    </row>
    <row r="1366" spans="2:2" x14ac:dyDescent="0.25">
      <c r="B1366" s="181" t="e">
        <f t="shared" ca="1" si="171"/>
        <v>#N/A</v>
      </c>
    </row>
    <row r="1367" spans="2:2" x14ac:dyDescent="0.25">
      <c r="B1367" s="181" t="e">
        <f t="shared" ca="1" si="171"/>
        <v>#N/A</v>
      </c>
    </row>
    <row r="1368" spans="2:2" x14ac:dyDescent="0.25">
      <c r="B1368" s="181" t="e">
        <f t="shared" ca="1" si="171"/>
        <v>#N/A</v>
      </c>
    </row>
    <row r="1369" spans="2:2" x14ac:dyDescent="0.25">
      <c r="B1369" s="181" t="e">
        <f t="shared" ca="1" si="171"/>
        <v>#N/A</v>
      </c>
    </row>
    <row r="1370" spans="2:2" x14ac:dyDescent="0.25">
      <c r="B1370" s="181" t="e">
        <f t="shared" ca="1" si="171"/>
        <v>#N/A</v>
      </c>
    </row>
    <row r="1371" spans="2:2" x14ac:dyDescent="0.25">
      <c r="B1371" s="181" t="e">
        <f t="shared" ca="1" si="171"/>
        <v>#N/A</v>
      </c>
    </row>
    <row r="1372" spans="2:2" x14ac:dyDescent="0.25">
      <c r="B1372" s="181" t="e">
        <f t="shared" ca="1" si="171"/>
        <v>#N/A</v>
      </c>
    </row>
    <row r="1373" spans="2:2" x14ac:dyDescent="0.25">
      <c r="B1373" s="181" t="e">
        <f t="shared" ca="1" si="171"/>
        <v>#N/A</v>
      </c>
    </row>
    <row r="1374" spans="2:2" x14ac:dyDescent="0.25">
      <c r="B1374" s="181" t="e">
        <f t="shared" ca="1" si="171"/>
        <v>#N/A</v>
      </c>
    </row>
    <row r="1375" spans="2:2" x14ac:dyDescent="0.25">
      <c r="B1375" s="181" t="e">
        <f t="shared" ca="1" si="171"/>
        <v>#N/A</v>
      </c>
    </row>
    <row r="1376" spans="2:2" x14ac:dyDescent="0.25">
      <c r="B1376" s="181" t="e">
        <f t="shared" ca="1" si="171"/>
        <v>#N/A</v>
      </c>
    </row>
    <row r="1377" spans="2:2" x14ac:dyDescent="0.25">
      <c r="B1377" s="181" t="e">
        <f t="shared" ca="1" si="171"/>
        <v>#N/A</v>
      </c>
    </row>
    <row r="1378" spans="2:2" x14ac:dyDescent="0.25">
      <c r="B1378" s="181" t="e">
        <f t="shared" ca="1" si="171"/>
        <v>#N/A</v>
      </c>
    </row>
    <row r="1379" spans="2:2" x14ac:dyDescent="0.25">
      <c r="B1379" s="181" t="e">
        <f t="shared" ca="1" si="171"/>
        <v>#N/A</v>
      </c>
    </row>
    <row r="1380" spans="2:2" x14ac:dyDescent="0.25">
      <c r="B1380" s="181" t="e">
        <f t="shared" ca="1" si="171"/>
        <v>#N/A</v>
      </c>
    </row>
    <row r="1381" spans="2:2" x14ac:dyDescent="0.25">
      <c r="B1381" s="181" t="e">
        <f t="shared" ca="1" si="171"/>
        <v>#N/A</v>
      </c>
    </row>
    <row r="1382" spans="2:2" x14ac:dyDescent="0.25">
      <c r="B1382" s="181" t="e">
        <f t="shared" ca="1" si="171"/>
        <v>#N/A</v>
      </c>
    </row>
    <row r="1383" spans="2:2" x14ac:dyDescent="0.25">
      <c r="B1383" s="181" t="e">
        <f t="shared" ca="1" si="171"/>
        <v>#N/A</v>
      </c>
    </row>
    <row r="1384" spans="2:2" x14ac:dyDescent="0.25">
      <c r="B1384" s="181" t="e">
        <f t="shared" ca="1" si="171"/>
        <v>#N/A</v>
      </c>
    </row>
    <row r="1385" spans="2:2" x14ac:dyDescent="0.25">
      <c r="B1385" s="181" t="e">
        <f t="shared" ca="1" si="171"/>
        <v>#N/A</v>
      </c>
    </row>
    <row r="1386" spans="2:2" x14ac:dyDescent="0.25">
      <c r="B1386" s="181" t="e">
        <f t="shared" ca="1" si="171"/>
        <v>#N/A</v>
      </c>
    </row>
    <row r="1387" spans="2:2" x14ac:dyDescent="0.25">
      <c r="B1387" s="181" t="e">
        <f t="shared" ca="1" si="171"/>
        <v>#N/A</v>
      </c>
    </row>
    <row r="1388" spans="2:2" x14ac:dyDescent="0.25">
      <c r="B1388" s="181" t="e">
        <f t="shared" ca="1" si="171"/>
        <v>#N/A</v>
      </c>
    </row>
    <row r="1389" spans="2:2" x14ac:dyDescent="0.25">
      <c r="B1389" s="181" t="e">
        <f t="shared" ca="1" si="171"/>
        <v>#N/A</v>
      </c>
    </row>
    <row r="1390" spans="2:2" x14ac:dyDescent="0.25">
      <c r="B1390" s="181" t="e">
        <f t="shared" ca="1" si="171"/>
        <v>#N/A</v>
      </c>
    </row>
    <row r="1391" spans="2:2" x14ac:dyDescent="0.25">
      <c r="B1391" s="181" t="e">
        <f t="shared" ca="1" si="171"/>
        <v>#N/A</v>
      </c>
    </row>
    <row r="1392" spans="2:2" x14ac:dyDescent="0.25">
      <c r="B1392" s="181" t="e">
        <f t="shared" ca="1" si="171"/>
        <v>#N/A</v>
      </c>
    </row>
    <row r="1393" spans="2:2" x14ac:dyDescent="0.25">
      <c r="B1393" s="181" t="e">
        <f t="shared" ca="1" si="171"/>
        <v>#N/A</v>
      </c>
    </row>
    <row r="1394" spans="2:2" x14ac:dyDescent="0.25">
      <c r="B1394" s="181" t="e">
        <f t="shared" ca="1" si="171"/>
        <v>#N/A</v>
      </c>
    </row>
    <row r="1395" spans="2:2" x14ac:dyDescent="0.25">
      <c r="B1395" s="181" t="e">
        <f t="shared" ca="1" si="171"/>
        <v>#N/A</v>
      </c>
    </row>
    <row r="1396" spans="2:2" x14ac:dyDescent="0.25">
      <c r="B1396" s="181" t="e">
        <f t="shared" ca="1" si="171"/>
        <v>#N/A</v>
      </c>
    </row>
    <row r="1397" spans="2:2" x14ac:dyDescent="0.25">
      <c r="B1397" s="181" t="e">
        <f t="shared" ca="1" si="171"/>
        <v>#N/A</v>
      </c>
    </row>
    <row r="1398" spans="2:2" x14ac:dyDescent="0.25">
      <c r="B1398" s="181" t="e">
        <f t="shared" ca="1" si="171"/>
        <v>#N/A</v>
      </c>
    </row>
    <row r="1399" spans="2:2" x14ac:dyDescent="0.25">
      <c r="B1399" s="181" t="e">
        <f t="shared" ca="1" si="171"/>
        <v>#N/A</v>
      </c>
    </row>
    <row r="1400" spans="2:2" x14ac:dyDescent="0.25">
      <c r="B1400" s="181" t="e">
        <f t="shared" ca="1" si="171"/>
        <v>#N/A</v>
      </c>
    </row>
    <row r="1401" spans="2:2" x14ac:dyDescent="0.25">
      <c r="B1401" s="181" t="e">
        <f t="shared" ca="1" si="171"/>
        <v>#N/A</v>
      </c>
    </row>
    <row r="1402" spans="2:2" x14ac:dyDescent="0.25">
      <c r="B1402" s="181" t="e">
        <f t="shared" ca="1" si="171"/>
        <v>#N/A</v>
      </c>
    </row>
    <row r="1403" spans="2:2" x14ac:dyDescent="0.25">
      <c r="B1403" s="181" t="e">
        <f t="shared" ca="1" si="171"/>
        <v>#N/A</v>
      </c>
    </row>
    <row r="1404" spans="2:2" x14ac:dyDescent="0.25">
      <c r="B1404" s="181" t="e">
        <f t="shared" ca="1" si="171"/>
        <v>#N/A</v>
      </c>
    </row>
    <row r="1405" spans="2:2" x14ac:dyDescent="0.25">
      <c r="B1405" s="181" t="e">
        <f t="shared" ca="1" si="171"/>
        <v>#N/A</v>
      </c>
    </row>
    <row r="1406" spans="2:2" x14ac:dyDescent="0.25">
      <c r="B1406" s="181" t="e">
        <f t="shared" ca="1" si="171"/>
        <v>#N/A</v>
      </c>
    </row>
    <row r="1407" spans="2:2" x14ac:dyDescent="0.25">
      <c r="B1407" s="181" t="e">
        <f t="shared" ca="1" si="171"/>
        <v>#N/A</v>
      </c>
    </row>
    <row r="1408" spans="2:2" x14ac:dyDescent="0.25">
      <c r="B1408" s="181" t="e">
        <f t="shared" ca="1" si="171"/>
        <v>#N/A</v>
      </c>
    </row>
    <row r="1409" spans="2:2" x14ac:dyDescent="0.25">
      <c r="B1409" s="181" t="e">
        <f t="shared" ca="1" si="171"/>
        <v>#N/A</v>
      </c>
    </row>
    <row r="1410" spans="2:2" x14ac:dyDescent="0.25">
      <c r="B1410" s="181" t="e">
        <f t="shared" ca="1" si="171"/>
        <v>#N/A</v>
      </c>
    </row>
    <row r="1411" spans="2:2" x14ac:dyDescent="0.25">
      <c r="B1411" s="181" t="e">
        <f t="shared" ca="1" si="171"/>
        <v>#N/A</v>
      </c>
    </row>
    <row r="1412" spans="2:2" x14ac:dyDescent="0.25">
      <c r="B1412" s="181" t="e">
        <f t="shared" ca="1" si="171"/>
        <v>#N/A</v>
      </c>
    </row>
    <row r="1413" spans="2:2" x14ac:dyDescent="0.25">
      <c r="B1413" s="181" t="e">
        <f t="shared" ca="1" si="171"/>
        <v>#N/A</v>
      </c>
    </row>
    <row r="1414" spans="2:2" x14ac:dyDescent="0.25">
      <c r="B1414" s="181" t="e">
        <f t="shared" ca="1" si="171"/>
        <v>#N/A</v>
      </c>
    </row>
    <row r="1415" spans="2:2" x14ac:dyDescent="0.25">
      <c r="B1415" s="181" t="e">
        <f t="shared" ca="1" si="171"/>
        <v>#N/A</v>
      </c>
    </row>
    <row r="1416" spans="2:2" x14ac:dyDescent="0.25">
      <c r="B1416" s="181" t="e">
        <f t="shared" ca="1" si="171"/>
        <v>#N/A</v>
      </c>
    </row>
    <row r="1417" spans="2:2" x14ac:dyDescent="0.25">
      <c r="B1417" s="181" t="e">
        <f t="shared" ca="1" si="171"/>
        <v>#N/A</v>
      </c>
    </row>
    <row r="1418" spans="2:2" x14ac:dyDescent="0.25">
      <c r="B1418" s="181" t="e">
        <f t="shared" ca="1" si="171"/>
        <v>#N/A</v>
      </c>
    </row>
    <row r="1419" spans="2:2" x14ac:dyDescent="0.25">
      <c r="B1419" s="181" t="e">
        <f t="shared" ca="1" si="171"/>
        <v>#N/A</v>
      </c>
    </row>
    <row r="1420" spans="2:2" x14ac:dyDescent="0.25">
      <c r="B1420" s="181" t="e">
        <f t="shared" ref="B1420:B1483" ca="1" si="17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421" spans="2:2" x14ac:dyDescent="0.25">
      <c r="B1421" s="181" t="e">
        <f t="shared" ca="1" si="172"/>
        <v>#N/A</v>
      </c>
    </row>
    <row r="1422" spans="2:2" x14ac:dyDescent="0.25">
      <c r="B1422" s="181" t="e">
        <f t="shared" ca="1" si="172"/>
        <v>#N/A</v>
      </c>
    </row>
    <row r="1423" spans="2:2" x14ac:dyDescent="0.25">
      <c r="B1423" s="181" t="e">
        <f t="shared" ca="1" si="172"/>
        <v>#N/A</v>
      </c>
    </row>
    <row r="1424" spans="2:2" x14ac:dyDescent="0.25">
      <c r="B1424" s="181" t="e">
        <f t="shared" ca="1" si="172"/>
        <v>#N/A</v>
      </c>
    </row>
    <row r="1425" spans="2:2" x14ac:dyDescent="0.25">
      <c r="B1425" s="181" t="e">
        <f t="shared" ca="1" si="172"/>
        <v>#N/A</v>
      </c>
    </row>
    <row r="1426" spans="2:2" x14ac:dyDescent="0.25">
      <c r="B1426" s="181" t="e">
        <f t="shared" ca="1" si="172"/>
        <v>#N/A</v>
      </c>
    </row>
    <row r="1427" spans="2:2" x14ac:dyDescent="0.25">
      <c r="B1427" s="181" t="e">
        <f t="shared" ca="1" si="172"/>
        <v>#N/A</v>
      </c>
    </row>
    <row r="1428" spans="2:2" x14ac:dyDescent="0.25">
      <c r="B1428" s="181" t="e">
        <f t="shared" ca="1" si="172"/>
        <v>#N/A</v>
      </c>
    </row>
    <row r="1429" spans="2:2" x14ac:dyDescent="0.25">
      <c r="B1429" s="181" t="e">
        <f t="shared" ca="1" si="172"/>
        <v>#N/A</v>
      </c>
    </row>
    <row r="1430" spans="2:2" x14ac:dyDescent="0.25">
      <c r="B1430" s="181" t="e">
        <f t="shared" ca="1" si="172"/>
        <v>#N/A</v>
      </c>
    </row>
    <row r="1431" spans="2:2" x14ac:dyDescent="0.25">
      <c r="B1431" s="181" t="e">
        <f t="shared" ca="1" si="172"/>
        <v>#N/A</v>
      </c>
    </row>
    <row r="1432" spans="2:2" x14ac:dyDescent="0.25">
      <c r="B1432" s="181" t="e">
        <f t="shared" ca="1" si="172"/>
        <v>#N/A</v>
      </c>
    </row>
    <row r="1433" spans="2:2" x14ac:dyDescent="0.25">
      <c r="B1433" s="181" t="e">
        <f t="shared" ca="1" si="172"/>
        <v>#N/A</v>
      </c>
    </row>
    <row r="1434" spans="2:2" x14ac:dyDescent="0.25">
      <c r="B1434" s="181" t="e">
        <f t="shared" ca="1" si="172"/>
        <v>#N/A</v>
      </c>
    </row>
    <row r="1435" spans="2:2" x14ac:dyDescent="0.25">
      <c r="B1435" s="181" t="e">
        <f t="shared" ca="1" si="172"/>
        <v>#N/A</v>
      </c>
    </row>
    <row r="1436" spans="2:2" x14ac:dyDescent="0.25">
      <c r="B1436" s="181" t="e">
        <f t="shared" ca="1" si="172"/>
        <v>#N/A</v>
      </c>
    </row>
    <row r="1437" spans="2:2" x14ac:dyDescent="0.25">
      <c r="B1437" s="181" t="e">
        <f t="shared" ca="1" si="172"/>
        <v>#N/A</v>
      </c>
    </row>
    <row r="1438" spans="2:2" x14ac:dyDescent="0.25">
      <c r="B1438" s="181" t="e">
        <f t="shared" ca="1" si="172"/>
        <v>#N/A</v>
      </c>
    </row>
    <row r="1439" spans="2:2" x14ac:dyDescent="0.25">
      <c r="B1439" s="181" t="e">
        <f t="shared" ca="1" si="172"/>
        <v>#N/A</v>
      </c>
    </row>
    <row r="1440" spans="2:2" x14ac:dyDescent="0.25">
      <c r="B1440" s="181" t="e">
        <f t="shared" ca="1" si="172"/>
        <v>#N/A</v>
      </c>
    </row>
    <row r="1441" spans="2:2" x14ac:dyDescent="0.25">
      <c r="B1441" s="181" t="e">
        <f t="shared" ca="1" si="172"/>
        <v>#N/A</v>
      </c>
    </row>
    <row r="1442" spans="2:2" x14ac:dyDescent="0.25">
      <c r="B1442" s="181" t="e">
        <f t="shared" ca="1" si="172"/>
        <v>#N/A</v>
      </c>
    </row>
    <row r="1443" spans="2:2" x14ac:dyDescent="0.25">
      <c r="B1443" s="181" t="e">
        <f t="shared" ca="1" si="172"/>
        <v>#N/A</v>
      </c>
    </row>
    <row r="1444" spans="2:2" x14ac:dyDescent="0.25">
      <c r="B1444" s="181" t="e">
        <f t="shared" ca="1" si="172"/>
        <v>#N/A</v>
      </c>
    </row>
    <row r="1445" spans="2:2" x14ac:dyDescent="0.25">
      <c r="B1445" s="181" t="e">
        <f t="shared" ca="1" si="172"/>
        <v>#N/A</v>
      </c>
    </row>
    <row r="1446" spans="2:2" x14ac:dyDescent="0.25">
      <c r="B1446" s="181" t="e">
        <f t="shared" ca="1" si="172"/>
        <v>#N/A</v>
      </c>
    </row>
    <row r="1447" spans="2:2" x14ac:dyDescent="0.25">
      <c r="B1447" s="181" t="e">
        <f t="shared" ca="1" si="172"/>
        <v>#N/A</v>
      </c>
    </row>
    <row r="1448" spans="2:2" x14ac:dyDescent="0.25">
      <c r="B1448" s="181" t="e">
        <f t="shared" ca="1" si="172"/>
        <v>#N/A</v>
      </c>
    </row>
    <row r="1449" spans="2:2" x14ac:dyDescent="0.25">
      <c r="B1449" s="181" t="e">
        <f t="shared" ca="1" si="172"/>
        <v>#N/A</v>
      </c>
    </row>
    <row r="1450" spans="2:2" x14ac:dyDescent="0.25">
      <c r="B1450" s="181" t="e">
        <f t="shared" ca="1" si="172"/>
        <v>#N/A</v>
      </c>
    </row>
    <row r="1451" spans="2:2" x14ac:dyDescent="0.25">
      <c r="B1451" s="181" t="e">
        <f t="shared" ca="1" si="172"/>
        <v>#N/A</v>
      </c>
    </row>
    <row r="1452" spans="2:2" x14ac:dyDescent="0.25">
      <c r="B1452" s="181" t="e">
        <f t="shared" ca="1" si="172"/>
        <v>#N/A</v>
      </c>
    </row>
    <row r="1453" spans="2:2" x14ac:dyDescent="0.25">
      <c r="B1453" s="181" t="e">
        <f t="shared" ca="1" si="172"/>
        <v>#N/A</v>
      </c>
    </row>
    <row r="1454" spans="2:2" x14ac:dyDescent="0.25">
      <c r="B1454" s="181" t="e">
        <f t="shared" ca="1" si="172"/>
        <v>#N/A</v>
      </c>
    </row>
    <row r="1455" spans="2:2" x14ac:dyDescent="0.25">
      <c r="B1455" s="181" t="e">
        <f t="shared" ca="1" si="172"/>
        <v>#N/A</v>
      </c>
    </row>
    <row r="1456" spans="2:2" x14ac:dyDescent="0.25">
      <c r="B1456" s="181" t="e">
        <f t="shared" ca="1" si="172"/>
        <v>#N/A</v>
      </c>
    </row>
    <row r="1457" spans="2:2" x14ac:dyDescent="0.25">
      <c r="B1457" s="181" t="e">
        <f t="shared" ca="1" si="172"/>
        <v>#N/A</v>
      </c>
    </row>
    <row r="1458" spans="2:2" x14ac:dyDescent="0.25">
      <c r="B1458" s="181" t="e">
        <f t="shared" ca="1" si="172"/>
        <v>#N/A</v>
      </c>
    </row>
    <row r="1459" spans="2:2" x14ac:dyDescent="0.25">
      <c r="B1459" s="181" t="e">
        <f t="shared" ca="1" si="172"/>
        <v>#N/A</v>
      </c>
    </row>
    <row r="1460" spans="2:2" x14ac:dyDescent="0.25">
      <c r="B1460" s="181" t="e">
        <f t="shared" ca="1" si="172"/>
        <v>#N/A</v>
      </c>
    </row>
    <row r="1461" spans="2:2" x14ac:dyDescent="0.25">
      <c r="B1461" s="181" t="e">
        <f t="shared" ca="1" si="172"/>
        <v>#N/A</v>
      </c>
    </row>
    <row r="1462" spans="2:2" x14ac:dyDescent="0.25">
      <c r="B1462" s="181" t="e">
        <f t="shared" ca="1" si="172"/>
        <v>#N/A</v>
      </c>
    </row>
    <row r="1463" spans="2:2" x14ac:dyDescent="0.25">
      <c r="B1463" s="181" t="e">
        <f t="shared" ca="1" si="172"/>
        <v>#N/A</v>
      </c>
    </row>
    <row r="1464" spans="2:2" x14ac:dyDescent="0.25">
      <c r="B1464" s="181" t="e">
        <f t="shared" ca="1" si="172"/>
        <v>#N/A</v>
      </c>
    </row>
    <row r="1465" spans="2:2" x14ac:dyDescent="0.25">
      <c r="B1465" s="181" t="e">
        <f t="shared" ca="1" si="172"/>
        <v>#N/A</v>
      </c>
    </row>
    <row r="1466" spans="2:2" x14ac:dyDescent="0.25">
      <c r="B1466" s="181" t="e">
        <f t="shared" ca="1" si="172"/>
        <v>#N/A</v>
      </c>
    </row>
    <row r="1467" spans="2:2" x14ac:dyDescent="0.25">
      <c r="B1467" s="181" t="e">
        <f t="shared" ca="1" si="172"/>
        <v>#N/A</v>
      </c>
    </row>
    <row r="1468" spans="2:2" x14ac:dyDescent="0.25">
      <c r="B1468" s="181" t="e">
        <f t="shared" ca="1" si="172"/>
        <v>#N/A</v>
      </c>
    </row>
    <row r="1469" spans="2:2" x14ac:dyDescent="0.25">
      <c r="B1469" s="181" t="e">
        <f t="shared" ca="1" si="172"/>
        <v>#N/A</v>
      </c>
    </row>
    <row r="1470" spans="2:2" x14ac:dyDescent="0.25">
      <c r="B1470" s="181" t="e">
        <f t="shared" ca="1" si="172"/>
        <v>#N/A</v>
      </c>
    </row>
    <row r="1471" spans="2:2" x14ac:dyDescent="0.25">
      <c r="B1471" s="181" t="e">
        <f t="shared" ca="1" si="172"/>
        <v>#N/A</v>
      </c>
    </row>
    <row r="1472" spans="2:2" x14ac:dyDescent="0.25">
      <c r="B1472" s="181" t="e">
        <f t="shared" ca="1" si="172"/>
        <v>#N/A</v>
      </c>
    </row>
    <row r="1473" spans="2:2" x14ac:dyDescent="0.25">
      <c r="B1473" s="181" t="e">
        <f t="shared" ca="1" si="172"/>
        <v>#N/A</v>
      </c>
    </row>
    <row r="1474" spans="2:2" x14ac:dyDescent="0.25">
      <c r="B1474" s="181" t="e">
        <f t="shared" ca="1" si="172"/>
        <v>#N/A</v>
      </c>
    </row>
    <row r="1475" spans="2:2" x14ac:dyDescent="0.25">
      <c r="B1475" s="181" t="e">
        <f t="shared" ca="1" si="172"/>
        <v>#N/A</v>
      </c>
    </row>
    <row r="1476" spans="2:2" x14ac:dyDescent="0.25">
      <c r="B1476" s="181" t="e">
        <f t="shared" ca="1" si="172"/>
        <v>#N/A</v>
      </c>
    </row>
    <row r="1477" spans="2:2" x14ac:dyDescent="0.25">
      <c r="B1477" s="181" t="e">
        <f t="shared" ca="1" si="172"/>
        <v>#N/A</v>
      </c>
    </row>
    <row r="1478" spans="2:2" x14ac:dyDescent="0.25">
      <c r="B1478" s="181" t="e">
        <f t="shared" ca="1" si="172"/>
        <v>#N/A</v>
      </c>
    </row>
    <row r="1479" spans="2:2" x14ac:dyDescent="0.25">
      <c r="B1479" s="181" t="e">
        <f t="shared" ca="1" si="172"/>
        <v>#N/A</v>
      </c>
    </row>
    <row r="1480" spans="2:2" x14ac:dyDescent="0.25">
      <c r="B1480" s="181" t="e">
        <f t="shared" ca="1" si="172"/>
        <v>#N/A</v>
      </c>
    </row>
    <row r="1481" spans="2:2" x14ac:dyDescent="0.25">
      <c r="B1481" s="181" t="e">
        <f t="shared" ca="1" si="172"/>
        <v>#N/A</v>
      </c>
    </row>
    <row r="1482" spans="2:2" x14ac:dyDescent="0.25">
      <c r="B1482" s="181" t="e">
        <f t="shared" ca="1" si="172"/>
        <v>#N/A</v>
      </c>
    </row>
    <row r="1483" spans="2:2" x14ac:dyDescent="0.25">
      <c r="B1483" s="181" t="e">
        <f t="shared" ca="1" si="172"/>
        <v>#N/A</v>
      </c>
    </row>
    <row r="1484" spans="2:2" x14ac:dyDescent="0.25">
      <c r="B1484" s="181" t="e">
        <f t="shared" ref="B1484:B1547" ca="1" si="17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485" spans="2:2" x14ac:dyDescent="0.25">
      <c r="B1485" s="181" t="e">
        <f t="shared" ca="1" si="173"/>
        <v>#N/A</v>
      </c>
    </row>
    <row r="1486" spans="2:2" x14ac:dyDescent="0.25">
      <c r="B1486" s="181" t="e">
        <f t="shared" ca="1" si="173"/>
        <v>#N/A</v>
      </c>
    </row>
    <row r="1487" spans="2:2" x14ac:dyDescent="0.25">
      <c r="B1487" s="181" t="e">
        <f t="shared" ca="1" si="173"/>
        <v>#N/A</v>
      </c>
    </row>
    <row r="1488" spans="2:2" x14ac:dyDescent="0.25">
      <c r="B1488" s="181" t="e">
        <f t="shared" ca="1" si="173"/>
        <v>#N/A</v>
      </c>
    </row>
    <row r="1489" spans="2:2" x14ac:dyDescent="0.25">
      <c r="B1489" s="181" t="e">
        <f t="shared" ca="1" si="173"/>
        <v>#N/A</v>
      </c>
    </row>
    <row r="1490" spans="2:2" x14ac:dyDescent="0.25">
      <c r="B1490" s="181" t="e">
        <f t="shared" ca="1" si="173"/>
        <v>#N/A</v>
      </c>
    </row>
    <row r="1491" spans="2:2" x14ac:dyDescent="0.25">
      <c r="B1491" s="181" t="e">
        <f t="shared" ca="1" si="173"/>
        <v>#N/A</v>
      </c>
    </row>
    <row r="1492" spans="2:2" x14ac:dyDescent="0.25">
      <c r="B1492" s="181" t="e">
        <f t="shared" ca="1" si="173"/>
        <v>#N/A</v>
      </c>
    </row>
    <row r="1493" spans="2:2" x14ac:dyDescent="0.25">
      <c r="B1493" s="181" t="e">
        <f t="shared" ca="1" si="173"/>
        <v>#N/A</v>
      </c>
    </row>
    <row r="1494" spans="2:2" x14ac:dyDescent="0.25">
      <c r="B1494" s="181" t="e">
        <f t="shared" ca="1" si="173"/>
        <v>#N/A</v>
      </c>
    </row>
    <row r="1495" spans="2:2" x14ac:dyDescent="0.25">
      <c r="B1495" s="181" t="e">
        <f t="shared" ca="1" si="173"/>
        <v>#N/A</v>
      </c>
    </row>
    <row r="1496" spans="2:2" x14ac:dyDescent="0.25">
      <c r="B1496" s="181" t="e">
        <f t="shared" ca="1" si="173"/>
        <v>#N/A</v>
      </c>
    </row>
    <row r="1497" spans="2:2" x14ac:dyDescent="0.25">
      <c r="B1497" s="181" t="e">
        <f t="shared" ca="1" si="173"/>
        <v>#N/A</v>
      </c>
    </row>
    <row r="1498" spans="2:2" x14ac:dyDescent="0.25">
      <c r="B1498" s="181" t="e">
        <f t="shared" ca="1" si="173"/>
        <v>#N/A</v>
      </c>
    </row>
    <row r="1499" spans="2:2" x14ac:dyDescent="0.25">
      <c r="B1499" s="181" t="e">
        <f t="shared" ca="1" si="173"/>
        <v>#N/A</v>
      </c>
    </row>
    <row r="1500" spans="2:2" x14ac:dyDescent="0.25">
      <c r="B1500" s="181" t="e">
        <f t="shared" ca="1" si="173"/>
        <v>#N/A</v>
      </c>
    </row>
    <row r="1501" spans="2:2" x14ac:dyDescent="0.25">
      <c r="B1501" s="181" t="e">
        <f t="shared" ca="1" si="173"/>
        <v>#N/A</v>
      </c>
    </row>
    <row r="1502" spans="2:2" x14ac:dyDescent="0.25">
      <c r="B1502" s="181" t="e">
        <f t="shared" ca="1" si="173"/>
        <v>#N/A</v>
      </c>
    </row>
    <row r="1503" spans="2:2" x14ac:dyDescent="0.25">
      <c r="B1503" s="181" t="e">
        <f t="shared" ca="1" si="173"/>
        <v>#N/A</v>
      </c>
    </row>
    <row r="1504" spans="2:2" x14ac:dyDescent="0.25">
      <c r="B1504" s="181" t="e">
        <f t="shared" ca="1" si="173"/>
        <v>#N/A</v>
      </c>
    </row>
    <row r="1505" spans="2:2" x14ac:dyDescent="0.25">
      <c r="B1505" s="181" t="e">
        <f t="shared" ca="1" si="173"/>
        <v>#N/A</v>
      </c>
    </row>
    <row r="1506" spans="2:2" x14ac:dyDescent="0.25">
      <c r="B1506" s="181" t="e">
        <f t="shared" ca="1" si="173"/>
        <v>#N/A</v>
      </c>
    </row>
    <row r="1507" spans="2:2" x14ac:dyDescent="0.25">
      <c r="B1507" s="181" t="e">
        <f t="shared" ca="1" si="173"/>
        <v>#N/A</v>
      </c>
    </row>
    <row r="1508" spans="2:2" x14ac:dyDescent="0.25">
      <c r="B1508" s="181" t="e">
        <f t="shared" ca="1" si="173"/>
        <v>#N/A</v>
      </c>
    </row>
    <row r="1509" spans="2:2" x14ac:dyDescent="0.25">
      <c r="B1509" s="181" t="e">
        <f t="shared" ca="1" si="173"/>
        <v>#N/A</v>
      </c>
    </row>
    <row r="1510" spans="2:2" x14ac:dyDescent="0.25">
      <c r="B1510" s="181" t="e">
        <f t="shared" ca="1" si="173"/>
        <v>#N/A</v>
      </c>
    </row>
    <row r="1511" spans="2:2" x14ac:dyDescent="0.25">
      <c r="B1511" s="181" t="e">
        <f t="shared" ca="1" si="173"/>
        <v>#N/A</v>
      </c>
    </row>
    <row r="1512" spans="2:2" x14ac:dyDescent="0.25">
      <c r="B1512" s="181" t="e">
        <f t="shared" ca="1" si="173"/>
        <v>#N/A</v>
      </c>
    </row>
    <row r="1513" spans="2:2" x14ac:dyDescent="0.25">
      <c r="B1513" s="181" t="e">
        <f t="shared" ca="1" si="173"/>
        <v>#N/A</v>
      </c>
    </row>
    <row r="1514" spans="2:2" x14ac:dyDescent="0.25">
      <c r="B1514" s="181" t="e">
        <f t="shared" ca="1" si="173"/>
        <v>#N/A</v>
      </c>
    </row>
    <row r="1515" spans="2:2" x14ac:dyDescent="0.25">
      <c r="B1515" s="181" t="e">
        <f t="shared" ca="1" si="173"/>
        <v>#N/A</v>
      </c>
    </row>
    <row r="1516" spans="2:2" x14ac:dyDescent="0.25">
      <c r="B1516" s="181" t="e">
        <f t="shared" ca="1" si="173"/>
        <v>#N/A</v>
      </c>
    </row>
    <row r="1517" spans="2:2" x14ac:dyDescent="0.25">
      <c r="B1517" s="181" t="e">
        <f t="shared" ca="1" si="173"/>
        <v>#N/A</v>
      </c>
    </row>
    <row r="1518" spans="2:2" x14ac:dyDescent="0.25">
      <c r="B1518" s="181" t="e">
        <f t="shared" ca="1" si="173"/>
        <v>#N/A</v>
      </c>
    </row>
    <row r="1519" spans="2:2" x14ac:dyDescent="0.25">
      <c r="B1519" s="181" t="e">
        <f t="shared" ca="1" si="173"/>
        <v>#N/A</v>
      </c>
    </row>
    <row r="1520" spans="2:2" x14ac:dyDescent="0.25">
      <c r="B1520" s="181" t="e">
        <f t="shared" ca="1" si="173"/>
        <v>#N/A</v>
      </c>
    </row>
    <row r="1521" spans="2:2" x14ac:dyDescent="0.25">
      <c r="B1521" s="181" t="e">
        <f t="shared" ca="1" si="173"/>
        <v>#N/A</v>
      </c>
    </row>
    <row r="1522" spans="2:2" x14ac:dyDescent="0.25">
      <c r="B1522" s="181" t="e">
        <f t="shared" ca="1" si="173"/>
        <v>#N/A</v>
      </c>
    </row>
    <row r="1523" spans="2:2" x14ac:dyDescent="0.25">
      <c r="B1523" s="181" t="e">
        <f t="shared" ca="1" si="173"/>
        <v>#N/A</v>
      </c>
    </row>
    <row r="1524" spans="2:2" x14ac:dyDescent="0.25">
      <c r="B1524" s="181" t="e">
        <f t="shared" ca="1" si="173"/>
        <v>#N/A</v>
      </c>
    </row>
    <row r="1525" spans="2:2" x14ac:dyDescent="0.25">
      <c r="B1525" s="181" t="e">
        <f t="shared" ca="1" si="173"/>
        <v>#N/A</v>
      </c>
    </row>
    <row r="1526" spans="2:2" x14ac:dyDescent="0.25">
      <c r="B1526" s="181" t="e">
        <f t="shared" ca="1" si="173"/>
        <v>#N/A</v>
      </c>
    </row>
    <row r="1527" spans="2:2" x14ac:dyDescent="0.25">
      <c r="B1527" s="181" t="e">
        <f t="shared" ca="1" si="173"/>
        <v>#N/A</v>
      </c>
    </row>
    <row r="1528" spans="2:2" x14ac:dyDescent="0.25">
      <c r="B1528" s="181" t="e">
        <f t="shared" ca="1" si="173"/>
        <v>#N/A</v>
      </c>
    </row>
    <row r="1529" spans="2:2" x14ac:dyDescent="0.25">
      <c r="B1529" s="181" t="e">
        <f t="shared" ca="1" si="173"/>
        <v>#N/A</v>
      </c>
    </row>
    <row r="1530" spans="2:2" x14ac:dyDescent="0.25">
      <c r="B1530" s="181" t="e">
        <f t="shared" ca="1" si="173"/>
        <v>#N/A</v>
      </c>
    </row>
    <row r="1531" spans="2:2" x14ac:dyDescent="0.25">
      <c r="B1531" s="181" t="e">
        <f t="shared" ca="1" si="173"/>
        <v>#N/A</v>
      </c>
    </row>
    <row r="1532" spans="2:2" x14ac:dyDescent="0.25">
      <c r="B1532" s="181" t="e">
        <f t="shared" ca="1" si="173"/>
        <v>#N/A</v>
      </c>
    </row>
    <row r="1533" spans="2:2" x14ac:dyDescent="0.25">
      <c r="B1533" s="181" t="e">
        <f t="shared" ca="1" si="173"/>
        <v>#N/A</v>
      </c>
    </row>
    <row r="1534" spans="2:2" x14ac:dyDescent="0.25">
      <c r="B1534" s="181" t="e">
        <f t="shared" ca="1" si="173"/>
        <v>#N/A</v>
      </c>
    </row>
    <row r="1535" spans="2:2" x14ac:dyDescent="0.25">
      <c r="B1535" s="181" t="e">
        <f t="shared" ca="1" si="173"/>
        <v>#N/A</v>
      </c>
    </row>
    <row r="1536" spans="2:2" x14ac:dyDescent="0.25">
      <c r="B1536" s="181" t="e">
        <f t="shared" ca="1" si="173"/>
        <v>#N/A</v>
      </c>
    </row>
    <row r="1537" spans="2:2" x14ac:dyDescent="0.25">
      <c r="B1537" s="181" t="e">
        <f t="shared" ca="1" si="173"/>
        <v>#N/A</v>
      </c>
    </row>
    <row r="1538" spans="2:2" x14ac:dyDescent="0.25">
      <c r="B1538" s="181" t="e">
        <f t="shared" ca="1" si="173"/>
        <v>#N/A</v>
      </c>
    </row>
    <row r="1539" spans="2:2" x14ac:dyDescent="0.25">
      <c r="B1539" s="181" t="e">
        <f t="shared" ca="1" si="173"/>
        <v>#N/A</v>
      </c>
    </row>
    <row r="1540" spans="2:2" x14ac:dyDescent="0.25">
      <c r="B1540" s="181" t="e">
        <f t="shared" ca="1" si="173"/>
        <v>#N/A</v>
      </c>
    </row>
    <row r="1541" spans="2:2" x14ac:dyDescent="0.25">
      <c r="B1541" s="181" t="e">
        <f t="shared" ca="1" si="173"/>
        <v>#N/A</v>
      </c>
    </row>
    <row r="1542" spans="2:2" x14ac:dyDescent="0.25">
      <c r="B1542" s="181" t="e">
        <f t="shared" ca="1" si="173"/>
        <v>#N/A</v>
      </c>
    </row>
    <row r="1543" spans="2:2" x14ac:dyDescent="0.25">
      <c r="B1543" s="181" t="e">
        <f t="shared" ca="1" si="173"/>
        <v>#N/A</v>
      </c>
    </row>
    <row r="1544" spans="2:2" x14ac:dyDescent="0.25">
      <c r="B1544" s="181" t="e">
        <f t="shared" ca="1" si="173"/>
        <v>#N/A</v>
      </c>
    </row>
    <row r="1545" spans="2:2" x14ac:dyDescent="0.25">
      <c r="B1545" s="181" t="e">
        <f t="shared" ca="1" si="173"/>
        <v>#N/A</v>
      </c>
    </row>
    <row r="1546" spans="2:2" x14ac:dyDescent="0.25">
      <c r="B1546" s="181" t="e">
        <f t="shared" ca="1" si="173"/>
        <v>#N/A</v>
      </c>
    </row>
    <row r="1547" spans="2:2" x14ac:dyDescent="0.25">
      <c r="B1547" s="181" t="e">
        <f t="shared" ca="1" si="173"/>
        <v>#N/A</v>
      </c>
    </row>
    <row r="1548" spans="2:2" x14ac:dyDescent="0.25">
      <c r="B1548" s="181" t="e">
        <f t="shared" ref="B1548:B1611" ca="1" si="174">($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549" spans="2:2" x14ac:dyDescent="0.25">
      <c r="B1549" s="181" t="e">
        <f t="shared" ca="1" si="174"/>
        <v>#N/A</v>
      </c>
    </row>
    <row r="1550" spans="2:2" x14ac:dyDescent="0.25">
      <c r="B1550" s="181" t="e">
        <f t="shared" ca="1" si="174"/>
        <v>#N/A</v>
      </c>
    </row>
    <row r="1551" spans="2:2" x14ac:dyDescent="0.25">
      <c r="B1551" s="181" t="e">
        <f t="shared" ca="1" si="174"/>
        <v>#N/A</v>
      </c>
    </row>
    <row r="1552" spans="2:2" x14ac:dyDescent="0.25">
      <c r="B1552" s="181" t="e">
        <f t="shared" ca="1" si="174"/>
        <v>#N/A</v>
      </c>
    </row>
    <row r="1553" spans="2:2" x14ac:dyDescent="0.25">
      <c r="B1553" s="181" t="e">
        <f t="shared" ca="1" si="174"/>
        <v>#N/A</v>
      </c>
    </row>
    <row r="1554" spans="2:2" x14ac:dyDescent="0.25">
      <c r="B1554" s="181" t="e">
        <f t="shared" ca="1" si="174"/>
        <v>#N/A</v>
      </c>
    </row>
    <row r="1555" spans="2:2" x14ac:dyDescent="0.25">
      <c r="B1555" s="181" t="e">
        <f t="shared" ca="1" si="174"/>
        <v>#N/A</v>
      </c>
    </row>
    <row r="1556" spans="2:2" x14ac:dyDescent="0.25">
      <c r="B1556" s="181" t="e">
        <f t="shared" ca="1" si="174"/>
        <v>#N/A</v>
      </c>
    </row>
    <row r="1557" spans="2:2" x14ac:dyDescent="0.25">
      <c r="B1557" s="181" t="e">
        <f t="shared" ca="1" si="174"/>
        <v>#N/A</v>
      </c>
    </row>
    <row r="1558" spans="2:2" x14ac:dyDescent="0.25">
      <c r="B1558" s="181" t="e">
        <f t="shared" ca="1" si="174"/>
        <v>#N/A</v>
      </c>
    </row>
    <row r="1559" spans="2:2" x14ac:dyDescent="0.25">
      <c r="B1559" s="181" t="e">
        <f t="shared" ca="1" si="174"/>
        <v>#N/A</v>
      </c>
    </row>
    <row r="1560" spans="2:2" x14ac:dyDescent="0.25">
      <c r="B1560" s="181" t="e">
        <f t="shared" ca="1" si="174"/>
        <v>#N/A</v>
      </c>
    </row>
    <row r="1561" spans="2:2" x14ac:dyDescent="0.25">
      <c r="B1561" s="181" t="e">
        <f t="shared" ca="1" si="174"/>
        <v>#N/A</v>
      </c>
    </row>
    <row r="1562" spans="2:2" x14ac:dyDescent="0.25">
      <c r="B1562" s="181" t="e">
        <f t="shared" ca="1" si="174"/>
        <v>#N/A</v>
      </c>
    </row>
    <row r="1563" spans="2:2" x14ac:dyDescent="0.25">
      <c r="B1563" s="181" t="e">
        <f t="shared" ca="1" si="174"/>
        <v>#N/A</v>
      </c>
    </row>
    <row r="1564" spans="2:2" x14ac:dyDescent="0.25">
      <c r="B1564" s="181" t="e">
        <f t="shared" ca="1" si="174"/>
        <v>#N/A</v>
      </c>
    </row>
    <row r="1565" spans="2:2" x14ac:dyDescent="0.25">
      <c r="B1565" s="181" t="e">
        <f t="shared" ca="1" si="174"/>
        <v>#N/A</v>
      </c>
    </row>
    <row r="1566" spans="2:2" x14ac:dyDescent="0.25">
      <c r="B1566" s="181" t="e">
        <f t="shared" ca="1" si="174"/>
        <v>#N/A</v>
      </c>
    </row>
    <row r="1567" spans="2:2" x14ac:dyDescent="0.25">
      <c r="B1567" s="181" t="e">
        <f t="shared" ca="1" si="174"/>
        <v>#N/A</v>
      </c>
    </row>
    <row r="1568" spans="2:2" x14ac:dyDescent="0.25">
      <c r="B1568" s="181" t="e">
        <f t="shared" ca="1" si="174"/>
        <v>#N/A</v>
      </c>
    </row>
    <row r="1569" spans="2:2" x14ac:dyDescent="0.25">
      <c r="B1569" s="181" t="e">
        <f t="shared" ca="1" si="174"/>
        <v>#N/A</v>
      </c>
    </row>
    <row r="1570" spans="2:2" x14ac:dyDescent="0.25">
      <c r="B1570" s="181" t="e">
        <f t="shared" ca="1" si="174"/>
        <v>#N/A</v>
      </c>
    </row>
    <row r="1571" spans="2:2" x14ac:dyDescent="0.25">
      <c r="B1571" s="181" t="e">
        <f t="shared" ca="1" si="174"/>
        <v>#N/A</v>
      </c>
    </row>
    <row r="1572" spans="2:2" x14ac:dyDescent="0.25">
      <c r="B1572" s="181" t="e">
        <f t="shared" ca="1" si="174"/>
        <v>#N/A</v>
      </c>
    </row>
    <row r="1573" spans="2:2" x14ac:dyDescent="0.25">
      <c r="B1573" s="181" t="e">
        <f t="shared" ca="1" si="174"/>
        <v>#N/A</v>
      </c>
    </row>
    <row r="1574" spans="2:2" x14ac:dyDescent="0.25">
      <c r="B1574" s="181" t="e">
        <f t="shared" ca="1" si="174"/>
        <v>#N/A</v>
      </c>
    </row>
    <row r="1575" spans="2:2" x14ac:dyDescent="0.25">
      <c r="B1575" s="181" t="e">
        <f t="shared" ca="1" si="174"/>
        <v>#N/A</v>
      </c>
    </row>
    <row r="1576" spans="2:2" x14ac:dyDescent="0.25">
      <c r="B1576" s="181" t="e">
        <f t="shared" ca="1" si="174"/>
        <v>#N/A</v>
      </c>
    </row>
    <row r="1577" spans="2:2" x14ac:dyDescent="0.25">
      <c r="B1577" s="181" t="e">
        <f t="shared" ca="1" si="174"/>
        <v>#N/A</v>
      </c>
    </row>
    <row r="1578" spans="2:2" x14ac:dyDescent="0.25">
      <c r="B1578" s="181" t="e">
        <f t="shared" ca="1" si="174"/>
        <v>#N/A</v>
      </c>
    </row>
    <row r="1579" spans="2:2" x14ac:dyDescent="0.25">
      <c r="B1579" s="181" t="e">
        <f t="shared" ca="1" si="174"/>
        <v>#N/A</v>
      </c>
    </row>
    <row r="1580" spans="2:2" x14ac:dyDescent="0.25">
      <c r="B1580" s="181" t="e">
        <f t="shared" ca="1" si="174"/>
        <v>#N/A</v>
      </c>
    </row>
    <row r="1581" spans="2:2" x14ac:dyDescent="0.25">
      <c r="B1581" s="181" t="e">
        <f t="shared" ca="1" si="174"/>
        <v>#N/A</v>
      </c>
    </row>
    <row r="1582" spans="2:2" x14ac:dyDescent="0.25">
      <c r="B1582" s="181" t="e">
        <f t="shared" ca="1" si="174"/>
        <v>#N/A</v>
      </c>
    </row>
    <row r="1583" spans="2:2" x14ac:dyDescent="0.25">
      <c r="B1583" s="181" t="e">
        <f t="shared" ca="1" si="174"/>
        <v>#N/A</v>
      </c>
    </row>
    <row r="1584" spans="2:2" x14ac:dyDescent="0.25">
      <c r="B1584" s="181" t="e">
        <f t="shared" ca="1" si="174"/>
        <v>#N/A</v>
      </c>
    </row>
    <row r="1585" spans="2:2" x14ac:dyDescent="0.25">
      <c r="B1585" s="181" t="e">
        <f t="shared" ca="1" si="174"/>
        <v>#N/A</v>
      </c>
    </row>
    <row r="1586" spans="2:2" x14ac:dyDescent="0.25">
      <c r="B1586" s="181" t="e">
        <f t="shared" ca="1" si="174"/>
        <v>#N/A</v>
      </c>
    </row>
    <row r="1587" spans="2:2" x14ac:dyDescent="0.25">
      <c r="B1587" s="181" t="e">
        <f t="shared" ca="1" si="174"/>
        <v>#N/A</v>
      </c>
    </row>
    <row r="1588" spans="2:2" x14ac:dyDescent="0.25">
      <c r="B1588" s="181" t="e">
        <f t="shared" ca="1" si="174"/>
        <v>#N/A</v>
      </c>
    </row>
    <row r="1589" spans="2:2" x14ac:dyDescent="0.25">
      <c r="B1589" s="181" t="e">
        <f t="shared" ca="1" si="174"/>
        <v>#N/A</v>
      </c>
    </row>
    <row r="1590" spans="2:2" x14ac:dyDescent="0.25">
      <c r="B1590" s="181" t="e">
        <f t="shared" ca="1" si="174"/>
        <v>#N/A</v>
      </c>
    </row>
    <row r="1591" spans="2:2" x14ac:dyDescent="0.25">
      <c r="B1591" s="181" t="e">
        <f t="shared" ca="1" si="174"/>
        <v>#N/A</v>
      </c>
    </row>
    <row r="1592" spans="2:2" x14ac:dyDescent="0.25">
      <c r="B1592" s="181" t="e">
        <f t="shared" ca="1" si="174"/>
        <v>#N/A</v>
      </c>
    </row>
    <row r="1593" spans="2:2" x14ac:dyDescent="0.25">
      <c r="B1593" s="181" t="e">
        <f t="shared" ca="1" si="174"/>
        <v>#N/A</v>
      </c>
    </row>
    <row r="1594" spans="2:2" x14ac:dyDescent="0.25">
      <c r="B1594" s="181" t="e">
        <f t="shared" ca="1" si="174"/>
        <v>#N/A</v>
      </c>
    </row>
    <row r="1595" spans="2:2" x14ac:dyDescent="0.25">
      <c r="B1595" s="181" t="e">
        <f t="shared" ca="1" si="174"/>
        <v>#N/A</v>
      </c>
    </row>
    <row r="1596" spans="2:2" x14ac:dyDescent="0.25">
      <c r="B1596" s="181" t="e">
        <f t="shared" ca="1" si="174"/>
        <v>#N/A</v>
      </c>
    </row>
    <row r="1597" spans="2:2" x14ac:dyDescent="0.25">
      <c r="B1597" s="181" t="e">
        <f t="shared" ca="1" si="174"/>
        <v>#N/A</v>
      </c>
    </row>
    <row r="1598" spans="2:2" x14ac:dyDescent="0.25">
      <c r="B1598" s="181" t="e">
        <f t="shared" ca="1" si="174"/>
        <v>#N/A</v>
      </c>
    </row>
    <row r="1599" spans="2:2" x14ac:dyDescent="0.25">
      <c r="B1599" s="181" t="e">
        <f t="shared" ca="1" si="174"/>
        <v>#N/A</v>
      </c>
    </row>
    <row r="1600" spans="2:2" x14ac:dyDescent="0.25">
      <c r="B1600" s="181" t="e">
        <f t="shared" ca="1" si="174"/>
        <v>#N/A</v>
      </c>
    </row>
    <row r="1601" spans="2:2" x14ac:dyDescent="0.25">
      <c r="B1601" s="181" t="e">
        <f t="shared" ca="1" si="174"/>
        <v>#N/A</v>
      </c>
    </row>
    <row r="1602" spans="2:2" x14ac:dyDescent="0.25">
      <c r="B1602" s="181" t="e">
        <f t="shared" ca="1" si="174"/>
        <v>#N/A</v>
      </c>
    </row>
    <row r="1603" spans="2:2" x14ac:dyDescent="0.25">
      <c r="B1603" s="181" t="e">
        <f t="shared" ca="1" si="174"/>
        <v>#N/A</v>
      </c>
    </row>
    <row r="1604" spans="2:2" x14ac:dyDescent="0.25">
      <c r="B1604" s="181" t="e">
        <f t="shared" ca="1" si="174"/>
        <v>#N/A</v>
      </c>
    </row>
    <row r="1605" spans="2:2" x14ac:dyDescent="0.25">
      <c r="B1605" s="181" t="e">
        <f t="shared" ca="1" si="174"/>
        <v>#N/A</v>
      </c>
    </row>
    <row r="1606" spans="2:2" x14ac:dyDescent="0.25">
      <c r="B1606" s="181" t="e">
        <f t="shared" ca="1" si="174"/>
        <v>#N/A</v>
      </c>
    </row>
    <row r="1607" spans="2:2" x14ac:dyDescent="0.25">
      <c r="B1607" s="181" t="e">
        <f t="shared" ca="1" si="174"/>
        <v>#N/A</v>
      </c>
    </row>
    <row r="1608" spans="2:2" x14ac:dyDescent="0.25">
      <c r="B1608" s="181" t="e">
        <f t="shared" ca="1" si="174"/>
        <v>#N/A</v>
      </c>
    </row>
    <row r="1609" spans="2:2" x14ac:dyDescent="0.25">
      <c r="B1609" s="181" t="e">
        <f t="shared" ca="1" si="174"/>
        <v>#N/A</v>
      </c>
    </row>
    <row r="1610" spans="2:2" x14ac:dyDescent="0.25">
      <c r="B1610" s="181" t="e">
        <f t="shared" ca="1" si="174"/>
        <v>#N/A</v>
      </c>
    </row>
    <row r="1611" spans="2:2" x14ac:dyDescent="0.25">
      <c r="B1611" s="181" t="e">
        <f t="shared" ca="1" si="174"/>
        <v>#N/A</v>
      </c>
    </row>
    <row r="1612" spans="2:2" x14ac:dyDescent="0.25">
      <c r="B1612" s="181" t="e">
        <f t="shared" ref="B1612:B1675" ca="1" si="175">($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613" spans="2:2" x14ac:dyDescent="0.25">
      <c r="B1613" s="181" t="e">
        <f t="shared" ca="1" si="175"/>
        <v>#N/A</v>
      </c>
    </row>
    <row r="1614" spans="2:2" x14ac:dyDescent="0.25">
      <c r="B1614" s="181" t="e">
        <f t="shared" ca="1" si="175"/>
        <v>#N/A</v>
      </c>
    </row>
    <row r="1615" spans="2:2" x14ac:dyDescent="0.25">
      <c r="B1615" s="181" t="e">
        <f t="shared" ca="1" si="175"/>
        <v>#N/A</v>
      </c>
    </row>
    <row r="1616" spans="2:2" x14ac:dyDescent="0.25">
      <c r="B1616" s="181" t="e">
        <f t="shared" ca="1" si="175"/>
        <v>#N/A</v>
      </c>
    </row>
    <row r="1617" spans="2:2" x14ac:dyDescent="0.25">
      <c r="B1617" s="181" t="e">
        <f t="shared" ca="1" si="175"/>
        <v>#N/A</v>
      </c>
    </row>
    <row r="1618" spans="2:2" x14ac:dyDescent="0.25">
      <c r="B1618" s="181" t="e">
        <f t="shared" ca="1" si="175"/>
        <v>#N/A</v>
      </c>
    </row>
    <row r="1619" spans="2:2" x14ac:dyDescent="0.25">
      <c r="B1619" s="181" t="e">
        <f t="shared" ca="1" si="175"/>
        <v>#N/A</v>
      </c>
    </row>
    <row r="1620" spans="2:2" x14ac:dyDescent="0.25">
      <c r="B1620" s="181" t="e">
        <f t="shared" ca="1" si="175"/>
        <v>#N/A</v>
      </c>
    </row>
    <row r="1621" spans="2:2" x14ac:dyDescent="0.25">
      <c r="B1621" s="181" t="e">
        <f t="shared" ca="1" si="175"/>
        <v>#N/A</v>
      </c>
    </row>
    <row r="1622" spans="2:2" x14ac:dyDescent="0.25">
      <c r="B1622" s="181" t="e">
        <f t="shared" ca="1" si="175"/>
        <v>#N/A</v>
      </c>
    </row>
    <row r="1623" spans="2:2" x14ac:dyDescent="0.25">
      <c r="B1623" s="181" t="e">
        <f t="shared" ca="1" si="175"/>
        <v>#N/A</v>
      </c>
    </row>
    <row r="1624" spans="2:2" x14ac:dyDescent="0.25">
      <c r="B1624" s="181" t="e">
        <f t="shared" ca="1" si="175"/>
        <v>#N/A</v>
      </c>
    </row>
    <row r="1625" spans="2:2" x14ac:dyDescent="0.25">
      <c r="B1625" s="181" t="e">
        <f t="shared" ca="1" si="175"/>
        <v>#N/A</v>
      </c>
    </row>
    <row r="1626" spans="2:2" x14ac:dyDescent="0.25">
      <c r="B1626" s="181" t="e">
        <f t="shared" ca="1" si="175"/>
        <v>#N/A</v>
      </c>
    </row>
    <row r="1627" spans="2:2" x14ac:dyDescent="0.25">
      <c r="B1627" s="181" t="e">
        <f t="shared" ca="1" si="175"/>
        <v>#N/A</v>
      </c>
    </row>
    <row r="1628" spans="2:2" x14ac:dyDescent="0.25">
      <c r="B1628" s="181" t="e">
        <f t="shared" ca="1" si="175"/>
        <v>#N/A</v>
      </c>
    </row>
    <row r="1629" spans="2:2" x14ac:dyDescent="0.25">
      <c r="B1629" s="181" t="e">
        <f t="shared" ca="1" si="175"/>
        <v>#N/A</v>
      </c>
    </row>
    <row r="1630" spans="2:2" x14ac:dyDescent="0.25">
      <c r="B1630" s="181" t="e">
        <f t="shared" ca="1" si="175"/>
        <v>#N/A</v>
      </c>
    </row>
    <row r="1631" spans="2:2" x14ac:dyDescent="0.25">
      <c r="B1631" s="181" t="e">
        <f t="shared" ca="1" si="175"/>
        <v>#N/A</v>
      </c>
    </row>
    <row r="1632" spans="2:2" x14ac:dyDescent="0.25">
      <c r="B1632" s="181" t="e">
        <f t="shared" ca="1" si="175"/>
        <v>#N/A</v>
      </c>
    </row>
    <row r="1633" spans="2:2" x14ac:dyDescent="0.25">
      <c r="B1633" s="181" t="e">
        <f t="shared" ca="1" si="175"/>
        <v>#N/A</v>
      </c>
    </row>
    <row r="1634" spans="2:2" x14ac:dyDescent="0.25">
      <c r="B1634" s="181" t="e">
        <f t="shared" ca="1" si="175"/>
        <v>#N/A</v>
      </c>
    </row>
    <row r="1635" spans="2:2" x14ac:dyDescent="0.25">
      <c r="B1635" s="181" t="e">
        <f t="shared" ca="1" si="175"/>
        <v>#N/A</v>
      </c>
    </row>
    <row r="1636" spans="2:2" x14ac:dyDescent="0.25">
      <c r="B1636" s="181" t="e">
        <f t="shared" ca="1" si="175"/>
        <v>#N/A</v>
      </c>
    </row>
    <row r="1637" spans="2:2" x14ac:dyDescent="0.25">
      <c r="B1637" s="181" t="e">
        <f t="shared" ca="1" si="175"/>
        <v>#N/A</v>
      </c>
    </row>
    <row r="1638" spans="2:2" x14ac:dyDescent="0.25">
      <c r="B1638" s="181" t="e">
        <f t="shared" ca="1" si="175"/>
        <v>#N/A</v>
      </c>
    </row>
    <row r="1639" spans="2:2" x14ac:dyDescent="0.25">
      <c r="B1639" s="181" t="e">
        <f t="shared" ca="1" si="175"/>
        <v>#N/A</v>
      </c>
    </row>
    <row r="1640" spans="2:2" x14ac:dyDescent="0.25">
      <c r="B1640" s="181" t="e">
        <f t="shared" ca="1" si="175"/>
        <v>#N/A</v>
      </c>
    </row>
    <row r="1641" spans="2:2" x14ac:dyDescent="0.25">
      <c r="B1641" s="181" t="e">
        <f t="shared" ca="1" si="175"/>
        <v>#N/A</v>
      </c>
    </row>
    <row r="1642" spans="2:2" x14ac:dyDescent="0.25">
      <c r="B1642" s="181" t="e">
        <f t="shared" ca="1" si="175"/>
        <v>#N/A</v>
      </c>
    </row>
    <row r="1643" spans="2:2" x14ac:dyDescent="0.25">
      <c r="B1643" s="181" t="e">
        <f t="shared" ca="1" si="175"/>
        <v>#N/A</v>
      </c>
    </row>
    <row r="1644" spans="2:2" x14ac:dyDescent="0.25">
      <c r="B1644" s="181" t="e">
        <f t="shared" ca="1" si="175"/>
        <v>#N/A</v>
      </c>
    </row>
    <row r="1645" spans="2:2" x14ac:dyDescent="0.25">
      <c r="B1645" s="181" t="e">
        <f t="shared" ca="1" si="175"/>
        <v>#N/A</v>
      </c>
    </row>
    <row r="1646" spans="2:2" x14ac:dyDescent="0.25">
      <c r="B1646" s="181" t="e">
        <f t="shared" ca="1" si="175"/>
        <v>#N/A</v>
      </c>
    </row>
    <row r="1647" spans="2:2" x14ac:dyDescent="0.25">
      <c r="B1647" s="181" t="e">
        <f t="shared" ca="1" si="175"/>
        <v>#N/A</v>
      </c>
    </row>
    <row r="1648" spans="2:2" x14ac:dyDescent="0.25">
      <c r="B1648" s="181" t="e">
        <f t="shared" ca="1" si="175"/>
        <v>#N/A</v>
      </c>
    </row>
    <row r="1649" spans="2:2" x14ac:dyDescent="0.25">
      <c r="B1649" s="181" t="e">
        <f t="shared" ca="1" si="175"/>
        <v>#N/A</v>
      </c>
    </row>
    <row r="1650" spans="2:2" x14ac:dyDescent="0.25">
      <c r="B1650" s="181" t="e">
        <f t="shared" ca="1" si="175"/>
        <v>#N/A</v>
      </c>
    </row>
    <row r="1651" spans="2:2" x14ac:dyDescent="0.25">
      <c r="B1651" s="181" t="e">
        <f t="shared" ca="1" si="175"/>
        <v>#N/A</v>
      </c>
    </row>
    <row r="1652" spans="2:2" x14ac:dyDescent="0.25">
      <c r="B1652" s="181" t="e">
        <f t="shared" ca="1" si="175"/>
        <v>#N/A</v>
      </c>
    </row>
    <row r="1653" spans="2:2" x14ac:dyDescent="0.25">
      <c r="B1653" s="181" t="e">
        <f t="shared" ca="1" si="175"/>
        <v>#N/A</v>
      </c>
    </row>
    <row r="1654" spans="2:2" x14ac:dyDescent="0.25">
      <c r="B1654" s="181" t="e">
        <f t="shared" ca="1" si="175"/>
        <v>#N/A</v>
      </c>
    </row>
    <row r="1655" spans="2:2" x14ac:dyDescent="0.25">
      <c r="B1655" s="181" t="e">
        <f t="shared" ca="1" si="175"/>
        <v>#N/A</v>
      </c>
    </row>
    <row r="1656" spans="2:2" x14ac:dyDescent="0.25">
      <c r="B1656" s="181" t="e">
        <f t="shared" ca="1" si="175"/>
        <v>#N/A</v>
      </c>
    </row>
    <row r="1657" spans="2:2" x14ac:dyDescent="0.25">
      <c r="B1657" s="181" t="e">
        <f t="shared" ca="1" si="175"/>
        <v>#N/A</v>
      </c>
    </row>
    <row r="1658" spans="2:2" x14ac:dyDescent="0.25">
      <c r="B1658" s="181" t="e">
        <f t="shared" ca="1" si="175"/>
        <v>#N/A</v>
      </c>
    </row>
    <row r="1659" spans="2:2" x14ac:dyDescent="0.25">
      <c r="B1659" s="181" t="e">
        <f t="shared" ca="1" si="175"/>
        <v>#N/A</v>
      </c>
    </row>
    <row r="1660" spans="2:2" x14ac:dyDescent="0.25">
      <c r="B1660" s="181" t="e">
        <f t="shared" ca="1" si="175"/>
        <v>#N/A</v>
      </c>
    </row>
    <row r="1661" spans="2:2" x14ac:dyDescent="0.25">
      <c r="B1661" s="181" t="e">
        <f t="shared" ca="1" si="175"/>
        <v>#N/A</v>
      </c>
    </row>
    <row r="1662" spans="2:2" x14ac:dyDescent="0.25">
      <c r="B1662" s="181" t="e">
        <f t="shared" ca="1" si="175"/>
        <v>#N/A</v>
      </c>
    </row>
    <row r="1663" spans="2:2" x14ac:dyDescent="0.25">
      <c r="B1663" s="181" t="e">
        <f t="shared" ca="1" si="175"/>
        <v>#N/A</v>
      </c>
    </row>
    <row r="1664" spans="2:2" x14ac:dyDescent="0.25">
      <c r="B1664" s="181" t="e">
        <f t="shared" ca="1" si="175"/>
        <v>#N/A</v>
      </c>
    </row>
    <row r="1665" spans="2:2" x14ac:dyDescent="0.25">
      <c r="B1665" s="181" t="e">
        <f t="shared" ca="1" si="175"/>
        <v>#N/A</v>
      </c>
    </row>
    <row r="1666" spans="2:2" x14ac:dyDescent="0.25">
      <c r="B1666" s="181" t="e">
        <f t="shared" ca="1" si="175"/>
        <v>#N/A</v>
      </c>
    </row>
    <row r="1667" spans="2:2" x14ac:dyDescent="0.25">
      <c r="B1667" s="181" t="e">
        <f t="shared" ca="1" si="175"/>
        <v>#N/A</v>
      </c>
    </row>
    <row r="1668" spans="2:2" x14ac:dyDescent="0.25">
      <c r="B1668" s="181" t="e">
        <f t="shared" ca="1" si="175"/>
        <v>#N/A</v>
      </c>
    </row>
    <row r="1669" spans="2:2" x14ac:dyDescent="0.25">
      <c r="B1669" s="181" t="e">
        <f t="shared" ca="1" si="175"/>
        <v>#N/A</v>
      </c>
    </row>
    <row r="1670" spans="2:2" x14ac:dyDescent="0.25">
      <c r="B1670" s="181" t="e">
        <f t="shared" ca="1" si="175"/>
        <v>#N/A</v>
      </c>
    </row>
    <row r="1671" spans="2:2" x14ac:dyDescent="0.25">
      <c r="B1671" s="181" t="e">
        <f t="shared" ca="1" si="175"/>
        <v>#N/A</v>
      </c>
    </row>
    <row r="1672" spans="2:2" x14ac:dyDescent="0.25">
      <c r="B1672" s="181" t="e">
        <f t="shared" ca="1" si="175"/>
        <v>#N/A</v>
      </c>
    </row>
    <row r="1673" spans="2:2" x14ac:dyDescent="0.25">
      <c r="B1673" s="181" t="e">
        <f t="shared" ca="1" si="175"/>
        <v>#N/A</v>
      </c>
    </row>
    <row r="1674" spans="2:2" x14ac:dyDescent="0.25">
      <c r="B1674" s="181" t="e">
        <f t="shared" ca="1" si="175"/>
        <v>#N/A</v>
      </c>
    </row>
    <row r="1675" spans="2:2" x14ac:dyDescent="0.25">
      <c r="B1675" s="181" t="e">
        <f t="shared" ca="1" si="175"/>
        <v>#N/A</v>
      </c>
    </row>
    <row r="1676" spans="2:2" x14ac:dyDescent="0.25">
      <c r="B1676" s="181" t="e">
        <f t="shared" ref="B1676:B1739" ca="1" si="17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677" spans="2:2" x14ac:dyDescent="0.25">
      <c r="B1677" s="181" t="e">
        <f t="shared" ca="1" si="176"/>
        <v>#N/A</v>
      </c>
    </row>
    <row r="1678" spans="2:2" x14ac:dyDescent="0.25">
      <c r="B1678" s="181" t="e">
        <f t="shared" ca="1" si="176"/>
        <v>#N/A</v>
      </c>
    </row>
    <row r="1679" spans="2:2" x14ac:dyDescent="0.25">
      <c r="B1679" s="181" t="e">
        <f t="shared" ca="1" si="176"/>
        <v>#N/A</v>
      </c>
    </row>
    <row r="1680" spans="2:2" x14ac:dyDescent="0.25">
      <c r="B1680" s="181" t="e">
        <f t="shared" ca="1" si="176"/>
        <v>#N/A</v>
      </c>
    </row>
    <row r="1681" spans="2:2" x14ac:dyDescent="0.25">
      <c r="B1681" s="181" t="e">
        <f t="shared" ca="1" si="176"/>
        <v>#N/A</v>
      </c>
    </row>
    <row r="1682" spans="2:2" x14ac:dyDescent="0.25">
      <c r="B1682" s="181" t="e">
        <f t="shared" ca="1" si="176"/>
        <v>#N/A</v>
      </c>
    </row>
    <row r="1683" spans="2:2" x14ac:dyDescent="0.25">
      <c r="B1683" s="181" t="e">
        <f t="shared" ca="1" si="176"/>
        <v>#N/A</v>
      </c>
    </row>
    <row r="1684" spans="2:2" x14ac:dyDescent="0.25">
      <c r="B1684" s="181" t="e">
        <f t="shared" ca="1" si="176"/>
        <v>#N/A</v>
      </c>
    </row>
    <row r="1685" spans="2:2" x14ac:dyDescent="0.25">
      <c r="B1685" s="181" t="e">
        <f t="shared" ca="1" si="176"/>
        <v>#N/A</v>
      </c>
    </row>
    <row r="1686" spans="2:2" x14ac:dyDescent="0.25">
      <c r="B1686" s="181" t="e">
        <f t="shared" ca="1" si="176"/>
        <v>#N/A</v>
      </c>
    </row>
    <row r="1687" spans="2:2" x14ac:dyDescent="0.25">
      <c r="B1687" s="181" t="e">
        <f t="shared" ca="1" si="176"/>
        <v>#N/A</v>
      </c>
    </row>
    <row r="1688" spans="2:2" x14ac:dyDescent="0.25">
      <c r="B1688" s="181" t="e">
        <f t="shared" ca="1" si="176"/>
        <v>#N/A</v>
      </c>
    </row>
    <row r="1689" spans="2:2" x14ac:dyDescent="0.25">
      <c r="B1689" s="181" t="e">
        <f t="shared" ca="1" si="176"/>
        <v>#N/A</v>
      </c>
    </row>
    <row r="1690" spans="2:2" x14ac:dyDescent="0.25">
      <c r="B1690" s="181" t="e">
        <f t="shared" ca="1" si="176"/>
        <v>#N/A</v>
      </c>
    </row>
    <row r="1691" spans="2:2" x14ac:dyDescent="0.25">
      <c r="B1691" s="181" t="e">
        <f t="shared" ca="1" si="176"/>
        <v>#N/A</v>
      </c>
    </row>
    <row r="1692" spans="2:2" x14ac:dyDescent="0.25">
      <c r="B1692" s="181" t="e">
        <f t="shared" ca="1" si="176"/>
        <v>#N/A</v>
      </c>
    </row>
    <row r="1693" spans="2:2" x14ac:dyDescent="0.25">
      <c r="B1693" s="181" t="e">
        <f t="shared" ca="1" si="176"/>
        <v>#N/A</v>
      </c>
    </row>
    <row r="1694" spans="2:2" x14ac:dyDescent="0.25">
      <c r="B1694" s="181" t="e">
        <f t="shared" ca="1" si="176"/>
        <v>#N/A</v>
      </c>
    </row>
    <row r="1695" spans="2:2" x14ac:dyDescent="0.25">
      <c r="B1695" s="181" t="e">
        <f t="shared" ca="1" si="176"/>
        <v>#N/A</v>
      </c>
    </row>
    <row r="1696" spans="2:2" x14ac:dyDescent="0.25">
      <c r="B1696" s="181" t="e">
        <f t="shared" ca="1" si="176"/>
        <v>#N/A</v>
      </c>
    </row>
    <row r="1697" spans="2:2" x14ac:dyDescent="0.25">
      <c r="B1697" s="181" t="e">
        <f t="shared" ca="1" si="176"/>
        <v>#N/A</v>
      </c>
    </row>
    <row r="1698" spans="2:2" x14ac:dyDescent="0.25">
      <c r="B1698" s="181" t="e">
        <f t="shared" ca="1" si="176"/>
        <v>#N/A</v>
      </c>
    </row>
    <row r="1699" spans="2:2" x14ac:dyDescent="0.25">
      <c r="B1699" s="181" t="e">
        <f t="shared" ca="1" si="176"/>
        <v>#N/A</v>
      </c>
    </row>
    <row r="1700" spans="2:2" x14ac:dyDescent="0.25">
      <c r="B1700" s="181" t="e">
        <f t="shared" ca="1" si="176"/>
        <v>#N/A</v>
      </c>
    </row>
    <row r="1701" spans="2:2" x14ac:dyDescent="0.25">
      <c r="B1701" s="181" t="e">
        <f t="shared" ca="1" si="176"/>
        <v>#N/A</v>
      </c>
    </row>
    <row r="1702" spans="2:2" x14ac:dyDescent="0.25">
      <c r="B1702" s="181" t="e">
        <f t="shared" ca="1" si="176"/>
        <v>#N/A</v>
      </c>
    </row>
    <row r="1703" spans="2:2" x14ac:dyDescent="0.25">
      <c r="B1703" s="181" t="e">
        <f t="shared" ca="1" si="176"/>
        <v>#N/A</v>
      </c>
    </row>
    <row r="1704" spans="2:2" x14ac:dyDescent="0.25">
      <c r="B1704" s="181" t="e">
        <f t="shared" ca="1" si="176"/>
        <v>#N/A</v>
      </c>
    </row>
    <row r="1705" spans="2:2" x14ac:dyDescent="0.25">
      <c r="B1705" s="181" t="e">
        <f t="shared" ca="1" si="176"/>
        <v>#N/A</v>
      </c>
    </row>
    <row r="1706" spans="2:2" x14ac:dyDescent="0.25">
      <c r="B1706" s="181" t="e">
        <f t="shared" ca="1" si="176"/>
        <v>#N/A</v>
      </c>
    </row>
    <row r="1707" spans="2:2" x14ac:dyDescent="0.25">
      <c r="B1707" s="181" t="e">
        <f t="shared" ca="1" si="176"/>
        <v>#N/A</v>
      </c>
    </row>
    <row r="1708" spans="2:2" x14ac:dyDescent="0.25">
      <c r="B1708" s="181" t="e">
        <f t="shared" ca="1" si="176"/>
        <v>#N/A</v>
      </c>
    </row>
    <row r="1709" spans="2:2" x14ac:dyDescent="0.25">
      <c r="B1709" s="181" t="e">
        <f t="shared" ca="1" si="176"/>
        <v>#N/A</v>
      </c>
    </row>
    <row r="1710" spans="2:2" x14ac:dyDescent="0.25">
      <c r="B1710" s="181" t="e">
        <f t="shared" ca="1" si="176"/>
        <v>#N/A</v>
      </c>
    </row>
    <row r="1711" spans="2:2" x14ac:dyDescent="0.25">
      <c r="B1711" s="181" t="e">
        <f t="shared" ca="1" si="176"/>
        <v>#N/A</v>
      </c>
    </row>
    <row r="1712" spans="2:2" x14ac:dyDescent="0.25">
      <c r="B1712" s="181" t="e">
        <f t="shared" ca="1" si="176"/>
        <v>#N/A</v>
      </c>
    </row>
    <row r="1713" spans="2:2" x14ac:dyDescent="0.25">
      <c r="B1713" s="181" t="e">
        <f t="shared" ca="1" si="176"/>
        <v>#N/A</v>
      </c>
    </row>
    <row r="1714" spans="2:2" x14ac:dyDescent="0.25">
      <c r="B1714" s="181" t="e">
        <f t="shared" ca="1" si="176"/>
        <v>#N/A</v>
      </c>
    </row>
    <row r="1715" spans="2:2" x14ac:dyDescent="0.25">
      <c r="B1715" s="181" t="e">
        <f t="shared" ca="1" si="176"/>
        <v>#N/A</v>
      </c>
    </row>
    <row r="1716" spans="2:2" x14ac:dyDescent="0.25">
      <c r="B1716" s="181" t="e">
        <f t="shared" ca="1" si="176"/>
        <v>#N/A</v>
      </c>
    </row>
    <row r="1717" spans="2:2" x14ac:dyDescent="0.25">
      <c r="B1717" s="181" t="e">
        <f t="shared" ca="1" si="176"/>
        <v>#N/A</v>
      </c>
    </row>
    <row r="1718" spans="2:2" x14ac:dyDescent="0.25">
      <c r="B1718" s="181" t="e">
        <f t="shared" ca="1" si="176"/>
        <v>#N/A</v>
      </c>
    </row>
    <row r="1719" spans="2:2" x14ac:dyDescent="0.25">
      <c r="B1719" s="181" t="e">
        <f t="shared" ca="1" si="176"/>
        <v>#N/A</v>
      </c>
    </row>
    <row r="1720" spans="2:2" x14ac:dyDescent="0.25">
      <c r="B1720" s="181" t="e">
        <f t="shared" ca="1" si="176"/>
        <v>#N/A</v>
      </c>
    </row>
    <row r="1721" spans="2:2" x14ac:dyDescent="0.25">
      <c r="B1721" s="181" t="e">
        <f t="shared" ca="1" si="176"/>
        <v>#N/A</v>
      </c>
    </row>
    <row r="1722" spans="2:2" x14ac:dyDescent="0.25">
      <c r="B1722" s="181" t="e">
        <f t="shared" ca="1" si="176"/>
        <v>#N/A</v>
      </c>
    </row>
    <row r="1723" spans="2:2" x14ac:dyDescent="0.25">
      <c r="B1723" s="181" t="e">
        <f t="shared" ca="1" si="176"/>
        <v>#N/A</v>
      </c>
    </row>
    <row r="1724" spans="2:2" x14ac:dyDescent="0.25">
      <c r="B1724" s="181" t="e">
        <f t="shared" ca="1" si="176"/>
        <v>#N/A</v>
      </c>
    </row>
    <row r="1725" spans="2:2" x14ac:dyDescent="0.25">
      <c r="B1725" s="181" t="e">
        <f t="shared" ca="1" si="176"/>
        <v>#N/A</v>
      </c>
    </row>
    <row r="1726" spans="2:2" x14ac:dyDescent="0.25">
      <c r="B1726" s="181" t="e">
        <f t="shared" ca="1" si="176"/>
        <v>#N/A</v>
      </c>
    </row>
    <row r="1727" spans="2:2" x14ac:dyDescent="0.25">
      <c r="B1727" s="181" t="e">
        <f t="shared" ca="1" si="176"/>
        <v>#N/A</v>
      </c>
    </row>
    <row r="1728" spans="2:2" x14ac:dyDescent="0.25">
      <c r="B1728" s="181" t="e">
        <f t="shared" ca="1" si="176"/>
        <v>#N/A</v>
      </c>
    </row>
    <row r="1729" spans="2:2" x14ac:dyDescent="0.25">
      <c r="B1729" s="181" t="e">
        <f t="shared" ca="1" si="176"/>
        <v>#N/A</v>
      </c>
    </row>
    <row r="1730" spans="2:2" x14ac:dyDescent="0.25">
      <c r="B1730" s="181" t="e">
        <f t="shared" ca="1" si="176"/>
        <v>#N/A</v>
      </c>
    </row>
    <row r="1731" spans="2:2" x14ac:dyDescent="0.25">
      <c r="B1731" s="181" t="e">
        <f t="shared" ca="1" si="176"/>
        <v>#N/A</v>
      </c>
    </row>
    <row r="1732" spans="2:2" x14ac:dyDescent="0.25">
      <c r="B1732" s="181" t="e">
        <f t="shared" ca="1" si="176"/>
        <v>#N/A</v>
      </c>
    </row>
    <row r="1733" spans="2:2" x14ac:dyDescent="0.25">
      <c r="B1733" s="181" t="e">
        <f t="shared" ca="1" si="176"/>
        <v>#N/A</v>
      </c>
    </row>
    <row r="1734" spans="2:2" x14ac:dyDescent="0.25">
      <c r="B1734" s="181" t="e">
        <f t="shared" ca="1" si="176"/>
        <v>#N/A</v>
      </c>
    </row>
    <row r="1735" spans="2:2" x14ac:dyDescent="0.25">
      <c r="B1735" s="181" t="e">
        <f t="shared" ca="1" si="176"/>
        <v>#N/A</v>
      </c>
    </row>
    <row r="1736" spans="2:2" x14ac:dyDescent="0.25">
      <c r="B1736" s="181" t="e">
        <f t="shared" ca="1" si="176"/>
        <v>#N/A</v>
      </c>
    </row>
    <row r="1737" spans="2:2" x14ac:dyDescent="0.25">
      <c r="B1737" s="181" t="e">
        <f t="shared" ca="1" si="176"/>
        <v>#N/A</v>
      </c>
    </row>
    <row r="1738" spans="2:2" x14ac:dyDescent="0.25">
      <c r="B1738" s="181" t="e">
        <f t="shared" ca="1" si="176"/>
        <v>#N/A</v>
      </c>
    </row>
    <row r="1739" spans="2:2" x14ac:dyDescent="0.25">
      <c r="B1739" s="181" t="e">
        <f t="shared" ca="1" si="176"/>
        <v>#N/A</v>
      </c>
    </row>
    <row r="1740" spans="2:2" x14ac:dyDescent="0.25">
      <c r="B1740" s="181" t="e">
        <f t="shared" ref="B1740:B1803" ca="1" si="177">($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741" spans="2:2" x14ac:dyDescent="0.25">
      <c r="B1741" s="181" t="e">
        <f t="shared" ca="1" si="177"/>
        <v>#N/A</v>
      </c>
    </row>
    <row r="1742" spans="2:2" x14ac:dyDescent="0.25">
      <c r="B1742" s="181" t="e">
        <f t="shared" ca="1" si="177"/>
        <v>#N/A</v>
      </c>
    </row>
    <row r="1743" spans="2:2" x14ac:dyDescent="0.25">
      <c r="B1743" s="181" t="e">
        <f t="shared" ca="1" si="177"/>
        <v>#N/A</v>
      </c>
    </row>
    <row r="1744" spans="2:2" x14ac:dyDescent="0.25">
      <c r="B1744" s="181" t="e">
        <f t="shared" ca="1" si="177"/>
        <v>#N/A</v>
      </c>
    </row>
    <row r="1745" spans="2:2" x14ac:dyDescent="0.25">
      <c r="B1745" s="181" t="e">
        <f t="shared" ca="1" si="177"/>
        <v>#N/A</v>
      </c>
    </row>
    <row r="1746" spans="2:2" x14ac:dyDescent="0.25">
      <c r="B1746" s="181" t="e">
        <f t="shared" ca="1" si="177"/>
        <v>#N/A</v>
      </c>
    </row>
    <row r="1747" spans="2:2" x14ac:dyDescent="0.25">
      <c r="B1747" s="181" t="e">
        <f t="shared" ca="1" si="177"/>
        <v>#N/A</v>
      </c>
    </row>
    <row r="1748" spans="2:2" x14ac:dyDescent="0.25">
      <c r="B1748" s="181" t="e">
        <f t="shared" ca="1" si="177"/>
        <v>#N/A</v>
      </c>
    </row>
    <row r="1749" spans="2:2" x14ac:dyDescent="0.25">
      <c r="B1749" s="181" t="e">
        <f t="shared" ca="1" si="177"/>
        <v>#N/A</v>
      </c>
    </row>
    <row r="1750" spans="2:2" x14ac:dyDescent="0.25">
      <c r="B1750" s="181" t="e">
        <f t="shared" ca="1" si="177"/>
        <v>#N/A</v>
      </c>
    </row>
    <row r="1751" spans="2:2" x14ac:dyDescent="0.25">
      <c r="B1751" s="181" t="e">
        <f t="shared" ca="1" si="177"/>
        <v>#N/A</v>
      </c>
    </row>
    <row r="1752" spans="2:2" x14ac:dyDescent="0.25">
      <c r="B1752" s="181" t="e">
        <f t="shared" ca="1" si="177"/>
        <v>#N/A</v>
      </c>
    </row>
    <row r="1753" spans="2:2" x14ac:dyDescent="0.25">
      <c r="B1753" s="181" t="e">
        <f t="shared" ca="1" si="177"/>
        <v>#N/A</v>
      </c>
    </row>
    <row r="1754" spans="2:2" x14ac:dyDescent="0.25">
      <c r="B1754" s="181" t="e">
        <f t="shared" ca="1" si="177"/>
        <v>#N/A</v>
      </c>
    </row>
    <row r="1755" spans="2:2" x14ac:dyDescent="0.25">
      <c r="B1755" s="181" t="e">
        <f t="shared" ca="1" si="177"/>
        <v>#N/A</v>
      </c>
    </row>
    <row r="1756" spans="2:2" x14ac:dyDescent="0.25">
      <c r="B1756" s="181" t="e">
        <f t="shared" ca="1" si="177"/>
        <v>#N/A</v>
      </c>
    </row>
    <row r="1757" spans="2:2" x14ac:dyDescent="0.25">
      <c r="B1757" s="181" t="e">
        <f t="shared" ca="1" si="177"/>
        <v>#N/A</v>
      </c>
    </row>
    <row r="1758" spans="2:2" x14ac:dyDescent="0.25">
      <c r="B1758" s="181" t="e">
        <f t="shared" ca="1" si="177"/>
        <v>#N/A</v>
      </c>
    </row>
    <row r="1759" spans="2:2" x14ac:dyDescent="0.25">
      <c r="B1759" s="181" t="e">
        <f t="shared" ca="1" si="177"/>
        <v>#N/A</v>
      </c>
    </row>
    <row r="1760" spans="2:2" x14ac:dyDescent="0.25">
      <c r="B1760" s="181" t="e">
        <f t="shared" ca="1" si="177"/>
        <v>#N/A</v>
      </c>
    </row>
    <row r="1761" spans="2:2" x14ac:dyDescent="0.25">
      <c r="B1761" s="181" t="e">
        <f t="shared" ca="1" si="177"/>
        <v>#N/A</v>
      </c>
    </row>
    <row r="1762" spans="2:2" x14ac:dyDescent="0.25">
      <c r="B1762" s="181" t="e">
        <f t="shared" ca="1" si="177"/>
        <v>#N/A</v>
      </c>
    </row>
    <row r="1763" spans="2:2" x14ac:dyDescent="0.25">
      <c r="B1763" s="181" t="e">
        <f t="shared" ca="1" si="177"/>
        <v>#N/A</v>
      </c>
    </row>
    <row r="1764" spans="2:2" x14ac:dyDescent="0.25">
      <c r="B1764" s="181" t="e">
        <f t="shared" ca="1" si="177"/>
        <v>#N/A</v>
      </c>
    </row>
    <row r="1765" spans="2:2" x14ac:dyDescent="0.25">
      <c r="B1765" s="181" t="e">
        <f t="shared" ca="1" si="177"/>
        <v>#N/A</v>
      </c>
    </row>
    <row r="1766" spans="2:2" x14ac:dyDescent="0.25">
      <c r="B1766" s="181" t="e">
        <f t="shared" ca="1" si="177"/>
        <v>#N/A</v>
      </c>
    </row>
    <row r="1767" spans="2:2" x14ac:dyDescent="0.25">
      <c r="B1767" s="181" t="e">
        <f t="shared" ca="1" si="177"/>
        <v>#N/A</v>
      </c>
    </row>
    <row r="1768" spans="2:2" x14ac:dyDescent="0.25">
      <c r="B1768" s="181" t="e">
        <f t="shared" ca="1" si="177"/>
        <v>#N/A</v>
      </c>
    </row>
    <row r="1769" spans="2:2" x14ac:dyDescent="0.25">
      <c r="B1769" s="181" t="e">
        <f t="shared" ca="1" si="177"/>
        <v>#N/A</v>
      </c>
    </row>
    <row r="1770" spans="2:2" x14ac:dyDescent="0.25">
      <c r="B1770" s="181" t="e">
        <f t="shared" ca="1" si="177"/>
        <v>#N/A</v>
      </c>
    </row>
    <row r="1771" spans="2:2" x14ac:dyDescent="0.25">
      <c r="B1771" s="181" t="e">
        <f t="shared" ca="1" si="177"/>
        <v>#N/A</v>
      </c>
    </row>
    <row r="1772" spans="2:2" x14ac:dyDescent="0.25">
      <c r="B1772" s="181" t="e">
        <f t="shared" ca="1" si="177"/>
        <v>#N/A</v>
      </c>
    </row>
    <row r="1773" spans="2:2" x14ac:dyDescent="0.25">
      <c r="B1773" s="181" t="e">
        <f t="shared" ca="1" si="177"/>
        <v>#N/A</v>
      </c>
    </row>
    <row r="1774" spans="2:2" x14ac:dyDescent="0.25">
      <c r="B1774" s="181" t="e">
        <f t="shared" ca="1" si="177"/>
        <v>#N/A</v>
      </c>
    </row>
    <row r="1775" spans="2:2" x14ac:dyDescent="0.25">
      <c r="B1775" s="181" t="e">
        <f t="shared" ca="1" si="177"/>
        <v>#N/A</v>
      </c>
    </row>
    <row r="1776" spans="2:2" x14ac:dyDescent="0.25">
      <c r="B1776" s="181" t="e">
        <f t="shared" ca="1" si="177"/>
        <v>#N/A</v>
      </c>
    </row>
    <row r="1777" spans="2:2" x14ac:dyDescent="0.25">
      <c r="B1777" s="181" t="e">
        <f t="shared" ca="1" si="177"/>
        <v>#N/A</v>
      </c>
    </row>
    <row r="1778" spans="2:2" x14ac:dyDescent="0.25">
      <c r="B1778" s="181" t="e">
        <f t="shared" ca="1" si="177"/>
        <v>#N/A</v>
      </c>
    </row>
    <row r="1779" spans="2:2" x14ac:dyDescent="0.25">
      <c r="B1779" s="181" t="e">
        <f t="shared" ca="1" si="177"/>
        <v>#N/A</v>
      </c>
    </row>
    <row r="1780" spans="2:2" x14ac:dyDescent="0.25">
      <c r="B1780" s="181" t="e">
        <f t="shared" ca="1" si="177"/>
        <v>#N/A</v>
      </c>
    </row>
    <row r="1781" spans="2:2" x14ac:dyDescent="0.25">
      <c r="B1781" s="181" t="e">
        <f t="shared" ca="1" si="177"/>
        <v>#N/A</v>
      </c>
    </row>
    <row r="1782" spans="2:2" x14ac:dyDescent="0.25">
      <c r="B1782" s="181" t="e">
        <f t="shared" ca="1" si="177"/>
        <v>#N/A</v>
      </c>
    </row>
    <row r="1783" spans="2:2" x14ac:dyDescent="0.25">
      <c r="B1783" s="181" t="e">
        <f t="shared" ca="1" si="177"/>
        <v>#N/A</v>
      </c>
    </row>
    <row r="1784" spans="2:2" x14ac:dyDescent="0.25">
      <c r="B1784" s="181" t="e">
        <f t="shared" ca="1" si="177"/>
        <v>#N/A</v>
      </c>
    </row>
    <row r="1785" spans="2:2" x14ac:dyDescent="0.25">
      <c r="B1785" s="181" t="e">
        <f t="shared" ca="1" si="177"/>
        <v>#N/A</v>
      </c>
    </row>
    <row r="1786" spans="2:2" x14ac:dyDescent="0.25">
      <c r="B1786" s="181" t="e">
        <f t="shared" ca="1" si="177"/>
        <v>#N/A</v>
      </c>
    </row>
    <row r="1787" spans="2:2" x14ac:dyDescent="0.25">
      <c r="B1787" s="181" t="e">
        <f t="shared" ca="1" si="177"/>
        <v>#N/A</v>
      </c>
    </row>
    <row r="1788" spans="2:2" x14ac:dyDescent="0.25">
      <c r="B1788" s="181" t="e">
        <f t="shared" ca="1" si="177"/>
        <v>#N/A</v>
      </c>
    </row>
    <row r="1789" spans="2:2" x14ac:dyDescent="0.25">
      <c r="B1789" s="181" t="e">
        <f t="shared" ca="1" si="177"/>
        <v>#N/A</v>
      </c>
    </row>
    <row r="1790" spans="2:2" x14ac:dyDescent="0.25">
      <c r="B1790" s="181" t="e">
        <f t="shared" ca="1" si="177"/>
        <v>#N/A</v>
      </c>
    </row>
    <row r="1791" spans="2:2" x14ac:dyDescent="0.25">
      <c r="B1791" s="181" t="e">
        <f t="shared" ca="1" si="177"/>
        <v>#N/A</v>
      </c>
    </row>
    <row r="1792" spans="2:2" x14ac:dyDescent="0.25">
      <c r="B1792" s="181" t="e">
        <f t="shared" ca="1" si="177"/>
        <v>#N/A</v>
      </c>
    </row>
    <row r="1793" spans="2:2" x14ac:dyDescent="0.25">
      <c r="B1793" s="181" t="e">
        <f t="shared" ca="1" si="177"/>
        <v>#N/A</v>
      </c>
    </row>
    <row r="1794" spans="2:2" x14ac:dyDescent="0.25">
      <c r="B1794" s="181" t="e">
        <f t="shared" ca="1" si="177"/>
        <v>#N/A</v>
      </c>
    </row>
    <row r="1795" spans="2:2" x14ac:dyDescent="0.25">
      <c r="B1795" s="181" t="e">
        <f t="shared" ca="1" si="177"/>
        <v>#N/A</v>
      </c>
    </row>
    <row r="1796" spans="2:2" x14ac:dyDescent="0.25">
      <c r="B1796" s="181" t="e">
        <f t="shared" ca="1" si="177"/>
        <v>#N/A</v>
      </c>
    </row>
    <row r="1797" spans="2:2" x14ac:dyDescent="0.25">
      <c r="B1797" s="181" t="e">
        <f t="shared" ca="1" si="177"/>
        <v>#N/A</v>
      </c>
    </row>
    <row r="1798" spans="2:2" x14ac:dyDescent="0.25">
      <c r="B1798" s="181" t="e">
        <f t="shared" ca="1" si="177"/>
        <v>#N/A</v>
      </c>
    </row>
    <row r="1799" spans="2:2" x14ac:dyDescent="0.25">
      <c r="B1799" s="181" t="e">
        <f t="shared" ca="1" si="177"/>
        <v>#N/A</v>
      </c>
    </row>
    <row r="1800" spans="2:2" x14ac:dyDescent="0.25">
      <c r="B1800" s="181" t="e">
        <f t="shared" ca="1" si="177"/>
        <v>#N/A</v>
      </c>
    </row>
    <row r="1801" spans="2:2" x14ac:dyDescent="0.25">
      <c r="B1801" s="181" t="e">
        <f t="shared" ca="1" si="177"/>
        <v>#N/A</v>
      </c>
    </row>
    <row r="1802" spans="2:2" x14ac:dyDescent="0.25">
      <c r="B1802" s="181" t="e">
        <f t="shared" ca="1" si="177"/>
        <v>#N/A</v>
      </c>
    </row>
    <row r="1803" spans="2:2" x14ac:dyDescent="0.25">
      <c r="B1803" s="181" t="e">
        <f t="shared" ca="1" si="177"/>
        <v>#N/A</v>
      </c>
    </row>
    <row r="1804" spans="2:2" x14ac:dyDescent="0.25">
      <c r="B1804" s="181" t="e">
        <f t="shared" ref="B1804:B1867" ca="1" si="17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805" spans="2:2" x14ac:dyDescent="0.25">
      <c r="B1805" s="181" t="e">
        <f t="shared" ca="1" si="178"/>
        <v>#N/A</v>
      </c>
    </row>
    <row r="1806" spans="2:2" x14ac:dyDescent="0.25">
      <c r="B1806" s="181" t="e">
        <f t="shared" ca="1" si="178"/>
        <v>#N/A</v>
      </c>
    </row>
    <row r="1807" spans="2:2" x14ac:dyDescent="0.25">
      <c r="B1807" s="181" t="e">
        <f t="shared" ca="1" si="178"/>
        <v>#N/A</v>
      </c>
    </row>
    <row r="1808" spans="2:2" x14ac:dyDescent="0.25">
      <c r="B1808" s="181" t="e">
        <f t="shared" ca="1" si="178"/>
        <v>#N/A</v>
      </c>
    </row>
    <row r="1809" spans="2:2" x14ac:dyDescent="0.25">
      <c r="B1809" s="181" t="e">
        <f t="shared" ca="1" si="178"/>
        <v>#N/A</v>
      </c>
    </row>
    <row r="1810" spans="2:2" x14ac:dyDescent="0.25">
      <c r="B1810" s="181" t="e">
        <f t="shared" ca="1" si="178"/>
        <v>#N/A</v>
      </c>
    </row>
    <row r="1811" spans="2:2" x14ac:dyDescent="0.25">
      <c r="B1811" s="181" t="e">
        <f t="shared" ca="1" si="178"/>
        <v>#N/A</v>
      </c>
    </row>
    <row r="1812" spans="2:2" x14ac:dyDescent="0.25">
      <c r="B1812" s="181" t="e">
        <f t="shared" ca="1" si="178"/>
        <v>#N/A</v>
      </c>
    </row>
    <row r="1813" spans="2:2" x14ac:dyDescent="0.25">
      <c r="B1813" s="181" t="e">
        <f t="shared" ca="1" si="178"/>
        <v>#N/A</v>
      </c>
    </row>
    <row r="1814" spans="2:2" x14ac:dyDescent="0.25">
      <c r="B1814" s="181" t="e">
        <f t="shared" ca="1" si="178"/>
        <v>#N/A</v>
      </c>
    </row>
    <row r="1815" spans="2:2" x14ac:dyDescent="0.25">
      <c r="B1815" s="181" t="e">
        <f t="shared" ca="1" si="178"/>
        <v>#N/A</v>
      </c>
    </row>
    <row r="1816" spans="2:2" x14ac:dyDescent="0.25">
      <c r="B1816" s="181" t="e">
        <f t="shared" ca="1" si="178"/>
        <v>#N/A</v>
      </c>
    </row>
    <row r="1817" spans="2:2" x14ac:dyDescent="0.25">
      <c r="B1817" s="181" t="e">
        <f t="shared" ca="1" si="178"/>
        <v>#N/A</v>
      </c>
    </row>
    <row r="1818" spans="2:2" x14ac:dyDescent="0.25">
      <c r="B1818" s="181" t="e">
        <f t="shared" ca="1" si="178"/>
        <v>#N/A</v>
      </c>
    </row>
    <row r="1819" spans="2:2" x14ac:dyDescent="0.25">
      <c r="B1819" s="181" t="e">
        <f t="shared" ca="1" si="178"/>
        <v>#N/A</v>
      </c>
    </row>
    <row r="1820" spans="2:2" x14ac:dyDescent="0.25">
      <c r="B1820" s="181" t="e">
        <f t="shared" ca="1" si="178"/>
        <v>#N/A</v>
      </c>
    </row>
    <row r="1821" spans="2:2" x14ac:dyDescent="0.25">
      <c r="B1821" s="181" t="e">
        <f t="shared" ca="1" si="178"/>
        <v>#N/A</v>
      </c>
    </row>
    <row r="1822" spans="2:2" x14ac:dyDescent="0.25">
      <c r="B1822" s="181" t="e">
        <f t="shared" ca="1" si="178"/>
        <v>#N/A</v>
      </c>
    </row>
    <row r="1823" spans="2:2" x14ac:dyDescent="0.25">
      <c r="B1823" s="181" t="e">
        <f t="shared" ca="1" si="178"/>
        <v>#N/A</v>
      </c>
    </row>
    <row r="1824" spans="2:2" x14ac:dyDescent="0.25">
      <c r="B1824" s="181" t="e">
        <f t="shared" ca="1" si="178"/>
        <v>#N/A</v>
      </c>
    </row>
    <row r="1825" spans="2:2" x14ac:dyDescent="0.25">
      <c r="B1825" s="181" t="e">
        <f t="shared" ca="1" si="178"/>
        <v>#N/A</v>
      </c>
    </row>
    <row r="1826" spans="2:2" x14ac:dyDescent="0.25">
      <c r="B1826" s="181" t="e">
        <f t="shared" ca="1" si="178"/>
        <v>#N/A</v>
      </c>
    </row>
    <row r="1827" spans="2:2" x14ac:dyDescent="0.25">
      <c r="B1827" s="181" t="e">
        <f t="shared" ca="1" si="178"/>
        <v>#N/A</v>
      </c>
    </row>
    <row r="1828" spans="2:2" x14ac:dyDescent="0.25">
      <c r="B1828" s="181" t="e">
        <f t="shared" ca="1" si="178"/>
        <v>#N/A</v>
      </c>
    </row>
    <row r="1829" spans="2:2" x14ac:dyDescent="0.25">
      <c r="B1829" s="181" t="e">
        <f t="shared" ca="1" si="178"/>
        <v>#N/A</v>
      </c>
    </row>
    <row r="1830" spans="2:2" x14ac:dyDescent="0.25">
      <c r="B1830" s="181" t="e">
        <f t="shared" ca="1" si="178"/>
        <v>#N/A</v>
      </c>
    </row>
    <row r="1831" spans="2:2" x14ac:dyDescent="0.25">
      <c r="B1831" s="181" t="e">
        <f t="shared" ca="1" si="178"/>
        <v>#N/A</v>
      </c>
    </row>
    <row r="1832" spans="2:2" x14ac:dyDescent="0.25">
      <c r="B1832" s="181" t="e">
        <f t="shared" ca="1" si="178"/>
        <v>#N/A</v>
      </c>
    </row>
    <row r="1833" spans="2:2" x14ac:dyDescent="0.25">
      <c r="B1833" s="181" t="e">
        <f t="shared" ca="1" si="178"/>
        <v>#N/A</v>
      </c>
    </row>
    <row r="1834" spans="2:2" x14ac:dyDescent="0.25">
      <c r="B1834" s="181" t="e">
        <f t="shared" ca="1" si="178"/>
        <v>#N/A</v>
      </c>
    </row>
    <row r="1835" spans="2:2" x14ac:dyDescent="0.25">
      <c r="B1835" s="181" t="e">
        <f t="shared" ca="1" si="178"/>
        <v>#N/A</v>
      </c>
    </row>
    <row r="1836" spans="2:2" x14ac:dyDescent="0.25">
      <c r="B1836" s="181" t="e">
        <f t="shared" ca="1" si="178"/>
        <v>#N/A</v>
      </c>
    </row>
    <row r="1837" spans="2:2" x14ac:dyDescent="0.25">
      <c r="B1837" s="181" t="e">
        <f t="shared" ca="1" si="178"/>
        <v>#N/A</v>
      </c>
    </row>
    <row r="1838" spans="2:2" x14ac:dyDescent="0.25">
      <c r="B1838" s="181" t="e">
        <f t="shared" ca="1" si="178"/>
        <v>#N/A</v>
      </c>
    </row>
    <row r="1839" spans="2:2" x14ac:dyDescent="0.25">
      <c r="B1839" s="181" t="e">
        <f t="shared" ca="1" si="178"/>
        <v>#N/A</v>
      </c>
    </row>
    <row r="1840" spans="2:2" x14ac:dyDescent="0.25">
      <c r="B1840" s="181" t="e">
        <f t="shared" ca="1" si="178"/>
        <v>#N/A</v>
      </c>
    </row>
    <row r="1841" spans="2:2" x14ac:dyDescent="0.25">
      <c r="B1841" s="181" t="e">
        <f t="shared" ca="1" si="178"/>
        <v>#N/A</v>
      </c>
    </row>
    <row r="1842" spans="2:2" x14ac:dyDescent="0.25">
      <c r="B1842" s="181" t="e">
        <f t="shared" ca="1" si="178"/>
        <v>#N/A</v>
      </c>
    </row>
    <row r="1843" spans="2:2" x14ac:dyDescent="0.25">
      <c r="B1843" s="181" t="e">
        <f t="shared" ca="1" si="178"/>
        <v>#N/A</v>
      </c>
    </row>
    <row r="1844" spans="2:2" x14ac:dyDescent="0.25">
      <c r="B1844" s="181" t="e">
        <f t="shared" ca="1" si="178"/>
        <v>#N/A</v>
      </c>
    </row>
    <row r="1845" spans="2:2" x14ac:dyDescent="0.25">
      <c r="B1845" s="181" t="e">
        <f t="shared" ca="1" si="178"/>
        <v>#N/A</v>
      </c>
    </row>
    <row r="1846" spans="2:2" x14ac:dyDescent="0.25">
      <c r="B1846" s="181" t="e">
        <f t="shared" ca="1" si="178"/>
        <v>#N/A</v>
      </c>
    </row>
    <row r="1847" spans="2:2" x14ac:dyDescent="0.25">
      <c r="B1847" s="181" t="e">
        <f t="shared" ca="1" si="178"/>
        <v>#N/A</v>
      </c>
    </row>
    <row r="1848" spans="2:2" x14ac:dyDescent="0.25">
      <c r="B1848" s="181" t="e">
        <f t="shared" ca="1" si="178"/>
        <v>#N/A</v>
      </c>
    </row>
    <row r="1849" spans="2:2" x14ac:dyDescent="0.25">
      <c r="B1849" s="181" t="e">
        <f t="shared" ca="1" si="178"/>
        <v>#N/A</v>
      </c>
    </row>
    <row r="1850" spans="2:2" x14ac:dyDescent="0.25">
      <c r="B1850" s="181" t="e">
        <f t="shared" ca="1" si="178"/>
        <v>#N/A</v>
      </c>
    </row>
    <row r="1851" spans="2:2" x14ac:dyDescent="0.25">
      <c r="B1851" s="181" t="e">
        <f t="shared" ca="1" si="178"/>
        <v>#N/A</v>
      </c>
    </row>
    <row r="1852" spans="2:2" x14ac:dyDescent="0.25">
      <c r="B1852" s="181" t="e">
        <f t="shared" ca="1" si="178"/>
        <v>#N/A</v>
      </c>
    </row>
    <row r="1853" spans="2:2" x14ac:dyDescent="0.25">
      <c r="B1853" s="181" t="e">
        <f t="shared" ca="1" si="178"/>
        <v>#N/A</v>
      </c>
    </row>
    <row r="1854" spans="2:2" x14ac:dyDescent="0.25">
      <c r="B1854" s="181" t="e">
        <f t="shared" ca="1" si="178"/>
        <v>#N/A</v>
      </c>
    </row>
    <row r="1855" spans="2:2" x14ac:dyDescent="0.25">
      <c r="B1855" s="181" t="e">
        <f t="shared" ca="1" si="178"/>
        <v>#N/A</v>
      </c>
    </row>
    <row r="1856" spans="2:2" x14ac:dyDescent="0.25">
      <c r="B1856" s="181" t="e">
        <f t="shared" ca="1" si="178"/>
        <v>#N/A</v>
      </c>
    </row>
    <row r="1857" spans="2:2" x14ac:dyDescent="0.25">
      <c r="B1857" s="181" t="e">
        <f t="shared" ca="1" si="178"/>
        <v>#N/A</v>
      </c>
    </row>
    <row r="1858" spans="2:2" x14ac:dyDescent="0.25">
      <c r="B1858" s="181" t="e">
        <f t="shared" ca="1" si="178"/>
        <v>#N/A</v>
      </c>
    </row>
    <row r="1859" spans="2:2" x14ac:dyDescent="0.25">
      <c r="B1859" s="181" t="e">
        <f t="shared" ca="1" si="178"/>
        <v>#N/A</v>
      </c>
    </row>
    <row r="1860" spans="2:2" x14ac:dyDescent="0.25">
      <c r="B1860" s="181" t="e">
        <f t="shared" ca="1" si="178"/>
        <v>#N/A</v>
      </c>
    </row>
    <row r="1861" spans="2:2" x14ac:dyDescent="0.25">
      <c r="B1861" s="181" t="e">
        <f t="shared" ca="1" si="178"/>
        <v>#N/A</v>
      </c>
    </row>
    <row r="1862" spans="2:2" x14ac:dyDescent="0.25">
      <c r="B1862" s="181" t="e">
        <f t="shared" ca="1" si="178"/>
        <v>#N/A</v>
      </c>
    </row>
    <row r="1863" spans="2:2" x14ac:dyDescent="0.25">
      <c r="B1863" s="181" t="e">
        <f t="shared" ca="1" si="178"/>
        <v>#N/A</v>
      </c>
    </row>
    <row r="1864" spans="2:2" x14ac:dyDescent="0.25">
      <c r="B1864" s="181" t="e">
        <f t="shared" ca="1" si="178"/>
        <v>#N/A</v>
      </c>
    </row>
    <row r="1865" spans="2:2" x14ac:dyDescent="0.25">
      <c r="B1865" s="181" t="e">
        <f t="shared" ca="1" si="178"/>
        <v>#N/A</v>
      </c>
    </row>
    <row r="1866" spans="2:2" x14ac:dyDescent="0.25">
      <c r="B1866" s="181" t="e">
        <f t="shared" ca="1" si="178"/>
        <v>#N/A</v>
      </c>
    </row>
    <row r="1867" spans="2:2" x14ac:dyDescent="0.25">
      <c r="B1867" s="181" t="e">
        <f t="shared" ca="1" si="178"/>
        <v>#N/A</v>
      </c>
    </row>
    <row r="1868" spans="2:2" x14ac:dyDescent="0.25">
      <c r="B1868" s="181" t="e">
        <f t="shared" ref="B1868:B1931" ca="1" si="17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869" spans="2:2" x14ac:dyDescent="0.25">
      <c r="B1869" s="181" t="e">
        <f t="shared" ca="1" si="179"/>
        <v>#N/A</v>
      </c>
    </row>
    <row r="1870" spans="2:2" x14ac:dyDescent="0.25">
      <c r="B1870" s="181" t="e">
        <f t="shared" ca="1" si="179"/>
        <v>#N/A</v>
      </c>
    </row>
    <row r="1871" spans="2:2" x14ac:dyDescent="0.25">
      <c r="B1871" s="181" t="e">
        <f t="shared" ca="1" si="179"/>
        <v>#N/A</v>
      </c>
    </row>
    <row r="1872" spans="2:2" x14ac:dyDescent="0.25">
      <c r="B1872" s="181" t="e">
        <f t="shared" ca="1" si="179"/>
        <v>#N/A</v>
      </c>
    </row>
    <row r="1873" spans="2:2" x14ac:dyDescent="0.25">
      <c r="B1873" s="181" t="e">
        <f t="shared" ca="1" si="179"/>
        <v>#N/A</v>
      </c>
    </row>
    <row r="1874" spans="2:2" x14ac:dyDescent="0.25">
      <c r="B1874" s="181" t="e">
        <f t="shared" ca="1" si="179"/>
        <v>#N/A</v>
      </c>
    </row>
    <row r="1875" spans="2:2" x14ac:dyDescent="0.25">
      <c r="B1875" s="181" t="e">
        <f t="shared" ca="1" si="179"/>
        <v>#N/A</v>
      </c>
    </row>
    <row r="1876" spans="2:2" x14ac:dyDescent="0.25">
      <c r="B1876" s="181" t="e">
        <f t="shared" ca="1" si="179"/>
        <v>#N/A</v>
      </c>
    </row>
    <row r="1877" spans="2:2" x14ac:dyDescent="0.25">
      <c r="B1877" s="181" t="e">
        <f t="shared" ca="1" si="179"/>
        <v>#N/A</v>
      </c>
    </row>
    <row r="1878" spans="2:2" x14ac:dyDescent="0.25">
      <c r="B1878" s="181" t="e">
        <f t="shared" ca="1" si="179"/>
        <v>#N/A</v>
      </c>
    </row>
    <row r="1879" spans="2:2" x14ac:dyDescent="0.25">
      <c r="B1879" s="181" t="e">
        <f t="shared" ca="1" si="179"/>
        <v>#N/A</v>
      </c>
    </row>
    <row r="1880" spans="2:2" x14ac:dyDescent="0.25">
      <c r="B1880" s="181" t="e">
        <f t="shared" ca="1" si="179"/>
        <v>#N/A</v>
      </c>
    </row>
    <row r="1881" spans="2:2" x14ac:dyDescent="0.25">
      <c r="B1881" s="181" t="e">
        <f t="shared" ca="1" si="179"/>
        <v>#N/A</v>
      </c>
    </row>
    <row r="1882" spans="2:2" x14ac:dyDescent="0.25">
      <c r="B1882" s="181" t="e">
        <f t="shared" ca="1" si="179"/>
        <v>#N/A</v>
      </c>
    </row>
    <row r="1883" spans="2:2" x14ac:dyDescent="0.25">
      <c r="B1883" s="181" t="e">
        <f t="shared" ca="1" si="179"/>
        <v>#N/A</v>
      </c>
    </row>
    <row r="1884" spans="2:2" x14ac:dyDescent="0.25">
      <c r="B1884" s="181" t="e">
        <f t="shared" ca="1" si="179"/>
        <v>#N/A</v>
      </c>
    </row>
    <row r="1885" spans="2:2" x14ac:dyDescent="0.25">
      <c r="B1885" s="181" t="e">
        <f t="shared" ca="1" si="179"/>
        <v>#N/A</v>
      </c>
    </row>
    <row r="1886" spans="2:2" x14ac:dyDescent="0.25">
      <c r="B1886" s="181" t="e">
        <f t="shared" ca="1" si="179"/>
        <v>#N/A</v>
      </c>
    </row>
    <row r="1887" spans="2:2" x14ac:dyDescent="0.25">
      <c r="B1887" s="181" t="e">
        <f t="shared" ca="1" si="179"/>
        <v>#N/A</v>
      </c>
    </row>
    <row r="1888" spans="2:2" x14ac:dyDescent="0.25">
      <c r="B1888" s="181" t="e">
        <f t="shared" ca="1" si="179"/>
        <v>#N/A</v>
      </c>
    </row>
    <row r="1889" spans="2:2" x14ac:dyDescent="0.25">
      <c r="B1889" s="181" t="e">
        <f t="shared" ca="1" si="179"/>
        <v>#N/A</v>
      </c>
    </row>
    <row r="1890" spans="2:2" x14ac:dyDescent="0.25">
      <c r="B1890" s="181" t="e">
        <f t="shared" ca="1" si="179"/>
        <v>#N/A</v>
      </c>
    </row>
    <row r="1891" spans="2:2" x14ac:dyDescent="0.25">
      <c r="B1891" s="181" t="e">
        <f t="shared" ca="1" si="179"/>
        <v>#N/A</v>
      </c>
    </row>
    <row r="1892" spans="2:2" x14ac:dyDescent="0.25">
      <c r="B1892" s="181" t="e">
        <f t="shared" ca="1" si="179"/>
        <v>#N/A</v>
      </c>
    </row>
    <row r="1893" spans="2:2" x14ac:dyDescent="0.25">
      <c r="B1893" s="181" t="e">
        <f t="shared" ca="1" si="179"/>
        <v>#N/A</v>
      </c>
    </row>
    <row r="1894" spans="2:2" x14ac:dyDescent="0.25">
      <c r="B1894" s="181" t="e">
        <f t="shared" ca="1" si="179"/>
        <v>#N/A</v>
      </c>
    </row>
    <row r="1895" spans="2:2" x14ac:dyDescent="0.25">
      <c r="B1895" s="181" t="e">
        <f t="shared" ca="1" si="179"/>
        <v>#N/A</v>
      </c>
    </row>
    <row r="1896" spans="2:2" x14ac:dyDescent="0.25">
      <c r="B1896" s="181" t="e">
        <f t="shared" ca="1" si="179"/>
        <v>#N/A</v>
      </c>
    </row>
    <row r="1897" spans="2:2" x14ac:dyDescent="0.25">
      <c r="B1897" s="181" t="e">
        <f t="shared" ca="1" si="179"/>
        <v>#N/A</v>
      </c>
    </row>
    <row r="1898" spans="2:2" x14ac:dyDescent="0.25">
      <c r="B1898" s="181" t="e">
        <f t="shared" ca="1" si="179"/>
        <v>#N/A</v>
      </c>
    </row>
    <row r="1899" spans="2:2" x14ac:dyDescent="0.25">
      <c r="B1899" s="181" t="e">
        <f t="shared" ca="1" si="179"/>
        <v>#N/A</v>
      </c>
    </row>
    <row r="1900" spans="2:2" x14ac:dyDescent="0.25">
      <c r="B1900" s="181" t="e">
        <f t="shared" ca="1" si="179"/>
        <v>#N/A</v>
      </c>
    </row>
    <row r="1901" spans="2:2" x14ac:dyDescent="0.25">
      <c r="B1901" s="181" t="e">
        <f t="shared" ca="1" si="179"/>
        <v>#N/A</v>
      </c>
    </row>
    <row r="1902" spans="2:2" x14ac:dyDescent="0.25">
      <c r="B1902" s="181" t="e">
        <f t="shared" ca="1" si="179"/>
        <v>#N/A</v>
      </c>
    </row>
    <row r="1903" spans="2:2" x14ac:dyDescent="0.25">
      <c r="B1903" s="181" t="e">
        <f t="shared" ca="1" si="179"/>
        <v>#N/A</v>
      </c>
    </row>
    <row r="1904" spans="2:2" x14ac:dyDescent="0.25">
      <c r="B1904" s="181" t="e">
        <f t="shared" ca="1" si="179"/>
        <v>#N/A</v>
      </c>
    </row>
    <row r="1905" spans="2:2" x14ac:dyDescent="0.25">
      <c r="B1905" s="181" t="e">
        <f t="shared" ca="1" si="179"/>
        <v>#N/A</v>
      </c>
    </row>
    <row r="1906" spans="2:2" x14ac:dyDescent="0.25">
      <c r="B1906" s="181" t="e">
        <f t="shared" ca="1" si="179"/>
        <v>#N/A</v>
      </c>
    </row>
    <row r="1907" spans="2:2" x14ac:dyDescent="0.25">
      <c r="B1907" s="181" t="e">
        <f t="shared" ca="1" si="179"/>
        <v>#N/A</v>
      </c>
    </row>
    <row r="1908" spans="2:2" x14ac:dyDescent="0.25">
      <c r="B1908" s="181" t="e">
        <f t="shared" ca="1" si="179"/>
        <v>#N/A</v>
      </c>
    </row>
    <row r="1909" spans="2:2" x14ac:dyDescent="0.25">
      <c r="B1909" s="181" t="e">
        <f t="shared" ca="1" si="179"/>
        <v>#N/A</v>
      </c>
    </row>
    <row r="1910" spans="2:2" x14ac:dyDescent="0.25">
      <c r="B1910" s="181" t="e">
        <f t="shared" ca="1" si="179"/>
        <v>#N/A</v>
      </c>
    </row>
    <row r="1911" spans="2:2" x14ac:dyDescent="0.25">
      <c r="B1911" s="181" t="e">
        <f t="shared" ca="1" si="179"/>
        <v>#N/A</v>
      </c>
    </row>
    <row r="1912" spans="2:2" x14ac:dyDescent="0.25">
      <c r="B1912" s="181" t="e">
        <f t="shared" ca="1" si="179"/>
        <v>#N/A</v>
      </c>
    </row>
    <row r="1913" spans="2:2" x14ac:dyDescent="0.25">
      <c r="B1913" s="181" t="e">
        <f t="shared" ca="1" si="179"/>
        <v>#N/A</v>
      </c>
    </row>
    <row r="1914" spans="2:2" x14ac:dyDescent="0.25">
      <c r="B1914" s="181" t="e">
        <f t="shared" ca="1" si="179"/>
        <v>#N/A</v>
      </c>
    </row>
    <row r="1915" spans="2:2" x14ac:dyDescent="0.25">
      <c r="B1915" s="181" t="e">
        <f t="shared" ca="1" si="179"/>
        <v>#N/A</v>
      </c>
    </row>
    <row r="1916" spans="2:2" x14ac:dyDescent="0.25">
      <c r="B1916" s="181" t="e">
        <f t="shared" ca="1" si="179"/>
        <v>#N/A</v>
      </c>
    </row>
    <row r="1917" spans="2:2" x14ac:dyDescent="0.25">
      <c r="B1917" s="181" t="e">
        <f t="shared" ca="1" si="179"/>
        <v>#N/A</v>
      </c>
    </row>
    <row r="1918" spans="2:2" x14ac:dyDescent="0.25">
      <c r="B1918" s="181" t="e">
        <f t="shared" ca="1" si="179"/>
        <v>#N/A</v>
      </c>
    </row>
    <row r="1919" spans="2:2" x14ac:dyDescent="0.25">
      <c r="B1919" s="181" t="e">
        <f t="shared" ca="1" si="179"/>
        <v>#N/A</v>
      </c>
    </row>
    <row r="1920" spans="2:2" x14ac:dyDescent="0.25">
      <c r="B1920" s="181" t="e">
        <f t="shared" ca="1" si="179"/>
        <v>#N/A</v>
      </c>
    </row>
    <row r="1921" spans="2:2" x14ac:dyDescent="0.25">
      <c r="B1921" s="181" t="e">
        <f t="shared" ca="1" si="179"/>
        <v>#N/A</v>
      </c>
    </row>
    <row r="1922" spans="2:2" x14ac:dyDescent="0.25">
      <c r="B1922" s="181" t="e">
        <f t="shared" ca="1" si="179"/>
        <v>#N/A</v>
      </c>
    </row>
    <row r="1923" spans="2:2" x14ac:dyDescent="0.25">
      <c r="B1923" s="181" t="e">
        <f t="shared" ca="1" si="179"/>
        <v>#N/A</v>
      </c>
    </row>
    <row r="1924" spans="2:2" x14ac:dyDescent="0.25">
      <c r="B1924" s="181" t="e">
        <f t="shared" ca="1" si="179"/>
        <v>#N/A</v>
      </c>
    </row>
    <row r="1925" spans="2:2" x14ac:dyDescent="0.25">
      <c r="B1925" s="181" t="e">
        <f t="shared" ca="1" si="179"/>
        <v>#N/A</v>
      </c>
    </row>
    <row r="1926" spans="2:2" x14ac:dyDescent="0.25">
      <c r="B1926" s="181" t="e">
        <f t="shared" ca="1" si="179"/>
        <v>#N/A</v>
      </c>
    </row>
    <row r="1927" spans="2:2" x14ac:dyDescent="0.25">
      <c r="B1927" s="181" t="e">
        <f t="shared" ca="1" si="179"/>
        <v>#N/A</v>
      </c>
    </row>
    <row r="1928" spans="2:2" x14ac:dyDescent="0.25">
      <c r="B1928" s="181" t="e">
        <f t="shared" ca="1" si="179"/>
        <v>#N/A</v>
      </c>
    </row>
    <row r="1929" spans="2:2" x14ac:dyDescent="0.25">
      <c r="B1929" s="181" t="e">
        <f t="shared" ca="1" si="179"/>
        <v>#N/A</v>
      </c>
    </row>
    <row r="1930" spans="2:2" x14ac:dyDescent="0.25">
      <c r="B1930" s="181" t="e">
        <f t="shared" ca="1" si="179"/>
        <v>#N/A</v>
      </c>
    </row>
    <row r="1931" spans="2:2" x14ac:dyDescent="0.25">
      <c r="B1931" s="181" t="e">
        <f t="shared" ca="1" si="179"/>
        <v>#N/A</v>
      </c>
    </row>
    <row r="1932" spans="2:2" x14ac:dyDescent="0.25">
      <c r="B1932" s="181" t="e">
        <f t="shared" ref="B1932:B1995" ca="1" si="18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933" spans="2:2" x14ac:dyDescent="0.25">
      <c r="B1933" s="181" t="e">
        <f t="shared" ca="1" si="180"/>
        <v>#N/A</v>
      </c>
    </row>
    <row r="1934" spans="2:2" x14ac:dyDescent="0.25">
      <c r="B1934" s="181" t="e">
        <f t="shared" ca="1" si="180"/>
        <v>#N/A</v>
      </c>
    </row>
    <row r="1935" spans="2:2" x14ac:dyDescent="0.25">
      <c r="B1935" s="181" t="e">
        <f t="shared" ca="1" si="180"/>
        <v>#N/A</v>
      </c>
    </row>
    <row r="1936" spans="2:2" x14ac:dyDescent="0.25">
      <c r="B1936" s="181" t="e">
        <f t="shared" ca="1" si="180"/>
        <v>#N/A</v>
      </c>
    </row>
    <row r="1937" spans="2:2" x14ac:dyDescent="0.25">
      <c r="B1937" s="181" t="e">
        <f t="shared" ca="1" si="180"/>
        <v>#N/A</v>
      </c>
    </row>
    <row r="1938" spans="2:2" x14ac:dyDescent="0.25">
      <c r="B1938" s="181" t="e">
        <f t="shared" ca="1" si="180"/>
        <v>#N/A</v>
      </c>
    </row>
    <row r="1939" spans="2:2" x14ac:dyDescent="0.25">
      <c r="B1939" s="181" t="e">
        <f t="shared" ca="1" si="180"/>
        <v>#N/A</v>
      </c>
    </row>
    <row r="1940" spans="2:2" x14ac:dyDescent="0.25">
      <c r="B1940" s="181" t="e">
        <f t="shared" ca="1" si="180"/>
        <v>#N/A</v>
      </c>
    </row>
    <row r="1941" spans="2:2" x14ac:dyDescent="0.25">
      <c r="B1941" s="181" t="e">
        <f t="shared" ca="1" si="180"/>
        <v>#N/A</v>
      </c>
    </row>
    <row r="1942" spans="2:2" x14ac:dyDescent="0.25">
      <c r="B1942" s="181" t="e">
        <f t="shared" ca="1" si="180"/>
        <v>#N/A</v>
      </c>
    </row>
    <row r="1943" spans="2:2" x14ac:dyDescent="0.25">
      <c r="B1943" s="181" t="e">
        <f t="shared" ca="1" si="180"/>
        <v>#N/A</v>
      </c>
    </row>
    <row r="1944" spans="2:2" x14ac:dyDescent="0.25">
      <c r="B1944" s="181" t="e">
        <f t="shared" ca="1" si="180"/>
        <v>#N/A</v>
      </c>
    </row>
    <row r="1945" spans="2:2" x14ac:dyDescent="0.25">
      <c r="B1945" s="181" t="e">
        <f t="shared" ca="1" si="180"/>
        <v>#N/A</v>
      </c>
    </row>
    <row r="1946" spans="2:2" x14ac:dyDescent="0.25">
      <c r="B1946" s="181" t="e">
        <f t="shared" ca="1" si="180"/>
        <v>#N/A</v>
      </c>
    </row>
    <row r="1947" spans="2:2" x14ac:dyDescent="0.25">
      <c r="B1947" s="181" t="e">
        <f t="shared" ca="1" si="180"/>
        <v>#N/A</v>
      </c>
    </row>
    <row r="1948" spans="2:2" x14ac:dyDescent="0.25">
      <c r="B1948" s="181" t="e">
        <f t="shared" ca="1" si="180"/>
        <v>#N/A</v>
      </c>
    </row>
    <row r="1949" spans="2:2" x14ac:dyDescent="0.25">
      <c r="B1949" s="181" t="e">
        <f t="shared" ca="1" si="180"/>
        <v>#N/A</v>
      </c>
    </row>
    <row r="1950" spans="2:2" x14ac:dyDescent="0.25">
      <c r="B1950" s="181" t="e">
        <f t="shared" ca="1" si="180"/>
        <v>#N/A</v>
      </c>
    </row>
    <row r="1951" spans="2:2" x14ac:dyDescent="0.25">
      <c r="B1951" s="181" t="e">
        <f t="shared" ca="1" si="180"/>
        <v>#N/A</v>
      </c>
    </row>
    <row r="1952" spans="2:2" x14ac:dyDescent="0.25">
      <c r="B1952" s="181" t="e">
        <f t="shared" ca="1" si="180"/>
        <v>#N/A</v>
      </c>
    </row>
    <row r="1953" spans="2:2" x14ac:dyDescent="0.25">
      <c r="B1953" s="181" t="e">
        <f t="shared" ca="1" si="180"/>
        <v>#N/A</v>
      </c>
    </row>
    <row r="1954" spans="2:2" x14ac:dyDescent="0.25">
      <c r="B1954" s="181" t="e">
        <f t="shared" ca="1" si="180"/>
        <v>#N/A</v>
      </c>
    </row>
    <row r="1955" spans="2:2" x14ac:dyDescent="0.25">
      <c r="B1955" s="181" t="e">
        <f t="shared" ca="1" si="180"/>
        <v>#N/A</v>
      </c>
    </row>
    <row r="1956" spans="2:2" x14ac:dyDescent="0.25">
      <c r="B1956" s="181" t="e">
        <f t="shared" ca="1" si="180"/>
        <v>#N/A</v>
      </c>
    </row>
    <row r="1957" spans="2:2" x14ac:dyDescent="0.25">
      <c r="B1957" s="181" t="e">
        <f t="shared" ca="1" si="180"/>
        <v>#N/A</v>
      </c>
    </row>
    <row r="1958" spans="2:2" x14ac:dyDescent="0.25">
      <c r="B1958" s="181" t="e">
        <f t="shared" ca="1" si="180"/>
        <v>#N/A</v>
      </c>
    </row>
    <row r="1959" spans="2:2" x14ac:dyDescent="0.25">
      <c r="B1959" s="181" t="e">
        <f t="shared" ca="1" si="180"/>
        <v>#N/A</v>
      </c>
    </row>
    <row r="1960" spans="2:2" x14ac:dyDescent="0.25">
      <c r="B1960" s="181" t="e">
        <f t="shared" ca="1" si="180"/>
        <v>#N/A</v>
      </c>
    </row>
    <row r="1961" spans="2:2" x14ac:dyDescent="0.25">
      <c r="B1961" s="181" t="e">
        <f t="shared" ca="1" si="180"/>
        <v>#N/A</v>
      </c>
    </row>
    <row r="1962" spans="2:2" x14ac:dyDescent="0.25">
      <c r="B1962" s="181" t="e">
        <f t="shared" ca="1" si="180"/>
        <v>#N/A</v>
      </c>
    </row>
    <row r="1963" spans="2:2" x14ac:dyDescent="0.25">
      <c r="B1963" s="181" t="e">
        <f t="shared" ca="1" si="180"/>
        <v>#N/A</v>
      </c>
    </row>
    <row r="1964" spans="2:2" x14ac:dyDescent="0.25">
      <c r="B1964" s="181" t="e">
        <f t="shared" ca="1" si="180"/>
        <v>#N/A</v>
      </c>
    </row>
    <row r="1965" spans="2:2" x14ac:dyDescent="0.25">
      <c r="B1965" s="181" t="e">
        <f t="shared" ca="1" si="180"/>
        <v>#N/A</v>
      </c>
    </row>
    <row r="1966" spans="2:2" x14ac:dyDescent="0.25">
      <c r="B1966" s="181" t="e">
        <f t="shared" ca="1" si="180"/>
        <v>#N/A</v>
      </c>
    </row>
    <row r="1967" spans="2:2" x14ac:dyDescent="0.25">
      <c r="B1967" s="181" t="e">
        <f t="shared" ca="1" si="180"/>
        <v>#N/A</v>
      </c>
    </row>
    <row r="1968" spans="2:2" x14ac:dyDescent="0.25">
      <c r="B1968" s="181" t="e">
        <f t="shared" ca="1" si="180"/>
        <v>#N/A</v>
      </c>
    </row>
    <row r="1969" spans="2:2" x14ac:dyDescent="0.25">
      <c r="B1969" s="181" t="e">
        <f t="shared" ca="1" si="180"/>
        <v>#N/A</v>
      </c>
    </row>
    <row r="1970" spans="2:2" x14ac:dyDescent="0.25">
      <c r="B1970" s="181" t="e">
        <f t="shared" ca="1" si="180"/>
        <v>#N/A</v>
      </c>
    </row>
    <row r="1971" spans="2:2" x14ac:dyDescent="0.25">
      <c r="B1971" s="181" t="e">
        <f t="shared" ca="1" si="180"/>
        <v>#N/A</v>
      </c>
    </row>
    <row r="1972" spans="2:2" x14ac:dyDescent="0.25">
      <c r="B1972" s="181" t="e">
        <f t="shared" ca="1" si="180"/>
        <v>#N/A</v>
      </c>
    </row>
    <row r="1973" spans="2:2" x14ac:dyDescent="0.25">
      <c r="B1973" s="181" t="e">
        <f t="shared" ca="1" si="180"/>
        <v>#N/A</v>
      </c>
    </row>
    <row r="1974" spans="2:2" x14ac:dyDescent="0.25">
      <c r="B1974" s="181" t="e">
        <f t="shared" ca="1" si="180"/>
        <v>#N/A</v>
      </c>
    </row>
    <row r="1975" spans="2:2" x14ac:dyDescent="0.25">
      <c r="B1975" s="181" t="e">
        <f t="shared" ca="1" si="180"/>
        <v>#N/A</v>
      </c>
    </row>
    <row r="1976" spans="2:2" x14ac:dyDescent="0.25">
      <c r="B1976" s="181" t="e">
        <f t="shared" ca="1" si="180"/>
        <v>#N/A</v>
      </c>
    </row>
    <row r="1977" spans="2:2" x14ac:dyDescent="0.25">
      <c r="B1977" s="181" t="e">
        <f t="shared" ca="1" si="180"/>
        <v>#N/A</v>
      </c>
    </row>
    <row r="1978" spans="2:2" x14ac:dyDescent="0.25">
      <c r="B1978" s="181" t="e">
        <f t="shared" ca="1" si="180"/>
        <v>#N/A</v>
      </c>
    </row>
    <row r="1979" spans="2:2" x14ac:dyDescent="0.25">
      <c r="B1979" s="181" t="e">
        <f t="shared" ca="1" si="180"/>
        <v>#N/A</v>
      </c>
    </row>
    <row r="1980" spans="2:2" x14ac:dyDescent="0.25">
      <c r="B1980" s="181" t="e">
        <f t="shared" ca="1" si="180"/>
        <v>#N/A</v>
      </c>
    </row>
    <row r="1981" spans="2:2" x14ac:dyDescent="0.25">
      <c r="B1981" s="181" t="e">
        <f t="shared" ca="1" si="180"/>
        <v>#N/A</v>
      </c>
    </row>
    <row r="1982" spans="2:2" x14ac:dyDescent="0.25">
      <c r="B1982" s="181" t="e">
        <f t="shared" ca="1" si="180"/>
        <v>#N/A</v>
      </c>
    </row>
    <row r="1983" spans="2:2" x14ac:dyDescent="0.25">
      <c r="B1983" s="181" t="e">
        <f t="shared" ca="1" si="180"/>
        <v>#N/A</v>
      </c>
    </row>
    <row r="1984" spans="2:2" x14ac:dyDescent="0.25">
      <c r="B1984" s="181" t="e">
        <f t="shared" ca="1" si="180"/>
        <v>#N/A</v>
      </c>
    </row>
    <row r="1985" spans="2:2" x14ac:dyDescent="0.25">
      <c r="B1985" s="181" t="e">
        <f t="shared" ca="1" si="180"/>
        <v>#N/A</v>
      </c>
    </row>
    <row r="1986" spans="2:2" x14ac:dyDescent="0.25">
      <c r="B1986" s="181" t="e">
        <f t="shared" ca="1" si="180"/>
        <v>#N/A</v>
      </c>
    </row>
    <row r="1987" spans="2:2" x14ac:dyDescent="0.25">
      <c r="B1987" s="181" t="e">
        <f t="shared" ca="1" si="180"/>
        <v>#N/A</v>
      </c>
    </row>
    <row r="1988" spans="2:2" x14ac:dyDescent="0.25">
      <c r="B1988" s="181" t="e">
        <f t="shared" ca="1" si="180"/>
        <v>#N/A</v>
      </c>
    </row>
    <row r="1989" spans="2:2" x14ac:dyDescent="0.25">
      <c r="B1989" s="181" t="e">
        <f t="shared" ca="1" si="180"/>
        <v>#N/A</v>
      </c>
    </row>
    <row r="1990" spans="2:2" x14ac:dyDescent="0.25">
      <c r="B1990" s="181" t="e">
        <f t="shared" ca="1" si="180"/>
        <v>#N/A</v>
      </c>
    </row>
    <row r="1991" spans="2:2" x14ac:dyDescent="0.25">
      <c r="B1991" s="181" t="e">
        <f t="shared" ca="1" si="180"/>
        <v>#N/A</v>
      </c>
    </row>
    <row r="1992" spans="2:2" x14ac:dyDescent="0.25">
      <c r="B1992" s="181" t="e">
        <f t="shared" ca="1" si="180"/>
        <v>#N/A</v>
      </c>
    </row>
    <row r="1993" spans="2:2" x14ac:dyDescent="0.25">
      <c r="B1993" s="181" t="e">
        <f t="shared" ca="1" si="180"/>
        <v>#N/A</v>
      </c>
    </row>
    <row r="1994" spans="2:2" x14ac:dyDescent="0.25">
      <c r="B1994" s="181" t="e">
        <f t="shared" ca="1" si="180"/>
        <v>#N/A</v>
      </c>
    </row>
    <row r="1995" spans="2:2" x14ac:dyDescent="0.25">
      <c r="B1995" s="181" t="e">
        <f t="shared" ca="1" si="180"/>
        <v>#N/A</v>
      </c>
    </row>
    <row r="1996" spans="2:2" x14ac:dyDescent="0.25">
      <c r="B1996" s="181" t="e">
        <f t="shared" ref="B1996:B2059" ca="1" si="181">($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997" spans="2:2" x14ac:dyDescent="0.25">
      <c r="B1997" s="181" t="e">
        <f t="shared" ca="1" si="181"/>
        <v>#N/A</v>
      </c>
    </row>
    <row r="1998" spans="2:2" x14ac:dyDescent="0.25">
      <c r="B1998" s="181" t="e">
        <f t="shared" ca="1" si="181"/>
        <v>#N/A</v>
      </c>
    </row>
    <row r="1999" spans="2:2" x14ac:dyDescent="0.25">
      <c r="B1999" s="181" t="e">
        <f t="shared" ca="1" si="181"/>
        <v>#N/A</v>
      </c>
    </row>
    <row r="2000" spans="2:2" x14ac:dyDescent="0.25">
      <c r="B2000" s="181" t="e">
        <f t="shared" ca="1" si="181"/>
        <v>#N/A</v>
      </c>
    </row>
    <row r="2001" spans="2:2" x14ac:dyDescent="0.25">
      <c r="B2001" s="181" t="e">
        <f t="shared" ca="1" si="181"/>
        <v>#N/A</v>
      </c>
    </row>
    <row r="2002" spans="2:2" x14ac:dyDescent="0.25">
      <c r="B2002" s="181" t="e">
        <f t="shared" ca="1" si="181"/>
        <v>#N/A</v>
      </c>
    </row>
    <row r="2003" spans="2:2" x14ac:dyDescent="0.25">
      <c r="B2003" s="181" t="e">
        <f t="shared" ca="1" si="181"/>
        <v>#N/A</v>
      </c>
    </row>
    <row r="2004" spans="2:2" x14ac:dyDescent="0.25">
      <c r="B2004" s="181" t="e">
        <f t="shared" ca="1" si="181"/>
        <v>#N/A</v>
      </c>
    </row>
    <row r="2005" spans="2:2" x14ac:dyDescent="0.25">
      <c r="B2005" s="181" t="e">
        <f t="shared" ca="1" si="181"/>
        <v>#N/A</v>
      </c>
    </row>
    <row r="2006" spans="2:2" x14ac:dyDescent="0.25">
      <c r="B2006" s="181" t="e">
        <f t="shared" ca="1" si="181"/>
        <v>#N/A</v>
      </c>
    </row>
    <row r="2007" spans="2:2" x14ac:dyDescent="0.25">
      <c r="B2007" s="181" t="e">
        <f t="shared" ca="1" si="181"/>
        <v>#N/A</v>
      </c>
    </row>
    <row r="2008" spans="2:2" x14ac:dyDescent="0.25">
      <c r="B2008" s="181" t="e">
        <f t="shared" ca="1" si="181"/>
        <v>#N/A</v>
      </c>
    </row>
    <row r="2009" spans="2:2" x14ac:dyDescent="0.25">
      <c r="B2009" s="181" t="e">
        <f t="shared" ca="1" si="181"/>
        <v>#N/A</v>
      </c>
    </row>
    <row r="2010" spans="2:2" x14ac:dyDescent="0.25">
      <c r="B2010" s="181" t="e">
        <f t="shared" ca="1" si="181"/>
        <v>#N/A</v>
      </c>
    </row>
    <row r="2011" spans="2:2" x14ac:dyDescent="0.25">
      <c r="B2011" s="181" t="e">
        <f t="shared" ca="1" si="181"/>
        <v>#N/A</v>
      </c>
    </row>
    <row r="2012" spans="2:2" x14ac:dyDescent="0.25">
      <c r="B2012" s="181" t="e">
        <f t="shared" ca="1" si="181"/>
        <v>#N/A</v>
      </c>
    </row>
    <row r="2013" spans="2:2" x14ac:dyDescent="0.25">
      <c r="B2013" s="181" t="e">
        <f t="shared" ca="1" si="181"/>
        <v>#N/A</v>
      </c>
    </row>
    <row r="2014" spans="2:2" x14ac:dyDescent="0.25">
      <c r="B2014" s="181" t="e">
        <f t="shared" ca="1" si="181"/>
        <v>#N/A</v>
      </c>
    </row>
    <row r="2015" spans="2:2" x14ac:dyDescent="0.25">
      <c r="B2015" s="181" t="e">
        <f t="shared" ca="1" si="181"/>
        <v>#N/A</v>
      </c>
    </row>
    <row r="2016" spans="2:2" x14ac:dyDescent="0.25">
      <c r="B2016" s="181" t="e">
        <f t="shared" ca="1" si="181"/>
        <v>#N/A</v>
      </c>
    </row>
    <row r="2017" spans="2:2" x14ac:dyDescent="0.25">
      <c r="B2017" s="181" t="e">
        <f t="shared" ca="1" si="181"/>
        <v>#N/A</v>
      </c>
    </row>
    <row r="2018" spans="2:2" x14ac:dyDescent="0.25">
      <c r="B2018" s="181" t="e">
        <f t="shared" ca="1" si="181"/>
        <v>#N/A</v>
      </c>
    </row>
    <row r="2019" spans="2:2" x14ac:dyDescent="0.25">
      <c r="B2019" s="181" t="e">
        <f t="shared" ca="1" si="181"/>
        <v>#N/A</v>
      </c>
    </row>
    <row r="2020" spans="2:2" x14ac:dyDescent="0.25">
      <c r="B2020" s="181" t="e">
        <f t="shared" ca="1" si="181"/>
        <v>#N/A</v>
      </c>
    </row>
    <row r="2021" spans="2:2" x14ac:dyDescent="0.25">
      <c r="B2021" s="181" t="e">
        <f t="shared" ca="1" si="181"/>
        <v>#N/A</v>
      </c>
    </row>
    <row r="2022" spans="2:2" x14ac:dyDescent="0.25">
      <c r="B2022" s="181" t="e">
        <f t="shared" ca="1" si="181"/>
        <v>#N/A</v>
      </c>
    </row>
    <row r="2023" spans="2:2" x14ac:dyDescent="0.25">
      <c r="B2023" s="181" t="e">
        <f t="shared" ca="1" si="181"/>
        <v>#N/A</v>
      </c>
    </row>
    <row r="2024" spans="2:2" x14ac:dyDescent="0.25">
      <c r="B2024" s="181" t="e">
        <f t="shared" ca="1" si="181"/>
        <v>#N/A</v>
      </c>
    </row>
    <row r="2025" spans="2:2" x14ac:dyDescent="0.25">
      <c r="B2025" s="181" t="e">
        <f t="shared" ca="1" si="181"/>
        <v>#N/A</v>
      </c>
    </row>
    <row r="2026" spans="2:2" x14ac:dyDescent="0.25">
      <c r="B2026" s="181" t="e">
        <f t="shared" ca="1" si="181"/>
        <v>#N/A</v>
      </c>
    </row>
    <row r="2027" spans="2:2" x14ac:dyDescent="0.25">
      <c r="B2027" s="181" t="e">
        <f t="shared" ca="1" si="181"/>
        <v>#N/A</v>
      </c>
    </row>
    <row r="2028" spans="2:2" x14ac:dyDescent="0.25">
      <c r="B2028" s="181" t="e">
        <f t="shared" ca="1" si="181"/>
        <v>#N/A</v>
      </c>
    </row>
    <row r="2029" spans="2:2" x14ac:dyDescent="0.25">
      <c r="B2029" s="181" t="e">
        <f t="shared" ca="1" si="181"/>
        <v>#N/A</v>
      </c>
    </row>
    <row r="2030" spans="2:2" x14ac:dyDescent="0.25">
      <c r="B2030" s="181" t="e">
        <f t="shared" ca="1" si="181"/>
        <v>#N/A</v>
      </c>
    </row>
    <row r="2031" spans="2:2" x14ac:dyDescent="0.25">
      <c r="B2031" s="181" t="e">
        <f t="shared" ca="1" si="181"/>
        <v>#N/A</v>
      </c>
    </row>
    <row r="2032" spans="2:2" x14ac:dyDescent="0.25">
      <c r="B2032" s="181" t="e">
        <f t="shared" ca="1" si="181"/>
        <v>#N/A</v>
      </c>
    </row>
    <row r="2033" spans="2:2" x14ac:dyDescent="0.25">
      <c r="B2033" s="181" t="e">
        <f t="shared" ca="1" si="181"/>
        <v>#N/A</v>
      </c>
    </row>
    <row r="2034" spans="2:2" x14ac:dyDescent="0.25">
      <c r="B2034" s="181" t="e">
        <f t="shared" ca="1" si="181"/>
        <v>#N/A</v>
      </c>
    </row>
    <row r="2035" spans="2:2" x14ac:dyDescent="0.25">
      <c r="B2035" s="181" t="e">
        <f t="shared" ca="1" si="181"/>
        <v>#N/A</v>
      </c>
    </row>
    <row r="2036" spans="2:2" x14ac:dyDescent="0.25">
      <c r="B2036" s="181" t="e">
        <f t="shared" ca="1" si="181"/>
        <v>#N/A</v>
      </c>
    </row>
    <row r="2037" spans="2:2" x14ac:dyDescent="0.25">
      <c r="B2037" s="181" t="e">
        <f t="shared" ca="1" si="181"/>
        <v>#N/A</v>
      </c>
    </row>
    <row r="2038" spans="2:2" x14ac:dyDescent="0.25">
      <c r="B2038" s="181" t="e">
        <f t="shared" ca="1" si="181"/>
        <v>#N/A</v>
      </c>
    </row>
    <row r="2039" spans="2:2" x14ac:dyDescent="0.25">
      <c r="B2039" s="181" t="e">
        <f t="shared" ca="1" si="181"/>
        <v>#N/A</v>
      </c>
    </row>
    <row r="2040" spans="2:2" x14ac:dyDescent="0.25">
      <c r="B2040" s="181" t="e">
        <f t="shared" ca="1" si="181"/>
        <v>#N/A</v>
      </c>
    </row>
    <row r="2041" spans="2:2" x14ac:dyDescent="0.25">
      <c r="B2041" s="181" t="e">
        <f t="shared" ca="1" si="181"/>
        <v>#N/A</v>
      </c>
    </row>
    <row r="2042" spans="2:2" x14ac:dyDescent="0.25">
      <c r="B2042" s="181" t="e">
        <f t="shared" ca="1" si="181"/>
        <v>#N/A</v>
      </c>
    </row>
    <row r="2043" spans="2:2" x14ac:dyDescent="0.25">
      <c r="B2043" s="181" t="e">
        <f t="shared" ca="1" si="181"/>
        <v>#N/A</v>
      </c>
    </row>
    <row r="2044" spans="2:2" x14ac:dyDescent="0.25">
      <c r="B2044" s="181" t="e">
        <f t="shared" ca="1" si="181"/>
        <v>#N/A</v>
      </c>
    </row>
    <row r="2045" spans="2:2" x14ac:dyDescent="0.25">
      <c r="B2045" s="181" t="e">
        <f t="shared" ca="1" si="181"/>
        <v>#N/A</v>
      </c>
    </row>
    <row r="2046" spans="2:2" x14ac:dyDescent="0.25">
      <c r="B2046" s="181" t="e">
        <f t="shared" ca="1" si="181"/>
        <v>#N/A</v>
      </c>
    </row>
    <row r="2047" spans="2:2" x14ac:dyDescent="0.25">
      <c r="B2047" s="181" t="e">
        <f t="shared" ca="1" si="181"/>
        <v>#N/A</v>
      </c>
    </row>
    <row r="2048" spans="2:2" x14ac:dyDescent="0.25">
      <c r="B2048" s="181" t="e">
        <f t="shared" ca="1" si="181"/>
        <v>#N/A</v>
      </c>
    </row>
    <row r="2049" spans="2:2" x14ac:dyDescent="0.25">
      <c r="B2049" s="181" t="e">
        <f t="shared" ca="1" si="181"/>
        <v>#N/A</v>
      </c>
    </row>
    <row r="2050" spans="2:2" x14ac:dyDescent="0.25">
      <c r="B2050" s="181" t="e">
        <f t="shared" ca="1" si="181"/>
        <v>#N/A</v>
      </c>
    </row>
    <row r="2051" spans="2:2" x14ac:dyDescent="0.25">
      <c r="B2051" s="181" t="e">
        <f t="shared" ca="1" si="181"/>
        <v>#N/A</v>
      </c>
    </row>
    <row r="2052" spans="2:2" x14ac:dyDescent="0.25">
      <c r="B2052" s="181" t="e">
        <f t="shared" ca="1" si="181"/>
        <v>#N/A</v>
      </c>
    </row>
    <row r="2053" spans="2:2" x14ac:dyDescent="0.25">
      <c r="B2053" s="181" t="e">
        <f t="shared" ca="1" si="181"/>
        <v>#N/A</v>
      </c>
    </row>
    <row r="2054" spans="2:2" x14ac:dyDescent="0.25">
      <c r="B2054" s="181" t="e">
        <f t="shared" ca="1" si="181"/>
        <v>#N/A</v>
      </c>
    </row>
    <row r="2055" spans="2:2" x14ac:dyDescent="0.25">
      <c r="B2055" s="181" t="e">
        <f t="shared" ca="1" si="181"/>
        <v>#N/A</v>
      </c>
    </row>
    <row r="2056" spans="2:2" x14ac:dyDescent="0.25">
      <c r="B2056" s="181" t="e">
        <f t="shared" ca="1" si="181"/>
        <v>#N/A</v>
      </c>
    </row>
    <row r="2057" spans="2:2" x14ac:dyDescent="0.25">
      <c r="B2057" s="181" t="e">
        <f t="shared" ca="1" si="181"/>
        <v>#N/A</v>
      </c>
    </row>
    <row r="2058" spans="2:2" x14ac:dyDescent="0.25">
      <c r="B2058" s="181" t="e">
        <f t="shared" ca="1" si="181"/>
        <v>#N/A</v>
      </c>
    </row>
    <row r="2059" spans="2:2" x14ac:dyDescent="0.25">
      <c r="B2059" s="181" t="e">
        <f t="shared" ca="1" si="181"/>
        <v>#N/A</v>
      </c>
    </row>
    <row r="2060" spans="2:2" x14ac:dyDescent="0.25">
      <c r="B2060" s="181" t="e">
        <f t="shared" ref="B2060:B2123" ca="1" si="18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061" spans="2:2" x14ac:dyDescent="0.25">
      <c r="B2061" s="181" t="e">
        <f t="shared" ca="1" si="182"/>
        <v>#N/A</v>
      </c>
    </row>
    <row r="2062" spans="2:2" x14ac:dyDescent="0.25">
      <c r="B2062" s="181" t="e">
        <f t="shared" ca="1" si="182"/>
        <v>#N/A</v>
      </c>
    </row>
    <row r="2063" spans="2:2" x14ac:dyDescent="0.25">
      <c r="B2063" s="181" t="e">
        <f t="shared" ca="1" si="182"/>
        <v>#N/A</v>
      </c>
    </row>
    <row r="2064" spans="2:2" x14ac:dyDescent="0.25">
      <c r="B2064" s="181" t="e">
        <f t="shared" ca="1" si="182"/>
        <v>#N/A</v>
      </c>
    </row>
    <row r="2065" spans="2:2" x14ac:dyDescent="0.25">
      <c r="B2065" s="181" t="e">
        <f t="shared" ca="1" si="182"/>
        <v>#N/A</v>
      </c>
    </row>
    <row r="2066" spans="2:2" x14ac:dyDescent="0.25">
      <c r="B2066" s="181" t="e">
        <f t="shared" ca="1" si="182"/>
        <v>#N/A</v>
      </c>
    </row>
    <row r="2067" spans="2:2" x14ac:dyDescent="0.25">
      <c r="B2067" s="181" t="e">
        <f t="shared" ca="1" si="182"/>
        <v>#N/A</v>
      </c>
    </row>
    <row r="2068" spans="2:2" x14ac:dyDescent="0.25">
      <c r="B2068" s="181" t="e">
        <f t="shared" ca="1" si="182"/>
        <v>#N/A</v>
      </c>
    </row>
    <row r="2069" spans="2:2" x14ac:dyDescent="0.25">
      <c r="B2069" s="181" t="e">
        <f t="shared" ca="1" si="182"/>
        <v>#N/A</v>
      </c>
    </row>
    <row r="2070" spans="2:2" x14ac:dyDescent="0.25">
      <c r="B2070" s="181" t="e">
        <f t="shared" ca="1" si="182"/>
        <v>#N/A</v>
      </c>
    </row>
    <row r="2071" spans="2:2" x14ac:dyDescent="0.25">
      <c r="B2071" s="181" t="e">
        <f t="shared" ca="1" si="182"/>
        <v>#N/A</v>
      </c>
    </row>
    <row r="2072" spans="2:2" x14ac:dyDescent="0.25">
      <c r="B2072" s="181" t="e">
        <f t="shared" ca="1" si="182"/>
        <v>#N/A</v>
      </c>
    </row>
    <row r="2073" spans="2:2" x14ac:dyDescent="0.25">
      <c r="B2073" s="181" t="e">
        <f t="shared" ca="1" si="182"/>
        <v>#N/A</v>
      </c>
    </row>
    <row r="2074" spans="2:2" x14ac:dyDescent="0.25">
      <c r="B2074" s="181" t="e">
        <f t="shared" ca="1" si="182"/>
        <v>#N/A</v>
      </c>
    </row>
    <row r="2075" spans="2:2" x14ac:dyDescent="0.25">
      <c r="B2075" s="181" t="e">
        <f t="shared" ca="1" si="182"/>
        <v>#N/A</v>
      </c>
    </row>
    <row r="2076" spans="2:2" x14ac:dyDescent="0.25">
      <c r="B2076" s="181" t="e">
        <f t="shared" ca="1" si="182"/>
        <v>#N/A</v>
      </c>
    </row>
    <row r="2077" spans="2:2" x14ac:dyDescent="0.25">
      <c r="B2077" s="181" t="e">
        <f t="shared" ca="1" si="182"/>
        <v>#N/A</v>
      </c>
    </row>
    <row r="2078" spans="2:2" x14ac:dyDescent="0.25">
      <c r="B2078" s="181" t="e">
        <f t="shared" ca="1" si="182"/>
        <v>#N/A</v>
      </c>
    </row>
    <row r="2079" spans="2:2" x14ac:dyDescent="0.25">
      <c r="B2079" s="181" t="e">
        <f t="shared" ca="1" si="182"/>
        <v>#N/A</v>
      </c>
    </row>
    <row r="2080" spans="2:2" x14ac:dyDescent="0.25">
      <c r="B2080" s="181" t="e">
        <f t="shared" ca="1" si="182"/>
        <v>#N/A</v>
      </c>
    </row>
    <row r="2081" spans="2:2" x14ac:dyDescent="0.25">
      <c r="B2081" s="181" t="e">
        <f t="shared" ca="1" si="182"/>
        <v>#N/A</v>
      </c>
    </row>
    <row r="2082" spans="2:2" x14ac:dyDescent="0.25">
      <c r="B2082" s="181" t="e">
        <f t="shared" ca="1" si="182"/>
        <v>#N/A</v>
      </c>
    </row>
    <row r="2083" spans="2:2" x14ac:dyDescent="0.25">
      <c r="B2083" s="181" t="e">
        <f t="shared" ca="1" si="182"/>
        <v>#N/A</v>
      </c>
    </row>
    <row r="2084" spans="2:2" x14ac:dyDescent="0.25">
      <c r="B2084" s="181" t="e">
        <f t="shared" ca="1" si="182"/>
        <v>#N/A</v>
      </c>
    </row>
    <row r="2085" spans="2:2" x14ac:dyDescent="0.25">
      <c r="B2085" s="181" t="e">
        <f t="shared" ca="1" si="182"/>
        <v>#N/A</v>
      </c>
    </row>
    <row r="2086" spans="2:2" x14ac:dyDescent="0.25">
      <c r="B2086" s="181" t="e">
        <f t="shared" ca="1" si="182"/>
        <v>#N/A</v>
      </c>
    </row>
    <row r="2087" spans="2:2" x14ac:dyDescent="0.25">
      <c r="B2087" s="181" t="e">
        <f t="shared" ca="1" si="182"/>
        <v>#N/A</v>
      </c>
    </row>
    <row r="2088" spans="2:2" x14ac:dyDescent="0.25">
      <c r="B2088" s="181" t="e">
        <f t="shared" ca="1" si="182"/>
        <v>#N/A</v>
      </c>
    </row>
    <row r="2089" spans="2:2" x14ac:dyDescent="0.25">
      <c r="B2089" s="181" t="e">
        <f t="shared" ca="1" si="182"/>
        <v>#N/A</v>
      </c>
    </row>
    <row r="2090" spans="2:2" x14ac:dyDescent="0.25">
      <c r="B2090" s="181" t="e">
        <f t="shared" ca="1" si="182"/>
        <v>#N/A</v>
      </c>
    </row>
    <row r="2091" spans="2:2" x14ac:dyDescent="0.25">
      <c r="B2091" s="181" t="e">
        <f t="shared" ca="1" si="182"/>
        <v>#N/A</v>
      </c>
    </row>
    <row r="2092" spans="2:2" x14ac:dyDescent="0.25">
      <c r="B2092" s="181" t="e">
        <f t="shared" ca="1" si="182"/>
        <v>#N/A</v>
      </c>
    </row>
    <row r="2093" spans="2:2" x14ac:dyDescent="0.25">
      <c r="B2093" s="181" t="e">
        <f t="shared" ca="1" si="182"/>
        <v>#N/A</v>
      </c>
    </row>
    <row r="2094" spans="2:2" x14ac:dyDescent="0.25">
      <c r="B2094" s="181" t="e">
        <f t="shared" ca="1" si="182"/>
        <v>#N/A</v>
      </c>
    </row>
    <row r="2095" spans="2:2" x14ac:dyDescent="0.25">
      <c r="B2095" s="181" t="e">
        <f t="shared" ca="1" si="182"/>
        <v>#N/A</v>
      </c>
    </row>
    <row r="2096" spans="2:2" x14ac:dyDescent="0.25">
      <c r="B2096" s="181" t="e">
        <f t="shared" ca="1" si="182"/>
        <v>#N/A</v>
      </c>
    </row>
    <row r="2097" spans="2:2" x14ac:dyDescent="0.25">
      <c r="B2097" s="181" t="e">
        <f t="shared" ca="1" si="182"/>
        <v>#N/A</v>
      </c>
    </row>
    <row r="2098" spans="2:2" x14ac:dyDescent="0.25">
      <c r="B2098" s="181" t="e">
        <f t="shared" ca="1" si="182"/>
        <v>#N/A</v>
      </c>
    </row>
    <row r="2099" spans="2:2" x14ac:dyDescent="0.25">
      <c r="B2099" s="181" t="e">
        <f t="shared" ca="1" si="182"/>
        <v>#N/A</v>
      </c>
    </row>
    <row r="2100" spans="2:2" x14ac:dyDescent="0.25">
      <c r="B2100" s="181" t="e">
        <f t="shared" ca="1" si="182"/>
        <v>#N/A</v>
      </c>
    </row>
    <row r="2101" spans="2:2" x14ac:dyDescent="0.25">
      <c r="B2101" s="181" t="e">
        <f t="shared" ca="1" si="182"/>
        <v>#N/A</v>
      </c>
    </row>
    <row r="2102" spans="2:2" x14ac:dyDescent="0.25">
      <c r="B2102" s="181" t="e">
        <f t="shared" ca="1" si="182"/>
        <v>#N/A</v>
      </c>
    </row>
    <row r="2103" spans="2:2" x14ac:dyDescent="0.25">
      <c r="B2103" s="181" t="e">
        <f t="shared" ca="1" si="182"/>
        <v>#N/A</v>
      </c>
    </row>
    <row r="2104" spans="2:2" x14ac:dyDescent="0.25">
      <c r="B2104" s="181" t="e">
        <f t="shared" ca="1" si="182"/>
        <v>#N/A</v>
      </c>
    </row>
    <row r="2105" spans="2:2" x14ac:dyDescent="0.25">
      <c r="B2105" s="181" t="e">
        <f t="shared" ca="1" si="182"/>
        <v>#N/A</v>
      </c>
    </row>
    <row r="2106" spans="2:2" x14ac:dyDescent="0.25">
      <c r="B2106" s="181" t="e">
        <f t="shared" ca="1" si="182"/>
        <v>#N/A</v>
      </c>
    </row>
    <row r="2107" spans="2:2" x14ac:dyDescent="0.25">
      <c r="B2107" s="181" t="e">
        <f t="shared" ca="1" si="182"/>
        <v>#N/A</v>
      </c>
    </row>
    <row r="2108" spans="2:2" x14ac:dyDescent="0.25">
      <c r="B2108" s="181" t="e">
        <f t="shared" ca="1" si="182"/>
        <v>#N/A</v>
      </c>
    </row>
    <row r="2109" spans="2:2" x14ac:dyDescent="0.25">
      <c r="B2109" s="181" t="e">
        <f t="shared" ca="1" si="182"/>
        <v>#N/A</v>
      </c>
    </row>
    <row r="2110" spans="2:2" x14ac:dyDescent="0.25">
      <c r="B2110" s="181" t="e">
        <f t="shared" ca="1" si="182"/>
        <v>#N/A</v>
      </c>
    </row>
    <row r="2111" spans="2:2" x14ac:dyDescent="0.25">
      <c r="B2111" s="181" t="e">
        <f t="shared" ca="1" si="182"/>
        <v>#N/A</v>
      </c>
    </row>
    <row r="2112" spans="2:2" x14ac:dyDescent="0.25">
      <c r="B2112" s="181" t="e">
        <f t="shared" ca="1" si="182"/>
        <v>#N/A</v>
      </c>
    </row>
    <row r="2113" spans="2:2" x14ac:dyDescent="0.25">
      <c r="B2113" s="181" t="e">
        <f t="shared" ca="1" si="182"/>
        <v>#N/A</v>
      </c>
    </row>
    <row r="2114" spans="2:2" x14ac:dyDescent="0.25">
      <c r="B2114" s="181" t="e">
        <f t="shared" ca="1" si="182"/>
        <v>#N/A</v>
      </c>
    </row>
    <row r="2115" spans="2:2" x14ac:dyDescent="0.25">
      <c r="B2115" s="181" t="e">
        <f t="shared" ca="1" si="182"/>
        <v>#N/A</v>
      </c>
    </row>
    <row r="2116" spans="2:2" x14ac:dyDescent="0.25">
      <c r="B2116" s="181" t="e">
        <f t="shared" ca="1" si="182"/>
        <v>#N/A</v>
      </c>
    </row>
    <row r="2117" spans="2:2" x14ac:dyDescent="0.25">
      <c r="B2117" s="181" t="e">
        <f t="shared" ca="1" si="182"/>
        <v>#N/A</v>
      </c>
    </row>
    <row r="2118" spans="2:2" x14ac:dyDescent="0.25">
      <c r="B2118" s="181" t="e">
        <f t="shared" ca="1" si="182"/>
        <v>#N/A</v>
      </c>
    </row>
    <row r="2119" spans="2:2" x14ac:dyDescent="0.25">
      <c r="B2119" s="181" t="e">
        <f t="shared" ca="1" si="182"/>
        <v>#N/A</v>
      </c>
    </row>
    <row r="2120" spans="2:2" x14ac:dyDescent="0.25">
      <c r="B2120" s="181" t="e">
        <f t="shared" ca="1" si="182"/>
        <v>#N/A</v>
      </c>
    </row>
    <row r="2121" spans="2:2" x14ac:dyDescent="0.25">
      <c r="B2121" s="181" t="e">
        <f t="shared" ca="1" si="182"/>
        <v>#N/A</v>
      </c>
    </row>
    <row r="2122" spans="2:2" x14ac:dyDescent="0.25">
      <c r="B2122" s="181" t="e">
        <f t="shared" ca="1" si="182"/>
        <v>#N/A</v>
      </c>
    </row>
    <row r="2123" spans="2:2" x14ac:dyDescent="0.25">
      <c r="B2123" s="181" t="e">
        <f t="shared" ca="1" si="182"/>
        <v>#N/A</v>
      </c>
    </row>
    <row r="2124" spans="2:2" x14ac:dyDescent="0.25">
      <c r="B2124" s="181" t="e">
        <f t="shared" ref="B2124:B2187" ca="1" si="18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125" spans="2:2" x14ac:dyDescent="0.25">
      <c r="B2125" s="181" t="e">
        <f t="shared" ca="1" si="183"/>
        <v>#N/A</v>
      </c>
    </row>
    <row r="2126" spans="2:2" x14ac:dyDescent="0.25">
      <c r="B2126" s="181" t="e">
        <f t="shared" ca="1" si="183"/>
        <v>#N/A</v>
      </c>
    </row>
    <row r="2127" spans="2:2" x14ac:dyDescent="0.25">
      <c r="B2127" s="181" t="e">
        <f t="shared" ca="1" si="183"/>
        <v>#N/A</v>
      </c>
    </row>
    <row r="2128" spans="2:2" x14ac:dyDescent="0.25">
      <c r="B2128" s="181" t="e">
        <f t="shared" ca="1" si="183"/>
        <v>#N/A</v>
      </c>
    </row>
    <row r="2129" spans="2:2" x14ac:dyDescent="0.25">
      <c r="B2129" s="181" t="e">
        <f t="shared" ca="1" si="183"/>
        <v>#N/A</v>
      </c>
    </row>
    <row r="2130" spans="2:2" x14ac:dyDescent="0.25">
      <c r="B2130" s="181" t="e">
        <f t="shared" ca="1" si="183"/>
        <v>#N/A</v>
      </c>
    </row>
    <row r="2131" spans="2:2" x14ac:dyDescent="0.25">
      <c r="B2131" s="181" t="e">
        <f t="shared" ca="1" si="183"/>
        <v>#N/A</v>
      </c>
    </row>
    <row r="2132" spans="2:2" x14ac:dyDescent="0.25">
      <c r="B2132" s="181" t="e">
        <f t="shared" ca="1" si="183"/>
        <v>#N/A</v>
      </c>
    </row>
    <row r="2133" spans="2:2" x14ac:dyDescent="0.25">
      <c r="B2133" s="181" t="e">
        <f t="shared" ca="1" si="183"/>
        <v>#N/A</v>
      </c>
    </row>
    <row r="2134" spans="2:2" x14ac:dyDescent="0.25">
      <c r="B2134" s="181" t="e">
        <f t="shared" ca="1" si="183"/>
        <v>#N/A</v>
      </c>
    </row>
    <row r="2135" spans="2:2" x14ac:dyDescent="0.25">
      <c r="B2135" s="181" t="e">
        <f t="shared" ca="1" si="183"/>
        <v>#N/A</v>
      </c>
    </row>
    <row r="2136" spans="2:2" x14ac:dyDescent="0.25">
      <c r="B2136" s="181" t="e">
        <f t="shared" ca="1" si="183"/>
        <v>#N/A</v>
      </c>
    </row>
    <row r="2137" spans="2:2" x14ac:dyDescent="0.25">
      <c r="B2137" s="181" t="e">
        <f t="shared" ca="1" si="183"/>
        <v>#N/A</v>
      </c>
    </row>
    <row r="2138" spans="2:2" x14ac:dyDescent="0.25">
      <c r="B2138" s="181" t="e">
        <f t="shared" ca="1" si="183"/>
        <v>#N/A</v>
      </c>
    </row>
    <row r="2139" spans="2:2" x14ac:dyDescent="0.25">
      <c r="B2139" s="181" t="e">
        <f t="shared" ca="1" si="183"/>
        <v>#N/A</v>
      </c>
    </row>
    <row r="2140" spans="2:2" x14ac:dyDescent="0.25">
      <c r="B2140" s="181" t="e">
        <f t="shared" ca="1" si="183"/>
        <v>#N/A</v>
      </c>
    </row>
    <row r="2141" spans="2:2" x14ac:dyDescent="0.25">
      <c r="B2141" s="181" t="e">
        <f t="shared" ca="1" si="183"/>
        <v>#N/A</v>
      </c>
    </row>
    <row r="2142" spans="2:2" x14ac:dyDescent="0.25">
      <c r="B2142" s="181" t="e">
        <f t="shared" ca="1" si="183"/>
        <v>#N/A</v>
      </c>
    </row>
    <row r="2143" spans="2:2" x14ac:dyDescent="0.25">
      <c r="B2143" s="181" t="e">
        <f t="shared" ca="1" si="183"/>
        <v>#N/A</v>
      </c>
    </row>
    <row r="2144" spans="2:2" x14ac:dyDescent="0.25">
      <c r="B2144" s="181" t="e">
        <f t="shared" ca="1" si="183"/>
        <v>#N/A</v>
      </c>
    </row>
    <row r="2145" spans="2:2" x14ac:dyDescent="0.25">
      <c r="B2145" s="181" t="e">
        <f t="shared" ca="1" si="183"/>
        <v>#N/A</v>
      </c>
    </row>
    <row r="2146" spans="2:2" x14ac:dyDescent="0.25">
      <c r="B2146" s="181" t="e">
        <f t="shared" ca="1" si="183"/>
        <v>#N/A</v>
      </c>
    </row>
    <row r="2147" spans="2:2" x14ac:dyDescent="0.25">
      <c r="B2147" s="181" t="e">
        <f t="shared" ca="1" si="183"/>
        <v>#N/A</v>
      </c>
    </row>
    <row r="2148" spans="2:2" x14ac:dyDescent="0.25">
      <c r="B2148" s="181" t="e">
        <f t="shared" ca="1" si="183"/>
        <v>#N/A</v>
      </c>
    </row>
    <row r="2149" spans="2:2" x14ac:dyDescent="0.25">
      <c r="B2149" s="181" t="e">
        <f t="shared" ca="1" si="183"/>
        <v>#N/A</v>
      </c>
    </row>
    <row r="2150" spans="2:2" x14ac:dyDescent="0.25">
      <c r="B2150" s="181" t="e">
        <f t="shared" ca="1" si="183"/>
        <v>#N/A</v>
      </c>
    </row>
    <row r="2151" spans="2:2" x14ac:dyDescent="0.25">
      <c r="B2151" s="181" t="e">
        <f t="shared" ca="1" si="183"/>
        <v>#N/A</v>
      </c>
    </row>
    <row r="2152" spans="2:2" x14ac:dyDescent="0.25">
      <c r="B2152" s="181" t="e">
        <f t="shared" ca="1" si="183"/>
        <v>#N/A</v>
      </c>
    </row>
    <row r="2153" spans="2:2" x14ac:dyDescent="0.25">
      <c r="B2153" s="181" t="e">
        <f t="shared" ca="1" si="183"/>
        <v>#N/A</v>
      </c>
    </row>
    <row r="2154" spans="2:2" x14ac:dyDescent="0.25">
      <c r="B2154" s="181" t="e">
        <f t="shared" ca="1" si="183"/>
        <v>#N/A</v>
      </c>
    </row>
    <row r="2155" spans="2:2" x14ac:dyDescent="0.25">
      <c r="B2155" s="181" t="e">
        <f t="shared" ca="1" si="183"/>
        <v>#N/A</v>
      </c>
    </row>
    <row r="2156" spans="2:2" x14ac:dyDescent="0.25">
      <c r="B2156" s="181" t="e">
        <f t="shared" ca="1" si="183"/>
        <v>#N/A</v>
      </c>
    </row>
    <row r="2157" spans="2:2" x14ac:dyDescent="0.25">
      <c r="B2157" s="181" t="e">
        <f t="shared" ca="1" si="183"/>
        <v>#N/A</v>
      </c>
    </row>
    <row r="2158" spans="2:2" x14ac:dyDescent="0.25">
      <c r="B2158" s="181" t="e">
        <f t="shared" ca="1" si="183"/>
        <v>#N/A</v>
      </c>
    </row>
    <row r="2159" spans="2:2" x14ac:dyDescent="0.25">
      <c r="B2159" s="181" t="e">
        <f t="shared" ca="1" si="183"/>
        <v>#N/A</v>
      </c>
    </row>
    <row r="2160" spans="2:2" x14ac:dyDescent="0.25">
      <c r="B2160" s="181" t="e">
        <f t="shared" ca="1" si="183"/>
        <v>#N/A</v>
      </c>
    </row>
    <row r="2161" spans="2:2" x14ac:dyDescent="0.25">
      <c r="B2161" s="181" t="e">
        <f t="shared" ca="1" si="183"/>
        <v>#N/A</v>
      </c>
    </row>
    <row r="2162" spans="2:2" x14ac:dyDescent="0.25">
      <c r="B2162" s="181" t="e">
        <f t="shared" ca="1" si="183"/>
        <v>#N/A</v>
      </c>
    </row>
    <row r="2163" spans="2:2" x14ac:dyDescent="0.25">
      <c r="B2163" s="181" t="e">
        <f t="shared" ca="1" si="183"/>
        <v>#N/A</v>
      </c>
    </row>
    <row r="2164" spans="2:2" x14ac:dyDescent="0.25">
      <c r="B2164" s="181" t="e">
        <f t="shared" ca="1" si="183"/>
        <v>#N/A</v>
      </c>
    </row>
    <row r="2165" spans="2:2" x14ac:dyDescent="0.25">
      <c r="B2165" s="181" t="e">
        <f t="shared" ca="1" si="183"/>
        <v>#N/A</v>
      </c>
    </row>
    <row r="2166" spans="2:2" x14ac:dyDescent="0.25">
      <c r="B2166" s="181" t="e">
        <f t="shared" ca="1" si="183"/>
        <v>#N/A</v>
      </c>
    </row>
    <row r="2167" spans="2:2" x14ac:dyDescent="0.25">
      <c r="B2167" s="181" t="e">
        <f t="shared" ca="1" si="183"/>
        <v>#N/A</v>
      </c>
    </row>
    <row r="2168" spans="2:2" x14ac:dyDescent="0.25">
      <c r="B2168" s="181" t="e">
        <f t="shared" ca="1" si="183"/>
        <v>#N/A</v>
      </c>
    </row>
    <row r="2169" spans="2:2" x14ac:dyDescent="0.25">
      <c r="B2169" s="181" t="e">
        <f t="shared" ca="1" si="183"/>
        <v>#N/A</v>
      </c>
    </row>
    <row r="2170" spans="2:2" x14ac:dyDescent="0.25">
      <c r="B2170" s="181" t="e">
        <f t="shared" ca="1" si="183"/>
        <v>#N/A</v>
      </c>
    </row>
    <row r="2171" spans="2:2" x14ac:dyDescent="0.25">
      <c r="B2171" s="181" t="e">
        <f t="shared" ca="1" si="183"/>
        <v>#N/A</v>
      </c>
    </row>
    <row r="2172" spans="2:2" x14ac:dyDescent="0.25">
      <c r="B2172" s="181" t="e">
        <f t="shared" ca="1" si="183"/>
        <v>#N/A</v>
      </c>
    </row>
    <row r="2173" spans="2:2" x14ac:dyDescent="0.25">
      <c r="B2173" s="181" t="e">
        <f t="shared" ca="1" si="183"/>
        <v>#N/A</v>
      </c>
    </row>
    <row r="2174" spans="2:2" x14ac:dyDescent="0.25">
      <c r="B2174" s="181" t="e">
        <f t="shared" ca="1" si="183"/>
        <v>#N/A</v>
      </c>
    </row>
    <row r="2175" spans="2:2" x14ac:dyDescent="0.25">
      <c r="B2175" s="181" t="e">
        <f t="shared" ca="1" si="183"/>
        <v>#N/A</v>
      </c>
    </row>
    <row r="2176" spans="2:2" x14ac:dyDescent="0.25">
      <c r="B2176" s="181" t="e">
        <f t="shared" ca="1" si="183"/>
        <v>#N/A</v>
      </c>
    </row>
    <row r="2177" spans="2:2" x14ac:dyDescent="0.25">
      <c r="B2177" s="181" t="e">
        <f t="shared" ca="1" si="183"/>
        <v>#N/A</v>
      </c>
    </row>
    <row r="2178" spans="2:2" x14ac:dyDescent="0.25">
      <c r="B2178" s="181" t="e">
        <f t="shared" ca="1" si="183"/>
        <v>#N/A</v>
      </c>
    </row>
    <row r="2179" spans="2:2" x14ac:dyDescent="0.25">
      <c r="B2179" s="181" t="e">
        <f t="shared" ca="1" si="183"/>
        <v>#N/A</v>
      </c>
    </row>
    <row r="2180" spans="2:2" x14ac:dyDescent="0.25">
      <c r="B2180" s="181" t="e">
        <f t="shared" ca="1" si="183"/>
        <v>#N/A</v>
      </c>
    </row>
    <row r="2181" spans="2:2" x14ac:dyDescent="0.25">
      <c r="B2181" s="181" t="e">
        <f t="shared" ca="1" si="183"/>
        <v>#N/A</v>
      </c>
    </row>
    <row r="2182" spans="2:2" x14ac:dyDescent="0.25">
      <c r="B2182" s="181" t="e">
        <f t="shared" ca="1" si="183"/>
        <v>#N/A</v>
      </c>
    </row>
    <row r="2183" spans="2:2" x14ac:dyDescent="0.25">
      <c r="B2183" s="181" t="e">
        <f t="shared" ca="1" si="183"/>
        <v>#N/A</v>
      </c>
    </row>
    <row r="2184" spans="2:2" x14ac:dyDescent="0.25">
      <c r="B2184" s="181" t="e">
        <f t="shared" ca="1" si="183"/>
        <v>#N/A</v>
      </c>
    </row>
    <row r="2185" spans="2:2" x14ac:dyDescent="0.25">
      <c r="B2185" s="181" t="e">
        <f t="shared" ca="1" si="183"/>
        <v>#N/A</v>
      </c>
    </row>
    <row r="2186" spans="2:2" x14ac:dyDescent="0.25">
      <c r="B2186" s="181" t="e">
        <f t="shared" ca="1" si="183"/>
        <v>#N/A</v>
      </c>
    </row>
    <row r="2187" spans="2:2" x14ac:dyDescent="0.25">
      <c r="B2187" s="181" t="e">
        <f t="shared" ca="1" si="183"/>
        <v>#N/A</v>
      </c>
    </row>
    <row r="2188" spans="2:2" x14ac:dyDescent="0.25">
      <c r="B2188" s="181" t="e">
        <f t="shared" ref="B2188:B2251" ca="1" si="184">($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189" spans="2:2" x14ac:dyDescent="0.25">
      <c r="B2189" s="181" t="e">
        <f t="shared" ca="1" si="184"/>
        <v>#N/A</v>
      </c>
    </row>
    <row r="2190" spans="2:2" x14ac:dyDescent="0.25">
      <c r="B2190" s="181" t="e">
        <f t="shared" ca="1" si="184"/>
        <v>#N/A</v>
      </c>
    </row>
    <row r="2191" spans="2:2" x14ac:dyDescent="0.25">
      <c r="B2191" s="181" t="e">
        <f t="shared" ca="1" si="184"/>
        <v>#N/A</v>
      </c>
    </row>
    <row r="2192" spans="2:2" x14ac:dyDescent="0.25">
      <c r="B2192" s="181" t="e">
        <f t="shared" ca="1" si="184"/>
        <v>#N/A</v>
      </c>
    </row>
    <row r="2193" spans="2:2" x14ac:dyDescent="0.25">
      <c r="B2193" s="181" t="e">
        <f t="shared" ca="1" si="184"/>
        <v>#N/A</v>
      </c>
    </row>
    <row r="2194" spans="2:2" x14ac:dyDescent="0.25">
      <c r="B2194" s="181" t="e">
        <f t="shared" ca="1" si="184"/>
        <v>#N/A</v>
      </c>
    </row>
    <row r="2195" spans="2:2" x14ac:dyDescent="0.25">
      <c r="B2195" s="181" t="e">
        <f t="shared" ca="1" si="184"/>
        <v>#N/A</v>
      </c>
    </row>
    <row r="2196" spans="2:2" x14ac:dyDescent="0.25">
      <c r="B2196" s="181" t="e">
        <f t="shared" ca="1" si="184"/>
        <v>#N/A</v>
      </c>
    </row>
    <row r="2197" spans="2:2" x14ac:dyDescent="0.25">
      <c r="B2197" s="181" t="e">
        <f t="shared" ca="1" si="184"/>
        <v>#N/A</v>
      </c>
    </row>
    <row r="2198" spans="2:2" x14ac:dyDescent="0.25">
      <c r="B2198" s="181" t="e">
        <f t="shared" ca="1" si="184"/>
        <v>#N/A</v>
      </c>
    </row>
    <row r="2199" spans="2:2" x14ac:dyDescent="0.25">
      <c r="B2199" s="181" t="e">
        <f t="shared" ca="1" si="184"/>
        <v>#N/A</v>
      </c>
    </row>
    <row r="2200" spans="2:2" x14ac:dyDescent="0.25">
      <c r="B2200" s="181" t="e">
        <f t="shared" ca="1" si="184"/>
        <v>#N/A</v>
      </c>
    </row>
    <row r="2201" spans="2:2" x14ac:dyDescent="0.25">
      <c r="B2201" s="181" t="e">
        <f t="shared" ca="1" si="184"/>
        <v>#N/A</v>
      </c>
    </row>
    <row r="2202" spans="2:2" x14ac:dyDescent="0.25">
      <c r="B2202" s="181" t="e">
        <f t="shared" ca="1" si="184"/>
        <v>#N/A</v>
      </c>
    </row>
    <row r="2203" spans="2:2" x14ac:dyDescent="0.25">
      <c r="B2203" s="181" t="e">
        <f t="shared" ca="1" si="184"/>
        <v>#N/A</v>
      </c>
    </row>
    <row r="2204" spans="2:2" x14ac:dyDescent="0.25">
      <c r="B2204" s="181" t="e">
        <f t="shared" ca="1" si="184"/>
        <v>#N/A</v>
      </c>
    </row>
    <row r="2205" spans="2:2" x14ac:dyDescent="0.25">
      <c r="B2205" s="181" t="e">
        <f t="shared" ca="1" si="184"/>
        <v>#N/A</v>
      </c>
    </row>
    <row r="2206" spans="2:2" x14ac:dyDescent="0.25">
      <c r="B2206" s="181" t="e">
        <f t="shared" ca="1" si="184"/>
        <v>#N/A</v>
      </c>
    </row>
    <row r="2207" spans="2:2" x14ac:dyDescent="0.25">
      <c r="B2207" s="181" t="e">
        <f t="shared" ca="1" si="184"/>
        <v>#N/A</v>
      </c>
    </row>
    <row r="2208" spans="2:2" x14ac:dyDescent="0.25">
      <c r="B2208" s="181" t="e">
        <f t="shared" ca="1" si="184"/>
        <v>#N/A</v>
      </c>
    </row>
    <row r="2209" spans="2:2" x14ac:dyDescent="0.25">
      <c r="B2209" s="181" t="e">
        <f t="shared" ca="1" si="184"/>
        <v>#N/A</v>
      </c>
    </row>
    <row r="2210" spans="2:2" x14ac:dyDescent="0.25">
      <c r="B2210" s="181" t="e">
        <f t="shared" ca="1" si="184"/>
        <v>#N/A</v>
      </c>
    </row>
    <row r="2211" spans="2:2" x14ac:dyDescent="0.25">
      <c r="B2211" s="181" t="e">
        <f t="shared" ca="1" si="184"/>
        <v>#N/A</v>
      </c>
    </row>
    <row r="2212" spans="2:2" x14ac:dyDescent="0.25">
      <c r="B2212" s="181" t="e">
        <f t="shared" ca="1" si="184"/>
        <v>#N/A</v>
      </c>
    </row>
    <row r="2213" spans="2:2" x14ac:dyDescent="0.25">
      <c r="B2213" s="181" t="e">
        <f t="shared" ca="1" si="184"/>
        <v>#N/A</v>
      </c>
    </row>
    <row r="2214" spans="2:2" x14ac:dyDescent="0.25">
      <c r="B2214" s="181" t="e">
        <f t="shared" ca="1" si="184"/>
        <v>#N/A</v>
      </c>
    </row>
    <row r="2215" spans="2:2" x14ac:dyDescent="0.25">
      <c r="B2215" s="181" t="e">
        <f t="shared" ca="1" si="184"/>
        <v>#N/A</v>
      </c>
    </row>
    <row r="2216" spans="2:2" x14ac:dyDescent="0.25">
      <c r="B2216" s="181" t="e">
        <f t="shared" ca="1" si="184"/>
        <v>#N/A</v>
      </c>
    </row>
    <row r="2217" spans="2:2" x14ac:dyDescent="0.25">
      <c r="B2217" s="181" t="e">
        <f t="shared" ca="1" si="184"/>
        <v>#N/A</v>
      </c>
    </row>
    <row r="2218" spans="2:2" x14ac:dyDescent="0.25">
      <c r="B2218" s="181" t="e">
        <f t="shared" ca="1" si="184"/>
        <v>#N/A</v>
      </c>
    </row>
    <row r="2219" spans="2:2" x14ac:dyDescent="0.25">
      <c r="B2219" s="181" t="e">
        <f t="shared" ca="1" si="184"/>
        <v>#N/A</v>
      </c>
    </row>
    <row r="2220" spans="2:2" x14ac:dyDescent="0.25">
      <c r="B2220" s="181" t="e">
        <f t="shared" ca="1" si="184"/>
        <v>#N/A</v>
      </c>
    </row>
    <row r="2221" spans="2:2" x14ac:dyDescent="0.25">
      <c r="B2221" s="181" t="e">
        <f t="shared" ca="1" si="184"/>
        <v>#N/A</v>
      </c>
    </row>
    <row r="2222" spans="2:2" x14ac:dyDescent="0.25">
      <c r="B2222" s="181" t="e">
        <f t="shared" ca="1" si="184"/>
        <v>#N/A</v>
      </c>
    </row>
    <row r="2223" spans="2:2" x14ac:dyDescent="0.25">
      <c r="B2223" s="181" t="e">
        <f t="shared" ca="1" si="184"/>
        <v>#N/A</v>
      </c>
    </row>
    <row r="2224" spans="2:2" x14ac:dyDescent="0.25">
      <c r="B2224" s="181" t="e">
        <f t="shared" ca="1" si="184"/>
        <v>#N/A</v>
      </c>
    </row>
    <row r="2225" spans="2:2" x14ac:dyDescent="0.25">
      <c r="B2225" s="181" t="e">
        <f t="shared" ca="1" si="184"/>
        <v>#N/A</v>
      </c>
    </row>
    <row r="2226" spans="2:2" x14ac:dyDescent="0.25">
      <c r="B2226" s="181" t="e">
        <f t="shared" ca="1" si="184"/>
        <v>#N/A</v>
      </c>
    </row>
    <row r="2227" spans="2:2" x14ac:dyDescent="0.25">
      <c r="B2227" s="181" t="e">
        <f t="shared" ca="1" si="184"/>
        <v>#N/A</v>
      </c>
    </row>
    <row r="2228" spans="2:2" x14ac:dyDescent="0.25">
      <c r="B2228" s="181" t="e">
        <f t="shared" ca="1" si="184"/>
        <v>#N/A</v>
      </c>
    </row>
    <row r="2229" spans="2:2" x14ac:dyDescent="0.25">
      <c r="B2229" s="181" t="e">
        <f t="shared" ca="1" si="184"/>
        <v>#N/A</v>
      </c>
    </row>
    <row r="2230" spans="2:2" x14ac:dyDescent="0.25">
      <c r="B2230" s="181" t="e">
        <f t="shared" ca="1" si="184"/>
        <v>#N/A</v>
      </c>
    </row>
    <row r="2231" spans="2:2" x14ac:dyDescent="0.25">
      <c r="B2231" s="181" t="e">
        <f t="shared" ca="1" si="184"/>
        <v>#N/A</v>
      </c>
    </row>
    <row r="2232" spans="2:2" x14ac:dyDescent="0.25">
      <c r="B2232" s="181" t="e">
        <f t="shared" ca="1" si="184"/>
        <v>#N/A</v>
      </c>
    </row>
    <row r="2233" spans="2:2" x14ac:dyDescent="0.25">
      <c r="B2233" s="181" t="e">
        <f t="shared" ca="1" si="184"/>
        <v>#N/A</v>
      </c>
    </row>
    <row r="2234" spans="2:2" x14ac:dyDescent="0.25">
      <c r="B2234" s="181" t="e">
        <f t="shared" ca="1" si="184"/>
        <v>#N/A</v>
      </c>
    </row>
    <row r="2235" spans="2:2" x14ac:dyDescent="0.25">
      <c r="B2235" s="181" t="e">
        <f t="shared" ca="1" si="184"/>
        <v>#N/A</v>
      </c>
    </row>
    <row r="2236" spans="2:2" x14ac:dyDescent="0.25">
      <c r="B2236" s="181" t="e">
        <f t="shared" ca="1" si="184"/>
        <v>#N/A</v>
      </c>
    </row>
    <row r="2237" spans="2:2" x14ac:dyDescent="0.25">
      <c r="B2237" s="181" t="e">
        <f t="shared" ca="1" si="184"/>
        <v>#N/A</v>
      </c>
    </row>
    <row r="2238" spans="2:2" x14ac:dyDescent="0.25">
      <c r="B2238" s="181" t="e">
        <f t="shared" ca="1" si="184"/>
        <v>#N/A</v>
      </c>
    </row>
    <row r="2239" spans="2:2" x14ac:dyDescent="0.25">
      <c r="B2239" s="181" t="e">
        <f t="shared" ca="1" si="184"/>
        <v>#N/A</v>
      </c>
    </row>
    <row r="2240" spans="2:2" x14ac:dyDescent="0.25">
      <c r="B2240" s="181" t="e">
        <f t="shared" ca="1" si="184"/>
        <v>#N/A</v>
      </c>
    </row>
    <row r="2241" spans="2:2" x14ac:dyDescent="0.25">
      <c r="B2241" s="181" t="e">
        <f t="shared" ca="1" si="184"/>
        <v>#N/A</v>
      </c>
    </row>
    <row r="2242" spans="2:2" x14ac:dyDescent="0.25">
      <c r="B2242" s="181" t="e">
        <f t="shared" ca="1" si="184"/>
        <v>#N/A</v>
      </c>
    </row>
    <row r="2243" spans="2:2" x14ac:dyDescent="0.25">
      <c r="B2243" s="181" t="e">
        <f t="shared" ca="1" si="184"/>
        <v>#N/A</v>
      </c>
    </row>
    <row r="2244" spans="2:2" x14ac:dyDescent="0.25">
      <c r="B2244" s="181" t="e">
        <f t="shared" ca="1" si="184"/>
        <v>#N/A</v>
      </c>
    </row>
    <row r="2245" spans="2:2" x14ac:dyDescent="0.25">
      <c r="B2245" s="181" t="e">
        <f t="shared" ca="1" si="184"/>
        <v>#N/A</v>
      </c>
    </row>
    <row r="2246" spans="2:2" x14ac:dyDescent="0.25">
      <c r="B2246" s="181" t="e">
        <f t="shared" ca="1" si="184"/>
        <v>#N/A</v>
      </c>
    </row>
    <row r="2247" spans="2:2" x14ac:dyDescent="0.25">
      <c r="B2247" s="181" t="e">
        <f t="shared" ca="1" si="184"/>
        <v>#N/A</v>
      </c>
    </row>
    <row r="2248" spans="2:2" x14ac:dyDescent="0.25">
      <c r="B2248" s="181" t="e">
        <f t="shared" ca="1" si="184"/>
        <v>#N/A</v>
      </c>
    </row>
    <row r="2249" spans="2:2" x14ac:dyDescent="0.25">
      <c r="B2249" s="181" t="e">
        <f t="shared" ca="1" si="184"/>
        <v>#N/A</v>
      </c>
    </row>
    <row r="2250" spans="2:2" x14ac:dyDescent="0.25">
      <c r="B2250" s="181" t="e">
        <f t="shared" ca="1" si="184"/>
        <v>#N/A</v>
      </c>
    </row>
    <row r="2251" spans="2:2" x14ac:dyDescent="0.25">
      <c r="B2251" s="181" t="e">
        <f t="shared" ca="1" si="184"/>
        <v>#N/A</v>
      </c>
    </row>
    <row r="2252" spans="2:2" x14ac:dyDescent="0.25">
      <c r="B2252" s="181" t="e">
        <f t="shared" ref="B2252:B2315" ca="1" si="185">($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253" spans="2:2" x14ac:dyDescent="0.25">
      <c r="B2253" s="181" t="e">
        <f t="shared" ca="1" si="185"/>
        <v>#N/A</v>
      </c>
    </row>
    <row r="2254" spans="2:2" x14ac:dyDescent="0.25">
      <c r="B2254" s="181" t="e">
        <f t="shared" ca="1" si="185"/>
        <v>#N/A</v>
      </c>
    </row>
    <row r="2255" spans="2:2" x14ac:dyDescent="0.25">
      <c r="B2255" s="181" t="e">
        <f t="shared" ca="1" si="185"/>
        <v>#N/A</v>
      </c>
    </row>
    <row r="2256" spans="2:2" x14ac:dyDescent="0.25">
      <c r="B2256" s="181" t="e">
        <f t="shared" ca="1" si="185"/>
        <v>#N/A</v>
      </c>
    </row>
    <row r="2257" spans="2:2" x14ac:dyDescent="0.25">
      <c r="B2257" s="181" t="e">
        <f t="shared" ca="1" si="185"/>
        <v>#N/A</v>
      </c>
    </row>
    <row r="2258" spans="2:2" x14ac:dyDescent="0.25">
      <c r="B2258" s="181" t="e">
        <f t="shared" ca="1" si="185"/>
        <v>#N/A</v>
      </c>
    </row>
    <row r="2259" spans="2:2" x14ac:dyDescent="0.25">
      <c r="B2259" s="181" t="e">
        <f t="shared" ca="1" si="185"/>
        <v>#N/A</v>
      </c>
    </row>
    <row r="2260" spans="2:2" x14ac:dyDescent="0.25">
      <c r="B2260" s="181" t="e">
        <f t="shared" ca="1" si="185"/>
        <v>#N/A</v>
      </c>
    </row>
    <row r="2261" spans="2:2" x14ac:dyDescent="0.25">
      <c r="B2261" s="181" t="e">
        <f t="shared" ca="1" si="185"/>
        <v>#N/A</v>
      </c>
    </row>
    <row r="2262" spans="2:2" x14ac:dyDescent="0.25">
      <c r="B2262" s="181" t="e">
        <f t="shared" ca="1" si="185"/>
        <v>#N/A</v>
      </c>
    </row>
    <row r="2263" spans="2:2" x14ac:dyDescent="0.25">
      <c r="B2263" s="181" t="e">
        <f t="shared" ca="1" si="185"/>
        <v>#N/A</v>
      </c>
    </row>
    <row r="2264" spans="2:2" x14ac:dyDescent="0.25">
      <c r="B2264" s="181" t="e">
        <f t="shared" ca="1" si="185"/>
        <v>#N/A</v>
      </c>
    </row>
    <row r="2265" spans="2:2" x14ac:dyDescent="0.25">
      <c r="B2265" s="181" t="e">
        <f t="shared" ca="1" si="185"/>
        <v>#N/A</v>
      </c>
    </row>
    <row r="2266" spans="2:2" x14ac:dyDescent="0.25">
      <c r="B2266" s="181" t="e">
        <f t="shared" ca="1" si="185"/>
        <v>#N/A</v>
      </c>
    </row>
    <row r="2267" spans="2:2" x14ac:dyDescent="0.25">
      <c r="B2267" s="181" t="e">
        <f t="shared" ca="1" si="185"/>
        <v>#N/A</v>
      </c>
    </row>
    <row r="2268" spans="2:2" x14ac:dyDescent="0.25">
      <c r="B2268" s="181" t="e">
        <f t="shared" ca="1" si="185"/>
        <v>#N/A</v>
      </c>
    </row>
    <row r="2269" spans="2:2" x14ac:dyDescent="0.25">
      <c r="B2269" s="181" t="e">
        <f t="shared" ca="1" si="185"/>
        <v>#N/A</v>
      </c>
    </row>
    <row r="2270" spans="2:2" x14ac:dyDescent="0.25">
      <c r="B2270" s="181" t="e">
        <f t="shared" ca="1" si="185"/>
        <v>#N/A</v>
      </c>
    </row>
    <row r="2271" spans="2:2" x14ac:dyDescent="0.25">
      <c r="B2271" s="181" t="e">
        <f t="shared" ca="1" si="185"/>
        <v>#N/A</v>
      </c>
    </row>
    <row r="2272" spans="2:2" x14ac:dyDescent="0.25">
      <c r="B2272" s="181" t="e">
        <f t="shared" ca="1" si="185"/>
        <v>#N/A</v>
      </c>
    </row>
    <row r="2273" spans="2:2" x14ac:dyDescent="0.25">
      <c r="B2273" s="181" t="e">
        <f t="shared" ca="1" si="185"/>
        <v>#N/A</v>
      </c>
    </row>
    <row r="2274" spans="2:2" x14ac:dyDescent="0.25">
      <c r="B2274" s="181" t="e">
        <f t="shared" ca="1" si="185"/>
        <v>#N/A</v>
      </c>
    </row>
    <row r="2275" spans="2:2" x14ac:dyDescent="0.25">
      <c r="B2275" s="181" t="e">
        <f t="shared" ca="1" si="185"/>
        <v>#N/A</v>
      </c>
    </row>
    <row r="2276" spans="2:2" x14ac:dyDescent="0.25">
      <c r="B2276" s="181" t="e">
        <f t="shared" ca="1" si="185"/>
        <v>#N/A</v>
      </c>
    </row>
    <row r="2277" spans="2:2" x14ac:dyDescent="0.25">
      <c r="B2277" s="181" t="e">
        <f t="shared" ca="1" si="185"/>
        <v>#N/A</v>
      </c>
    </row>
    <row r="2278" spans="2:2" x14ac:dyDescent="0.25">
      <c r="B2278" s="181" t="e">
        <f t="shared" ca="1" si="185"/>
        <v>#N/A</v>
      </c>
    </row>
    <row r="2279" spans="2:2" x14ac:dyDescent="0.25">
      <c r="B2279" s="181" t="e">
        <f t="shared" ca="1" si="185"/>
        <v>#N/A</v>
      </c>
    </row>
    <row r="2280" spans="2:2" x14ac:dyDescent="0.25">
      <c r="B2280" s="181" t="e">
        <f t="shared" ca="1" si="185"/>
        <v>#N/A</v>
      </c>
    </row>
    <row r="2281" spans="2:2" x14ac:dyDescent="0.25">
      <c r="B2281" s="181" t="e">
        <f t="shared" ca="1" si="185"/>
        <v>#N/A</v>
      </c>
    </row>
    <row r="2282" spans="2:2" x14ac:dyDescent="0.25">
      <c r="B2282" s="181" t="e">
        <f t="shared" ca="1" si="185"/>
        <v>#N/A</v>
      </c>
    </row>
    <row r="2283" spans="2:2" x14ac:dyDescent="0.25">
      <c r="B2283" s="181" t="e">
        <f t="shared" ca="1" si="185"/>
        <v>#N/A</v>
      </c>
    </row>
    <row r="2284" spans="2:2" x14ac:dyDescent="0.25">
      <c r="B2284" s="181" t="e">
        <f t="shared" ca="1" si="185"/>
        <v>#N/A</v>
      </c>
    </row>
    <row r="2285" spans="2:2" x14ac:dyDescent="0.25">
      <c r="B2285" s="181" t="e">
        <f t="shared" ca="1" si="185"/>
        <v>#N/A</v>
      </c>
    </row>
    <row r="2286" spans="2:2" x14ac:dyDescent="0.25">
      <c r="B2286" s="181" t="e">
        <f t="shared" ca="1" si="185"/>
        <v>#N/A</v>
      </c>
    </row>
    <row r="2287" spans="2:2" x14ac:dyDescent="0.25">
      <c r="B2287" s="181" t="e">
        <f t="shared" ca="1" si="185"/>
        <v>#N/A</v>
      </c>
    </row>
    <row r="2288" spans="2:2" x14ac:dyDescent="0.25">
      <c r="B2288" s="181" t="e">
        <f t="shared" ca="1" si="185"/>
        <v>#N/A</v>
      </c>
    </row>
    <row r="2289" spans="2:2" x14ac:dyDescent="0.25">
      <c r="B2289" s="181" t="e">
        <f t="shared" ca="1" si="185"/>
        <v>#N/A</v>
      </c>
    </row>
    <row r="2290" spans="2:2" x14ac:dyDescent="0.25">
      <c r="B2290" s="181" t="e">
        <f t="shared" ca="1" si="185"/>
        <v>#N/A</v>
      </c>
    </row>
    <row r="2291" spans="2:2" x14ac:dyDescent="0.25">
      <c r="B2291" s="181" t="e">
        <f t="shared" ca="1" si="185"/>
        <v>#N/A</v>
      </c>
    </row>
    <row r="2292" spans="2:2" x14ac:dyDescent="0.25">
      <c r="B2292" s="181" t="e">
        <f t="shared" ca="1" si="185"/>
        <v>#N/A</v>
      </c>
    </row>
    <row r="2293" spans="2:2" x14ac:dyDescent="0.25">
      <c r="B2293" s="181" t="e">
        <f t="shared" ca="1" si="185"/>
        <v>#N/A</v>
      </c>
    </row>
    <row r="2294" spans="2:2" x14ac:dyDescent="0.25">
      <c r="B2294" s="181" t="e">
        <f t="shared" ca="1" si="185"/>
        <v>#N/A</v>
      </c>
    </row>
    <row r="2295" spans="2:2" x14ac:dyDescent="0.25">
      <c r="B2295" s="181" t="e">
        <f t="shared" ca="1" si="185"/>
        <v>#N/A</v>
      </c>
    </row>
    <row r="2296" spans="2:2" x14ac:dyDescent="0.25">
      <c r="B2296" s="181" t="e">
        <f t="shared" ca="1" si="185"/>
        <v>#N/A</v>
      </c>
    </row>
    <row r="2297" spans="2:2" x14ac:dyDescent="0.25">
      <c r="B2297" s="181" t="e">
        <f t="shared" ca="1" si="185"/>
        <v>#N/A</v>
      </c>
    </row>
    <row r="2298" spans="2:2" x14ac:dyDescent="0.25">
      <c r="B2298" s="181" t="e">
        <f t="shared" ca="1" si="185"/>
        <v>#N/A</v>
      </c>
    </row>
    <row r="2299" spans="2:2" x14ac:dyDescent="0.25">
      <c r="B2299" s="181" t="e">
        <f t="shared" ca="1" si="185"/>
        <v>#N/A</v>
      </c>
    </row>
    <row r="2300" spans="2:2" x14ac:dyDescent="0.25">
      <c r="B2300" s="181" t="e">
        <f t="shared" ca="1" si="185"/>
        <v>#N/A</v>
      </c>
    </row>
    <row r="2301" spans="2:2" x14ac:dyDescent="0.25">
      <c r="B2301" s="181" t="e">
        <f t="shared" ca="1" si="185"/>
        <v>#N/A</v>
      </c>
    </row>
    <row r="2302" spans="2:2" x14ac:dyDescent="0.25">
      <c r="B2302" s="181" t="e">
        <f t="shared" ca="1" si="185"/>
        <v>#N/A</v>
      </c>
    </row>
    <row r="2303" spans="2:2" x14ac:dyDescent="0.25">
      <c r="B2303" s="181" t="e">
        <f t="shared" ca="1" si="185"/>
        <v>#N/A</v>
      </c>
    </row>
    <row r="2304" spans="2:2" x14ac:dyDescent="0.25">
      <c r="B2304" s="181" t="e">
        <f t="shared" ca="1" si="185"/>
        <v>#N/A</v>
      </c>
    </row>
    <row r="2305" spans="2:2" x14ac:dyDescent="0.25">
      <c r="B2305" s="181" t="e">
        <f t="shared" ca="1" si="185"/>
        <v>#N/A</v>
      </c>
    </row>
    <row r="2306" spans="2:2" x14ac:dyDescent="0.25">
      <c r="B2306" s="181" t="e">
        <f t="shared" ca="1" si="185"/>
        <v>#N/A</v>
      </c>
    </row>
    <row r="2307" spans="2:2" x14ac:dyDescent="0.25">
      <c r="B2307" s="181" t="e">
        <f t="shared" ca="1" si="185"/>
        <v>#N/A</v>
      </c>
    </row>
    <row r="2308" spans="2:2" x14ac:dyDescent="0.25">
      <c r="B2308" s="181" t="e">
        <f t="shared" ca="1" si="185"/>
        <v>#N/A</v>
      </c>
    </row>
    <row r="2309" spans="2:2" x14ac:dyDescent="0.25">
      <c r="B2309" s="181" t="e">
        <f t="shared" ca="1" si="185"/>
        <v>#N/A</v>
      </c>
    </row>
    <row r="2310" spans="2:2" x14ac:dyDescent="0.25">
      <c r="B2310" s="181" t="e">
        <f t="shared" ca="1" si="185"/>
        <v>#N/A</v>
      </c>
    </row>
    <row r="2311" spans="2:2" x14ac:dyDescent="0.25">
      <c r="B2311" s="181" t="e">
        <f t="shared" ca="1" si="185"/>
        <v>#N/A</v>
      </c>
    </row>
    <row r="2312" spans="2:2" x14ac:dyDescent="0.25">
      <c r="B2312" s="181" t="e">
        <f t="shared" ca="1" si="185"/>
        <v>#N/A</v>
      </c>
    </row>
    <row r="2313" spans="2:2" x14ac:dyDescent="0.25">
      <c r="B2313" s="181" t="e">
        <f t="shared" ca="1" si="185"/>
        <v>#N/A</v>
      </c>
    </row>
    <row r="2314" spans="2:2" x14ac:dyDescent="0.25">
      <c r="B2314" s="181" t="e">
        <f t="shared" ca="1" si="185"/>
        <v>#N/A</v>
      </c>
    </row>
    <row r="2315" spans="2:2" x14ac:dyDescent="0.25">
      <c r="B2315" s="181" t="e">
        <f t="shared" ca="1" si="185"/>
        <v>#N/A</v>
      </c>
    </row>
    <row r="2316" spans="2:2" x14ac:dyDescent="0.25">
      <c r="B2316" s="181" t="e">
        <f t="shared" ref="B2316:B2379" ca="1" si="18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317" spans="2:2" x14ac:dyDescent="0.25">
      <c r="B2317" s="181" t="e">
        <f t="shared" ca="1" si="186"/>
        <v>#N/A</v>
      </c>
    </row>
    <row r="2318" spans="2:2" x14ac:dyDescent="0.25">
      <c r="B2318" s="181" t="e">
        <f t="shared" ca="1" si="186"/>
        <v>#N/A</v>
      </c>
    </row>
    <row r="2319" spans="2:2" x14ac:dyDescent="0.25">
      <c r="B2319" s="181" t="e">
        <f t="shared" ca="1" si="186"/>
        <v>#N/A</v>
      </c>
    </row>
    <row r="2320" spans="2:2" x14ac:dyDescent="0.25">
      <c r="B2320" s="181" t="e">
        <f t="shared" ca="1" si="186"/>
        <v>#N/A</v>
      </c>
    </row>
    <row r="2321" spans="2:2" x14ac:dyDescent="0.25">
      <c r="B2321" s="181" t="e">
        <f t="shared" ca="1" si="186"/>
        <v>#N/A</v>
      </c>
    </row>
    <row r="2322" spans="2:2" x14ac:dyDescent="0.25">
      <c r="B2322" s="181" t="e">
        <f t="shared" ca="1" si="186"/>
        <v>#N/A</v>
      </c>
    </row>
    <row r="2323" spans="2:2" x14ac:dyDescent="0.25">
      <c r="B2323" s="181" t="e">
        <f t="shared" ca="1" si="186"/>
        <v>#N/A</v>
      </c>
    </row>
    <row r="2324" spans="2:2" x14ac:dyDescent="0.25">
      <c r="B2324" s="181" t="e">
        <f t="shared" ca="1" si="186"/>
        <v>#N/A</v>
      </c>
    </row>
    <row r="2325" spans="2:2" x14ac:dyDescent="0.25">
      <c r="B2325" s="181" t="e">
        <f t="shared" ca="1" si="186"/>
        <v>#N/A</v>
      </c>
    </row>
    <row r="2326" spans="2:2" x14ac:dyDescent="0.25">
      <c r="B2326" s="181" t="e">
        <f t="shared" ca="1" si="186"/>
        <v>#N/A</v>
      </c>
    </row>
    <row r="2327" spans="2:2" x14ac:dyDescent="0.25">
      <c r="B2327" s="181" t="e">
        <f t="shared" ca="1" si="186"/>
        <v>#N/A</v>
      </c>
    </row>
    <row r="2328" spans="2:2" x14ac:dyDescent="0.25">
      <c r="B2328" s="181" t="e">
        <f t="shared" ca="1" si="186"/>
        <v>#N/A</v>
      </c>
    </row>
    <row r="2329" spans="2:2" x14ac:dyDescent="0.25">
      <c r="B2329" s="181" t="e">
        <f t="shared" ca="1" si="186"/>
        <v>#N/A</v>
      </c>
    </row>
    <row r="2330" spans="2:2" x14ac:dyDescent="0.25">
      <c r="B2330" s="181" t="e">
        <f t="shared" ca="1" si="186"/>
        <v>#N/A</v>
      </c>
    </row>
    <row r="2331" spans="2:2" x14ac:dyDescent="0.25">
      <c r="B2331" s="181" t="e">
        <f t="shared" ca="1" si="186"/>
        <v>#N/A</v>
      </c>
    </row>
    <row r="2332" spans="2:2" x14ac:dyDescent="0.25">
      <c r="B2332" s="181" t="e">
        <f t="shared" ca="1" si="186"/>
        <v>#N/A</v>
      </c>
    </row>
    <row r="2333" spans="2:2" x14ac:dyDescent="0.25">
      <c r="B2333" s="181" t="e">
        <f t="shared" ca="1" si="186"/>
        <v>#N/A</v>
      </c>
    </row>
    <row r="2334" spans="2:2" x14ac:dyDescent="0.25">
      <c r="B2334" s="181" t="e">
        <f t="shared" ca="1" si="186"/>
        <v>#N/A</v>
      </c>
    </row>
    <row r="2335" spans="2:2" x14ac:dyDescent="0.25">
      <c r="B2335" s="181" t="e">
        <f t="shared" ca="1" si="186"/>
        <v>#N/A</v>
      </c>
    </row>
    <row r="2336" spans="2:2" x14ac:dyDescent="0.25">
      <c r="B2336" s="181" t="e">
        <f t="shared" ca="1" si="186"/>
        <v>#N/A</v>
      </c>
    </row>
    <row r="2337" spans="2:2" x14ac:dyDescent="0.25">
      <c r="B2337" s="181" t="e">
        <f t="shared" ca="1" si="186"/>
        <v>#N/A</v>
      </c>
    </row>
    <row r="2338" spans="2:2" x14ac:dyDescent="0.25">
      <c r="B2338" s="181" t="e">
        <f t="shared" ca="1" si="186"/>
        <v>#N/A</v>
      </c>
    </row>
    <row r="2339" spans="2:2" x14ac:dyDescent="0.25">
      <c r="B2339" s="181" t="e">
        <f t="shared" ca="1" si="186"/>
        <v>#N/A</v>
      </c>
    </row>
    <row r="2340" spans="2:2" x14ac:dyDescent="0.25">
      <c r="B2340" s="181" t="e">
        <f t="shared" ca="1" si="186"/>
        <v>#N/A</v>
      </c>
    </row>
    <row r="2341" spans="2:2" x14ac:dyDescent="0.25">
      <c r="B2341" s="181" t="e">
        <f t="shared" ca="1" si="186"/>
        <v>#N/A</v>
      </c>
    </row>
    <row r="2342" spans="2:2" x14ac:dyDescent="0.25">
      <c r="B2342" s="181" t="e">
        <f t="shared" ca="1" si="186"/>
        <v>#N/A</v>
      </c>
    </row>
    <row r="2343" spans="2:2" x14ac:dyDescent="0.25">
      <c r="B2343" s="181" t="e">
        <f t="shared" ca="1" si="186"/>
        <v>#N/A</v>
      </c>
    </row>
    <row r="2344" spans="2:2" x14ac:dyDescent="0.25">
      <c r="B2344" s="181" t="e">
        <f t="shared" ca="1" si="186"/>
        <v>#N/A</v>
      </c>
    </row>
    <row r="2345" spans="2:2" x14ac:dyDescent="0.25">
      <c r="B2345" s="181" t="e">
        <f t="shared" ca="1" si="186"/>
        <v>#N/A</v>
      </c>
    </row>
    <row r="2346" spans="2:2" x14ac:dyDescent="0.25">
      <c r="B2346" s="181" t="e">
        <f t="shared" ca="1" si="186"/>
        <v>#N/A</v>
      </c>
    </row>
    <row r="2347" spans="2:2" x14ac:dyDescent="0.25">
      <c r="B2347" s="181" t="e">
        <f t="shared" ca="1" si="186"/>
        <v>#N/A</v>
      </c>
    </row>
    <row r="2348" spans="2:2" x14ac:dyDescent="0.25">
      <c r="B2348" s="181" t="e">
        <f t="shared" ca="1" si="186"/>
        <v>#N/A</v>
      </c>
    </row>
    <row r="2349" spans="2:2" x14ac:dyDescent="0.25">
      <c r="B2349" s="181" t="e">
        <f t="shared" ca="1" si="186"/>
        <v>#N/A</v>
      </c>
    </row>
    <row r="2350" spans="2:2" x14ac:dyDescent="0.25">
      <c r="B2350" s="181" t="e">
        <f t="shared" ca="1" si="186"/>
        <v>#N/A</v>
      </c>
    </row>
    <row r="2351" spans="2:2" x14ac:dyDescent="0.25">
      <c r="B2351" s="181" t="e">
        <f t="shared" ca="1" si="186"/>
        <v>#N/A</v>
      </c>
    </row>
    <row r="2352" spans="2:2" x14ac:dyDescent="0.25">
      <c r="B2352" s="181" t="e">
        <f t="shared" ca="1" si="186"/>
        <v>#N/A</v>
      </c>
    </row>
    <row r="2353" spans="2:2" x14ac:dyDescent="0.25">
      <c r="B2353" s="181" t="e">
        <f t="shared" ca="1" si="186"/>
        <v>#N/A</v>
      </c>
    </row>
    <row r="2354" spans="2:2" x14ac:dyDescent="0.25">
      <c r="B2354" s="181" t="e">
        <f t="shared" ca="1" si="186"/>
        <v>#N/A</v>
      </c>
    </row>
    <row r="2355" spans="2:2" x14ac:dyDescent="0.25">
      <c r="B2355" s="181" t="e">
        <f t="shared" ca="1" si="186"/>
        <v>#N/A</v>
      </c>
    </row>
    <row r="2356" spans="2:2" x14ac:dyDescent="0.25">
      <c r="B2356" s="181" t="e">
        <f t="shared" ca="1" si="186"/>
        <v>#N/A</v>
      </c>
    </row>
    <row r="2357" spans="2:2" x14ac:dyDescent="0.25">
      <c r="B2357" s="181" t="e">
        <f t="shared" ca="1" si="186"/>
        <v>#N/A</v>
      </c>
    </row>
    <row r="2358" spans="2:2" x14ac:dyDescent="0.25">
      <c r="B2358" s="181" t="e">
        <f t="shared" ca="1" si="186"/>
        <v>#N/A</v>
      </c>
    </row>
    <row r="2359" spans="2:2" x14ac:dyDescent="0.25">
      <c r="B2359" s="181" t="e">
        <f t="shared" ca="1" si="186"/>
        <v>#N/A</v>
      </c>
    </row>
    <row r="2360" spans="2:2" x14ac:dyDescent="0.25">
      <c r="B2360" s="181" t="e">
        <f t="shared" ca="1" si="186"/>
        <v>#N/A</v>
      </c>
    </row>
    <row r="2361" spans="2:2" x14ac:dyDescent="0.25">
      <c r="B2361" s="181" t="e">
        <f t="shared" ca="1" si="186"/>
        <v>#N/A</v>
      </c>
    </row>
    <row r="2362" spans="2:2" x14ac:dyDescent="0.25">
      <c r="B2362" s="181" t="e">
        <f t="shared" ca="1" si="186"/>
        <v>#N/A</v>
      </c>
    </row>
    <row r="2363" spans="2:2" x14ac:dyDescent="0.25">
      <c r="B2363" s="181" t="e">
        <f t="shared" ca="1" si="186"/>
        <v>#N/A</v>
      </c>
    </row>
    <row r="2364" spans="2:2" x14ac:dyDescent="0.25">
      <c r="B2364" s="181" t="e">
        <f t="shared" ca="1" si="186"/>
        <v>#N/A</v>
      </c>
    </row>
    <row r="2365" spans="2:2" x14ac:dyDescent="0.25">
      <c r="B2365" s="181" t="e">
        <f t="shared" ca="1" si="186"/>
        <v>#N/A</v>
      </c>
    </row>
    <row r="2366" spans="2:2" x14ac:dyDescent="0.25">
      <c r="B2366" s="181" t="e">
        <f t="shared" ca="1" si="186"/>
        <v>#N/A</v>
      </c>
    </row>
    <row r="2367" spans="2:2" x14ac:dyDescent="0.25">
      <c r="B2367" s="181" t="e">
        <f t="shared" ca="1" si="186"/>
        <v>#N/A</v>
      </c>
    </row>
    <row r="2368" spans="2:2" x14ac:dyDescent="0.25">
      <c r="B2368" s="181" t="e">
        <f t="shared" ca="1" si="186"/>
        <v>#N/A</v>
      </c>
    </row>
    <row r="2369" spans="2:2" x14ac:dyDescent="0.25">
      <c r="B2369" s="181" t="e">
        <f t="shared" ca="1" si="186"/>
        <v>#N/A</v>
      </c>
    </row>
    <row r="2370" spans="2:2" x14ac:dyDescent="0.25">
      <c r="B2370" s="181" t="e">
        <f t="shared" ca="1" si="186"/>
        <v>#N/A</v>
      </c>
    </row>
    <row r="2371" spans="2:2" x14ac:dyDescent="0.25">
      <c r="B2371" s="181" t="e">
        <f t="shared" ca="1" si="186"/>
        <v>#N/A</v>
      </c>
    </row>
    <row r="2372" spans="2:2" x14ac:dyDescent="0.25">
      <c r="B2372" s="181" t="e">
        <f t="shared" ca="1" si="186"/>
        <v>#N/A</v>
      </c>
    </row>
    <row r="2373" spans="2:2" x14ac:dyDescent="0.25">
      <c r="B2373" s="181" t="e">
        <f t="shared" ca="1" si="186"/>
        <v>#N/A</v>
      </c>
    </row>
    <row r="2374" spans="2:2" x14ac:dyDescent="0.25">
      <c r="B2374" s="181" t="e">
        <f t="shared" ca="1" si="186"/>
        <v>#N/A</v>
      </c>
    </row>
    <row r="2375" spans="2:2" x14ac:dyDescent="0.25">
      <c r="B2375" s="181" t="e">
        <f t="shared" ca="1" si="186"/>
        <v>#N/A</v>
      </c>
    </row>
    <row r="2376" spans="2:2" x14ac:dyDescent="0.25">
      <c r="B2376" s="181" t="e">
        <f t="shared" ca="1" si="186"/>
        <v>#N/A</v>
      </c>
    </row>
    <row r="2377" spans="2:2" x14ac:dyDescent="0.25">
      <c r="B2377" s="181" t="e">
        <f t="shared" ca="1" si="186"/>
        <v>#N/A</v>
      </c>
    </row>
    <row r="2378" spans="2:2" x14ac:dyDescent="0.25">
      <c r="B2378" s="181" t="e">
        <f t="shared" ca="1" si="186"/>
        <v>#N/A</v>
      </c>
    </row>
    <row r="2379" spans="2:2" x14ac:dyDescent="0.25">
      <c r="B2379" s="181" t="e">
        <f t="shared" ca="1" si="186"/>
        <v>#N/A</v>
      </c>
    </row>
    <row r="2380" spans="2:2" x14ac:dyDescent="0.25">
      <c r="B2380" s="181" t="e">
        <f t="shared" ref="B2380:B2443" ca="1" si="187">($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381" spans="2:2" x14ac:dyDescent="0.25">
      <c r="B2381" s="181" t="e">
        <f t="shared" ca="1" si="187"/>
        <v>#N/A</v>
      </c>
    </row>
    <row r="2382" spans="2:2" x14ac:dyDescent="0.25">
      <c r="B2382" s="181" t="e">
        <f t="shared" ca="1" si="187"/>
        <v>#N/A</v>
      </c>
    </row>
    <row r="2383" spans="2:2" x14ac:dyDescent="0.25">
      <c r="B2383" s="181" t="e">
        <f t="shared" ca="1" si="187"/>
        <v>#N/A</v>
      </c>
    </row>
    <row r="2384" spans="2:2" x14ac:dyDescent="0.25">
      <c r="B2384" s="181" t="e">
        <f t="shared" ca="1" si="187"/>
        <v>#N/A</v>
      </c>
    </row>
    <row r="2385" spans="2:2" x14ac:dyDescent="0.25">
      <c r="B2385" s="181" t="e">
        <f t="shared" ca="1" si="187"/>
        <v>#N/A</v>
      </c>
    </row>
    <row r="2386" spans="2:2" x14ac:dyDescent="0.25">
      <c r="B2386" s="181" t="e">
        <f t="shared" ca="1" si="187"/>
        <v>#N/A</v>
      </c>
    </row>
    <row r="2387" spans="2:2" x14ac:dyDescent="0.25">
      <c r="B2387" s="181" t="e">
        <f t="shared" ca="1" si="187"/>
        <v>#N/A</v>
      </c>
    </row>
    <row r="2388" spans="2:2" x14ac:dyDescent="0.25">
      <c r="B2388" s="181" t="e">
        <f t="shared" ca="1" si="187"/>
        <v>#N/A</v>
      </c>
    </row>
    <row r="2389" spans="2:2" x14ac:dyDescent="0.25">
      <c r="B2389" s="181" t="e">
        <f t="shared" ca="1" si="187"/>
        <v>#N/A</v>
      </c>
    </row>
    <row r="2390" spans="2:2" x14ac:dyDescent="0.25">
      <c r="B2390" s="181" t="e">
        <f t="shared" ca="1" si="187"/>
        <v>#N/A</v>
      </c>
    </row>
    <row r="2391" spans="2:2" x14ac:dyDescent="0.25">
      <c r="B2391" s="181" t="e">
        <f t="shared" ca="1" si="187"/>
        <v>#N/A</v>
      </c>
    </row>
    <row r="2392" spans="2:2" x14ac:dyDescent="0.25">
      <c r="B2392" s="181" t="e">
        <f t="shared" ca="1" si="187"/>
        <v>#N/A</v>
      </c>
    </row>
    <row r="2393" spans="2:2" x14ac:dyDescent="0.25">
      <c r="B2393" s="181" t="e">
        <f t="shared" ca="1" si="187"/>
        <v>#N/A</v>
      </c>
    </row>
    <row r="2394" spans="2:2" x14ac:dyDescent="0.25">
      <c r="B2394" s="181" t="e">
        <f t="shared" ca="1" si="187"/>
        <v>#N/A</v>
      </c>
    </row>
    <row r="2395" spans="2:2" x14ac:dyDescent="0.25">
      <c r="B2395" s="181" t="e">
        <f t="shared" ca="1" si="187"/>
        <v>#N/A</v>
      </c>
    </row>
    <row r="2396" spans="2:2" x14ac:dyDescent="0.25">
      <c r="B2396" s="181" t="e">
        <f t="shared" ca="1" si="187"/>
        <v>#N/A</v>
      </c>
    </row>
    <row r="2397" spans="2:2" x14ac:dyDescent="0.25">
      <c r="B2397" s="181" t="e">
        <f t="shared" ca="1" si="187"/>
        <v>#N/A</v>
      </c>
    </row>
    <row r="2398" spans="2:2" x14ac:dyDescent="0.25">
      <c r="B2398" s="181" t="e">
        <f t="shared" ca="1" si="187"/>
        <v>#N/A</v>
      </c>
    </row>
    <row r="2399" spans="2:2" x14ac:dyDescent="0.25">
      <c r="B2399" s="181" t="e">
        <f t="shared" ca="1" si="187"/>
        <v>#N/A</v>
      </c>
    </row>
    <row r="2400" spans="2:2" x14ac:dyDescent="0.25">
      <c r="B2400" s="181" t="e">
        <f t="shared" ca="1" si="187"/>
        <v>#N/A</v>
      </c>
    </row>
    <row r="2401" spans="2:2" x14ac:dyDescent="0.25">
      <c r="B2401" s="181" t="e">
        <f t="shared" ca="1" si="187"/>
        <v>#N/A</v>
      </c>
    </row>
    <row r="2402" spans="2:2" x14ac:dyDescent="0.25">
      <c r="B2402" s="181" t="e">
        <f t="shared" ca="1" si="187"/>
        <v>#N/A</v>
      </c>
    </row>
    <row r="2403" spans="2:2" x14ac:dyDescent="0.25">
      <c r="B2403" s="181" t="e">
        <f t="shared" ca="1" si="187"/>
        <v>#N/A</v>
      </c>
    </row>
    <row r="2404" spans="2:2" x14ac:dyDescent="0.25">
      <c r="B2404" s="181" t="e">
        <f t="shared" ca="1" si="187"/>
        <v>#N/A</v>
      </c>
    </row>
    <row r="2405" spans="2:2" x14ac:dyDescent="0.25">
      <c r="B2405" s="181" t="e">
        <f t="shared" ca="1" si="187"/>
        <v>#N/A</v>
      </c>
    </row>
    <row r="2406" spans="2:2" x14ac:dyDescent="0.25">
      <c r="B2406" s="181" t="e">
        <f t="shared" ca="1" si="187"/>
        <v>#N/A</v>
      </c>
    </row>
    <row r="2407" spans="2:2" x14ac:dyDescent="0.25">
      <c r="B2407" s="181" t="e">
        <f t="shared" ca="1" si="187"/>
        <v>#N/A</v>
      </c>
    </row>
    <row r="2408" spans="2:2" x14ac:dyDescent="0.25">
      <c r="B2408" s="181" t="e">
        <f t="shared" ca="1" si="187"/>
        <v>#N/A</v>
      </c>
    </row>
    <row r="2409" spans="2:2" x14ac:dyDescent="0.25">
      <c r="B2409" s="181" t="e">
        <f t="shared" ca="1" si="187"/>
        <v>#N/A</v>
      </c>
    </row>
    <row r="2410" spans="2:2" x14ac:dyDescent="0.25">
      <c r="B2410" s="181" t="e">
        <f t="shared" ca="1" si="187"/>
        <v>#N/A</v>
      </c>
    </row>
    <row r="2411" spans="2:2" x14ac:dyDescent="0.25">
      <c r="B2411" s="181" t="e">
        <f t="shared" ca="1" si="187"/>
        <v>#N/A</v>
      </c>
    </row>
    <row r="2412" spans="2:2" x14ac:dyDescent="0.25">
      <c r="B2412" s="181" t="e">
        <f t="shared" ca="1" si="187"/>
        <v>#N/A</v>
      </c>
    </row>
    <row r="2413" spans="2:2" x14ac:dyDescent="0.25">
      <c r="B2413" s="181" t="e">
        <f t="shared" ca="1" si="187"/>
        <v>#N/A</v>
      </c>
    </row>
    <row r="2414" spans="2:2" x14ac:dyDescent="0.25">
      <c r="B2414" s="181" t="e">
        <f t="shared" ca="1" si="187"/>
        <v>#N/A</v>
      </c>
    </row>
    <row r="2415" spans="2:2" x14ac:dyDescent="0.25">
      <c r="B2415" s="181" t="e">
        <f t="shared" ca="1" si="187"/>
        <v>#N/A</v>
      </c>
    </row>
    <row r="2416" spans="2:2" x14ac:dyDescent="0.25">
      <c r="B2416" s="181" t="e">
        <f t="shared" ca="1" si="187"/>
        <v>#N/A</v>
      </c>
    </row>
    <row r="2417" spans="2:2" x14ac:dyDescent="0.25">
      <c r="B2417" s="181" t="e">
        <f t="shared" ca="1" si="187"/>
        <v>#N/A</v>
      </c>
    </row>
    <row r="2418" spans="2:2" x14ac:dyDescent="0.25">
      <c r="B2418" s="181" t="e">
        <f t="shared" ca="1" si="187"/>
        <v>#N/A</v>
      </c>
    </row>
    <row r="2419" spans="2:2" x14ac:dyDescent="0.25">
      <c r="B2419" s="181" t="e">
        <f t="shared" ca="1" si="187"/>
        <v>#N/A</v>
      </c>
    </row>
    <row r="2420" spans="2:2" x14ac:dyDescent="0.25">
      <c r="B2420" s="181" t="e">
        <f t="shared" ca="1" si="187"/>
        <v>#N/A</v>
      </c>
    </row>
    <row r="2421" spans="2:2" x14ac:dyDescent="0.25">
      <c r="B2421" s="181" t="e">
        <f t="shared" ca="1" si="187"/>
        <v>#N/A</v>
      </c>
    </row>
    <row r="2422" spans="2:2" x14ac:dyDescent="0.25">
      <c r="B2422" s="181" t="e">
        <f t="shared" ca="1" si="187"/>
        <v>#N/A</v>
      </c>
    </row>
    <row r="2423" spans="2:2" x14ac:dyDescent="0.25">
      <c r="B2423" s="181" t="e">
        <f t="shared" ca="1" si="187"/>
        <v>#N/A</v>
      </c>
    </row>
    <row r="2424" spans="2:2" x14ac:dyDescent="0.25">
      <c r="B2424" s="181" t="e">
        <f t="shared" ca="1" si="187"/>
        <v>#N/A</v>
      </c>
    </row>
    <row r="2425" spans="2:2" x14ac:dyDescent="0.25">
      <c r="B2425" s="181" t="e">
        <f t="shared" ca="1" si="187"/>
        <v>#N/A</v>
      </c>
    </row>
    <row r="2426" spans="2:2" x14ac:dyDescent="0.25">
      <c r="B2426" s="181" t="e">
        <f t="shared" ca="1" si="187"/>
        <v>#N/A</v>
      </c>
    </row>
    <row r="2427" spans="2:2" x14ac:dyDescent="0.25">
      <c r="B2427" s="181" t="e">
        <f t="shared" ca="1" si="187"/>
        <v>#N/A</v>
      </c>
    </row>
    <row r="2428" spans="2:2" x14ac:dyDescent="0.25">
      <c r="B2428" s="181" t="e">
        <f t="shared" ca="1" si="187"/>
        <v>#N/A</v>
      </c>
    </row>
    <row r="2429" spans="2:2" x14ac:dyDescent="0.25">
      <c r="B2429" s="181" t="e">
        <f t="shared" ca="1" si="187"/>
        <v>#N/A</v>
      </c>
    </row>
    <row r="2430" spans="2:2" x14ac:dyDescent="0.25">
      <c r="B2430" s="181" t="e">
        <f t="shared" ca="1" si="187"/>
        <v>#N/A</v>
      </c>
    </row>
    <row r="2431" spans="2:2" x14ac:dyDescent="0.25">
      <c r="B2431" s="181" t="e">
        <f t="shared" ca="1" si="187"/>
        <v>#N/A</v>
      </c>
    </row>
    <row r="2432" spans="2:2" x14ac:dyDescent="0.25">
      <c r="B2432" s="181" t="e">
        <f t="shared" ca="1" si="187"/>
        <v>#N/A</v>
      </c>
    </row>
    <row r="2433" spans="2:2" x14ac:dyDescent="0.25">
      <c r="B2433" s="181" t="e">
        <f t="shared" ca="1" si="187"/>
        <v>#N/A</v>
      </c>
    </row>
    <row r="2434" spans="2:2" x14ac:dyDescent="0.25">
      <c r="B2434" s="181" t="e">
        <f t="shared" ca="1" si="187"/>
        <v>#N/A</v>
      </c>
    </row>
    <row r="2435" spans="2:2" x14ac:dyDescent="0.25">
      <c r="B2435" s="181" t="e">
        <f t="shared" ca="1" si="187"/>
        <v>#N/A</v>
      </c>
    </row>
    <row r="2436" spans="2:2" x14ac:dyDescent="0.25">
      <c r="B2436" s="181" t="e">
        <f t="shared" ca="1" si="187"/>
        <v>#N/A</v>
      </c>
    </row>
    <row r="2437" spans="2:2" x14ac:dyDescent="0.25">
      <c r="B2437" s="181" t="e">
        <f t="shared" ca="1" si="187"/>
        <v>#N/A</v>
      </c>
    </row>
    <row r="2438" spans="2:2" x14ac:dyDescent="0.25">
      <c r="B2438" s="181" t="e">
        <f t="shared" ca="1" si="187"/>
        <v>#N/A</v>
      </c>
    </row>
    <row r="2439" spans="2:2" x14ac:dyDescent="0.25">
      <c r="B2439" s="181" t="e">
        <f t="shared" ca="1" si="187"/>
        <v>#N/A</v>
      </c>
    </row>
    <row r="2440" spans="2:2" x14ac:dyDescent="0.25">
      <c r="B2440" s="181" t="e">
        <f t="shared" ca="1" si="187"/>
        <v>#N/A</v>
      </c>
    </row>
    <row r="2441" spans="2:2" x14ac:dyDescent="0.25">
      <c r="B2441" s="181" t="e">
        <f t="shared" ca="1" si="187"/>
        <v>#N/A</v>
      </c>
    </row>
    <row r="2442" spans="2:2" x14ac:dyDescent="0.25">
      <c r="B2442" s="181" t="e">
        <f t="shared" ca="1" si="187"/>
        <v>#N/A</v>
      </c>
    </row>
    <row r="2443" spans="2:2" x14ac:dyDescent="0.25">
      <c r="B2443" s="181" t="e">
        <f t="shared" ca="1" si="187"/>
        <v>#N/A</v>
      </c>
    </row>
    <row r="2444" spans="2:2" x14ac:dyDescent="0.25">
      <c r="B2444" s="181" t="e">
        <f t="shared" ref="B2444:B2507" ca="1" si="18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445" spans="2:2" x14ac:dyDescent="0.25">
      <c r="B2445" s="181" t="e">
        <f t="shared" ca="1" si="188"/>
        <v>#N/A</v>
      </c>
    </row>
    <row r="2446" spans="2:2" x14ac:dyDescent="0.25">
      <c r="B2446" s="181" t="e">
        <f t="shared" ca="1" si="188"/>
        <v>#N/A</v>
      </c>
    </row>
    <row r="2447" spans="2:2" x14ac:dyDescent="0.25">
      <c r="B2447" s="181" t="e">
        <f t="shared" ca="1" si="188"/>
        <v>#N/A</v>
      </c>
    </row>
    <row r="2448" spans="2:2" x14ac:dyDescent="0.25">
      <c r="B2448" s="181" t="e">
        <f t="shared" ca="1" si="188"/>
        <v>#N/A</v>
      </c>
    </row>
    <row r="2449" spans="2:2" x14ac:dyDescent="0.25">
      <c r="B2449" s="181" t="e">
        <f t="shared" ca="1" si="188"/>
        <v>#N/A</v>
      </c>
    </row>
    <row r="2450" spans="2:2" x14ac:dyDescent="0.25">
      <c r="B2450" s="181" t="e">
        <f t="shared" ca="1" si="188"/>
        <v>#N/A</v>
      </c>
    </row>
    <row r="2451" spans="2:2" x14ac:dyDescent="0.25">
      <c r="B2451" s="181" t="e">
        <f t="shared" ca="1" si="188"/>
        <v>#N/A</v>
      </c>
    </row>
    <row r="2452" spans="2:2" x14ac:dyDescent="0.25">
      <c r="B2452" s="181" t="e">
        <f t="shared" ca="1" si="188"/>
        <v>#N/A</v>
      </c>
    </row>
    <row r="2453" spans="2:2" x14ac:dyDescent="0.25">
      <c r="B2453" s="181" t="e">
        <f t="shared" ca="1" si="188"/>
        <v>#N/A</v>
      </c>
    </row>
    <row r="2454" spans="2:2" x14ac:dyDescent="0.25">
      <c r="B2454" s="181" t="e">
        <f t="shared" ca="1" si="188"/>
        <v>#N/A</v>
      </c>
    </row>
    <row r="2455" spans="2:2" x14ac:dyDescent="0.25">
      <c r="B2455" s="181" t="e">
        <f t="shared" ca="1" si="188"/>
        <v>#N/A</v>
      </c>
    </row>
    <row r="2456" spans="2:2" x14ac:dyDescent="0.25">
      <c r="B2456" s="181" t="e">
        <f t="shared" ca="1" si="188"/>
        <v>#N/A</v>
      </c>
    </row>
    <row r="2457" spans="2:2" x14ac:dyDescent="0.25">
      <c r="B2457" s="181" t="e">
        <f t="shared" ca="1" si="188"/>
        <v>#N/A</v>
      </c>
    </row>
    <row r="2458" spans="2:2" x14ac:dyDescent="0.25">
      <c r="B2458" s="181" t="e">
        <f t="shared" ca="1" si="188"/>
        <v>#N/A</v>
      </c>
    </row>
    <row r="2459" spans="2:2" x14ac:dyDescent="0.25">
      <c r="B2459" s="181" t="e">
        <f t="shared" ca="1" si="188"/>
        <v>#N/A</v>
      </c>
    </row>
    <row r="2460" spans="2:2" x14ac:dyDescent="0.25">
      <c r="B2460" s="181" t="e">
        <f t="shared" ca="1" si="188"/>
        <v>#N/A</v>
      </c>
    </row>
    <row r="2461" spans="2:2" x14ac:dyDescent="0.25">
      <c r="B2461" s="181" t="e">
        <f t="shared" ca="1" si="188"/>
        <v>#N/A</v>
      </c>
    </row>
    <row r="2462" spans="2:2" x14ac:dyDescent="0.25">
      <c r="B2462" s="181" t="e">
        <f t="shared" ca="1" si="188"/>
        <v>#N/A</v>
      </c>
    </row>
    <row r="2463" spans="2:2" x14ac:dyDescent="0.25">
      <c r="B2463" s="181" t="e">
        <f t="shared" ca="1" si="188"/>
        <v>#N/A</v>
      </c>
    </row>
    <row r="2464" spans="2:2" x14ac:dyDescent="0.25">
      <c r="B2464" s="181" t="e">
        <f t="shared" ca="1" si="188"/>
        <v>#N/A</v>
      </c>
    </row>
    <row r="2465" spans="2:2" x14ac:dyDescent="0.25">
      <c r="B2465" s="181" t="e">
        <f t="shared" ca="1" si="188"/>
        <v>#N/A</v>
      </c>
    </row>
    <row r="2466" spans="2:2" x14ac:dyDescent="0.25">
      <c r="B2466" s="181" t="e">
        <f t="shared" ca="1" si="188"/>
        <v>#N/A</v>
      </c>
    </row>
    <row r="2467" spans="2:2" x14ac:dyDescent="0.25">
      <c r="B2467" s="181" t="e">
        <f t="shared" ca="1" si="188"/>
        <v>#N/A</v>
      </c>
    </row>
    <row r="2468" spans="2:2" x14ac:dyDescent="0.25">
      <c r="B2468" s="181" t="e">
        <f t="shared" ca="1" si="188"/>
        <v>#N/A</v>
      </c>
    </row>
    <row r="2469" spans="2:2" x14ac:dyDescent="0.25">
      <c r="B2469" s="181" t="e">
        <f t="shared" ca="1" si="188"/>
        <v>#N/A</v>
      </c>
    </row>
    <row r="2470" spans="2:2" x14ac:dyDescent="0.25">
      <c r="B2470" s="181" t="e">
        <f t="shared" ca="1" si="188"/>
        <v>#N/A</v>
      </c>
    </row>
    <row r="2471" spans="2:2" x14ac:dyDescent="0.25">
      <c r="B2471" s="181" t="e">
        <f t="shared" ca="1" si="188"/>
        <v>#N/A</v>
      </c>
    </row>
    <row r="2472" spans="2:2" x14ac:dyDescent="0.25">
      <c r="B2472" s="181" t="e">
        <f t="shared" ca="1" si="188"/>
        <v>#N/A</v>
      </c>
    </row>
    <row r="2473" spans="2:2" x14ac:dyDescent="0.25">
      <c r="B2473" s="181" t="e">
        <f t="shared" ca="1" si="188"/>
        <v>#N/A</v>
      </c>
    </row>
    <row r="2474" spans="2:2" x14ac:dyDescent="0.25">
      <c r="B2474" s="181" t="e">
        <f t="shared" ca="1" si="188"/>
        <v>#N/A</v>
      </c>
    </row>
    <row r="2475" spans="2:2" x14ac:dyDescent="0.25">
      <c r="B2475" s="181" t="e">
        <f t="shared" ca="1" si="188"/>
        <v>#N/A</v>
      </c>
    </row>
    <row r="2476" spans="2:2" x14ac:dyDescent="0.25">
      <c r="B2476" s="181" t="e">
        <f t="shared" ca="1" si="188"/>
        <v>#N/A</v>
      </c>
    </row>
    <row r="2477" spans="2:2" x14ac:dyDescent="0.25">
      <c r="B2477" s="181" t="e">
        <f t="shared" ca="1" si="188"/>
        <v>#N/A</v>
      </c>
    </row>
    <row r="2478" spans="2:2" x14ac:dyDescent="0.25">
      <c r="B2478" s="181" t="e">
        <f t="shared" ca="1" si="188"/>
        <v>#N/A</v>
      </c>
    </row>
    <row r="2479" spans="2:2" x14ac:dyDescent="0.25">
      <c r="B2479" s="181" t="e">
        <f t="shared" ca="1" si="188"/>
        <v>#N/A</v>
      </c>
    </row>
    <row r="2480" spans="2:2" x14ac:dyDescent="0.25">
      <c r="B2480" s="181" t="e">
        <f t="shared" ca="1" si="188"/>
        <v>#N/A</v>
      </c>
    </row>
    <row r="2481" spans="2:2" x14ac:dyDescent="0.25">
      <c r="B2481" s="181" t="e">
        <f t="shared" ca="1" si="188"/>
        <v>#N/A</v>
      </c>
    </row>
    <row r="2482" spans="2:2" x14ac:dyDescent="0.25">
      <c r="B2482" s="181" t="e">
        <f t="shared" ca="1" si="188"/>
        <v>#N/A</v>
      </c>
    </row>
    <row r="2483" spans="2:2" x14ac:dyDescent="0.25">
      <c r="B2483" s="181" t="e">
        <f t="shared" ca="1" si="188"/>
        <v>#N/A</v>
      </c>
    </row>
    <row r="2484" spans="2:2" x14ac:dyDescent="0.25">
      <c r="B2484" s="181" t="e">
        <f t="shared" ca="1" si="188"/>
        <v>#N/A</v>
      </c>
    </row>
    <row r="2485" spans="2:2" x14ac:dyDescent="0.25">
      <c r="B2485" s="181" t="e">
        <f t="shared" ca="1" si="188"/>
        <v>#N/A</v>
      </c>
    </row>
    <row r="2486" spans="2:2" x14ac:dyDescent="0.25">
      <c r="B2486" s="181" t="e">
        <f t="shared" ca="1" si="188"/>
        <v>#N/A</v>
      </c>
    </row>
    <row r="2487" spans="2:2" x14ac:dyDescent="0.25">
      <c r="B2487" s="181" t="e">
        <f t="shared" ca="1" si="188"/>
        <v>#N/A</v>
      </c>
    </row>
    <row r="2488" spans="2:2" x14ac:dyDescent="0.25">
      <c r="B2488" s="181" t="e">
        <f t="shared" ca="1" si="188"/>
        <v>#N/A</v>
      </c>
    </row>
    <row r="2489" spans="2:2" x14ac:dyDescent="0.25">
      <c r="B2489" s="181" t="e">
        <f t="shared" ca="1" si="188"/>
        <v>#N/A</v>
      </c>
    </row>
    <row r="2490" spans="2:2" x14ac:dyDescent="0.25">
      <c r="B2490" s="181" t="e">
        <f t="shared" ca="1" si="188"/>
        <v>#N/A</v>
      </c>
    </row>
    <row r="2491" spans="2:2" x14ac:dyDescent="0.25">
      <c r="B2491" s="181" t="e">
        <f t="shared" ca="1" si="188"/>
        <v>#N/A</v>
      </c>
    </row>
    <row r="2492" spans="2:2" x14ac:dyDescent="0.25">
      <c r="B2492" s="181" t="e">
        <f t="shared" ca="1" si="188"/>
        <v>#N/A</v>
      </c>
    </row>
    <row r="2493" spans="2:2" x14ac:dyDescent="0.25">
      <c r="B2493" s="181" t="e">
        <f t="shared" ca="1" si="188"/>
        <v>#N/A</v>
      </c>
    </row>
    <row r="2494" spans="2:2" x14ac:dyDescent="0.25">
      <c r="B2494" s="181" t="e">
        <f t="shared" ca="1" si="188"/>
        <v>#N/A</v>
      </c>
    </row>
    <row r="2495" spans="2:2" x14ac:dyDescent="0.25">
      <c r="B2495" s="181" t="e">
        <f t="shared" ca="1" si="188"/>
        <v>#N/A</v>
      </c>
    </row>
    <row r="2496" spans="2:2" x14ac:dyDescent="0.25">
      <c r="B2496" s="181" t="e">
        <f t="shared" ca="1" si="188"/>
        <v>#N/A</v>
      </c>
    </row>
    <row r="2497" spans="2:2" x14ac:dyDescent="0.25">
      <c r="B2497" s="181" t="e">
        <f t="shared" ca="1" si="188"/>
        <v>#N/A</v>
      </c>
    </row>
    <row r="2498" spans="2:2" x14ac:dyDescent="0.25">
      <c r="B2498" s="181" t="e">
        <f t="shared" ca="1" si="188"/>
        <v>#N/A</v>
      </c>
    </row>
    <row r="2499" spans="2:2" x14ac:dyDescent="0.25">
      <c r="B2499" s="181" t="e">
        <f t="shared" ca="1" si="188"/>
        <v>#N/A</v>
      </c>
    </row>
    <row r="2500" spans="2:2" x14ac:dyDescent="0.25">
      <c r="B2500" s="181" t="e">
        <f t="shared" ca="1" si="188"/>
        <v>#N/A</v>
      </c>
    </row>
    <row r="2501" spans="2:2" x14ac:dyDescent="0.25">
      <c r="B2501" s="181" t="e">
        <f t="shared" ca="1" si="188"/>
        <v>#N/A</v>
      </c>
    </row>
    <row r="2502" spans="2:2" x14ac:dyDescent="0.25">
      <c r="B2502" s="181" t="e">
        <f t="shared" ca="1" si="188"/>
        <v>#N/A</v>
      </c>
    </row>
    <row r="2503" spans="2:2" x14ac:dyDescent="0.25">
      <c r="B2503" s="181" t="e">
        <f t="shared" ca="1" si="188"/>
        <v>#N/A</v>
      </c>
    </row>
    <row r="2504" spans="2:2" x14ac:dyDescent="0.25">
      <c r="B2504" s="181" t="e">
        <f t="shared" ca="1" si="188"/>
        <v>#N/A</v>
      </c>
    </row>
    <row r="2505" spans="2:2" x14ac:dyDescent="0.25">
      <c r="B2505" s="181" t="e">
        <f t="shared" ca="1" si="188"/>
        <v>#N/A</v>
      </c>
    </row>
    <row r="2506" spans="2:2" x14ac:dyDescent="0.25">
      <c r="B2506" s="181" t="e">
        <f t="shared" ca="1" si="188"/>
        <v>#N/A</v>
      </c>
    </row>
    <row r="2507" spans="2:2" x14ac:dyDescent="0.25">
      <c r="B2507" s="181" t="e">
        <f t="shared" ca="1" si="188"/>
        <v>#N/A</v>
      </c>
    </row>
    <row r="2508" spans="2:2" x14ac:dyDescent="0.25">
      <c r="B2508" s="181" t="e">
        <f t="shared" ref="B2508:B2571" ca="1" si="18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509" spans="2:2" x14ac:dyDescent="0.25">
      <c r="B2509" s="181" t="e">
        <f t="shared" ca="1" si="189"/>
        <v>#N/A</v>
      </c>
    </row>
    <row r="2510" spans="2:2" x14ac:dyDescent="0.25">
      <c r="B2510" s="181" t="e">
        <f t="shared" ca="1" si="189"/>
        <v>#N/A</v>
      </c>
    </row>
    <row r="2511" spans="2:2" x14ac:dyDescent="0.25">
      <c r="B2511" s="181" t="e">
        <f t="shared" ca="1" si="189"/>
        <v>#N/A</v>
      </c>
    </row>
    <row r="2512" spans="2:2" x14ac:dyDescent="0.25">
      <c r="B2512" s="181" t="e">
        <f t="shared" ca="1" si="189"/>
        <v>#N/A</v>
      </c>
    </row>
    <row r="2513" spans="2:2" x14ac:dyDescent="0.25">
      <c r="B2513" s="181" t="e">
        <f t="shared" ca="1" si="189"/>
        <v>#N/A</v>
      </c>
    </row>
    <row r="2514" spans="2:2" x14ac:dyDescent="0.25">
      <c r="B2514" s="181" t="e">
        <f t="shared" ca="1" si="189"/>
        <v>#N/A</v>
      </c>
    </row>
    <row r="2515" spans="2:2" x14ac:dyDescent="0.25">
      <c r="B2515" s="181" t="e">
        <f t="shared" ca="1" si="189"/>
        <v>#N/A</v>
      </c>
    </row>
    <row r="2516" spans="2:2" x14ac:dyDescent="0.25">
      <c r="B2516" s="181" t="e">
        <f t="shared" ca="1" si="189"/>
        <v>#N/A</v>
      </c>
    </row>
    <row r="2517" spans="2:2" x14ac:dyDescent="0.25">
      <c r="B2517" s="181" t="e">
        <f t="shared" ca="1" si="189"/>
        <v>#N/A</v>
      </c>
    </row>
    <row r="2518" spans="2:2" x14ac:dyDescent="0.25">
      <c r="B2518" s="181" t="e">
        <f t="shared" ca="1" si="189"/>
        <v>#N/A</v>
      </c>
    </row>
    <row r="2519" spans="2:2" x14ac:dyDescent="0.25">
      <c r="B2519" s="181" t="e">
        <f t="shared" ca="1" si="189"/>
        <v>#N/A</v>
      </c>
    </row>
    <row r="2520" spans="2:2" x14ac:dyDescent="0.25">
      <c r="B2520" s="181" t="e">
        <f t="shared" ca="1" si="189"/>
        <v>#N/A</v>
      </c>
    </row>
    <row r="2521" spans="2:2" x14ac:dyDescent="0.25">
      <c r="B2521" s="181" t="e">
        <f t="shared" ca="1" si="189"/>
        <v>#N/A</v>
      </c>
    </row>
    <row r="2522" spans="2:2" x14ac:dyDescent="0.25">
      <c r="B2522" s="181" t="e">
        <f t="shared" ca="1" si="189"/>
        <v>#N/A</v>
      </c>
    </row>
    <row r="2523" spans="2:2" x14ac:dyDescent="0.25">
      <c r="B2523" s="181" t="e">
        <f t="shared" ca="1" si="189"/>
        <v>#N/A</v>
      </c>
    </row>
    <row r="2524" spans="2:2" x14ac:dyDescent="0.25">
      <c r="B2524" s="181" t="e">
        <f t="shared" ca="1" si="189"/>
        <v>#N/A</v>
      </c>
    </row>
    <row r="2525" spans="2:2" x14ac:dyDescent="0.25">
      <c r="B2525" s="181" t="e">
        <f t="shared" ca="1" si="189"/>
        <v>#N/A</v>
      </c>
    </row>
    <row r="2526" spans="2:2" x14ac:dyDescent="0.25">
      <c r="B2526" s="181" t="e">
        <f t="shared" ca="1" si="189"/>
        <v>#N/A</v>
      </c>
    </row>
    <row r="2527" spans="2:2" x14ac:dyDescent="0.25">
      <c r="B2527" s="181" t="e">
        <f t="shared" ca="1" si="189"/>
        <v>#N/A</v>
      </c>
    </row>
    <row r="2528" spans="2:2" x14ac:dyDescent="0.25">
      <c r="B2528" s="181" t="e">
        <f t="shared" ca="1" si="189"/>
        <v>#N/A</v>
      </c>
    </row>
    <row r="2529" spans="2:2" x14ac:dyDescent="0.25">
      <c r="B2529" s="181" t="e">
        <f t="shared" ca="1" si="189"/>
        <v>#N/A</v>
      </c>
    </row>
    <row r="2530" spans="2:2" x14ac:dyDescent="0.25">
      <c r="B2530" s="181" t="e">
        <f t="shared" ca="1" si="189"/>
        <v>#N/A</v>
      </c>
    </row>
    <row r="2531" spans="2:2" x14ac:dyDescent="0.25">
      <c r="B2531" s="181" t="e">
        <f t="shared" ca="1" si="189"/>
        <v>#N/A</v>
      </c>
    </row>
    <row r="2532" spans="2:2" x14ac:dyDescent="0.25">
      <c r="B2532" s="181" t="e">
        <f t="shared" ca="1" si="189"/>
        <v>#N/A</v>
      </c>
    </row>
    <row r="2533" spans="2:2" x14ac:dyDescent="0.25">
      <c r="B2533" s="181" t="e">
        <f t="shared" ca="1" si="189"/>
        <v>#N/A</v>
      </c>
    </row>
    <row r="2534" spans="2:2" x14ac:dyDescent="0.25">
      <c r="B2534" s="181" t="e">
        <f t="shared" ca="1" si="189"/>
        <v>#N/A</v>
      </c>
    </row>
    <row r="2535" spans="2:2" x14ac:dyDescent="0.25">
      <c r="B2535" s="181" t="e">
        <f t="shared" ca="1" si="189"/>
        <v>#N/A</v>
      </c>
    </row>
    <row r="2536" spans="2:2" x14ac:dyDescent="0.25">
      <c r="B2536" s="181" t="e">
        <f t="shared" ca="1" si="189"/>
        <v>#N/A</v>
      </c>
    </row>
    <row r="2537" spans="2:2" x14ac:dyDescent="0.25">
      <c r="B2537" s="181" t="e">
        <f t="shared" ca="1" si="189"/>
        <v>#N/A</v>
      </c>
    </row>
    <row r="2538" spans="2:2" x14ac:dyDescent="0.25">
      <c r="B2538" s="181" t="e">
        <f t="shared" ca="1" si="189"/>
        <v>#N/A</v>
      </c>
    </row>
    <row r="2539" spans="2:2" x14ac:dyDescent="0.25">
      <c r="B2539" s="181" t="e">
        <f t="shared" ca="1" si="189"/>
        <v>#N/A</v>
      </c>
    </row>
    <row r="2540" spans="2:2" x14ac:dyDescent="0.25">
      <c r="B2540" s="181" t="e">
        <f t="shared" ca="1" si="189"/>
        <v>#N/A</v>
      </c>
    </row>
    <row r="2541" spans="2:2" x14ac:dyDescent="0.25">
      <c r="B2541" s="181" t="e">
        <f t="shared" ca="1" si="189"/>
        <v>#N/A</v>
      </c>
    </row>
    <row r="2542" spans="2:2" x14ac:dyDescent="0.25">
      <c r="B2542" s="181" t="e">
        <f t="shared" ca="1" si="189"/>
        <v>#N/A</v>
      </c>
    </row>
    <row r="2543" spans="2:2" x14ac:dyDescent="0.25">
      <c r="B2543" s="181" t="e">
        <f t="shared" ca="1" si="189"/>
        <v>#N/A</v>
      </c>
    </row>
    <row r="2544" spans="2:2" x14ac:dyDescent="0.25">
      <c r="B2544" s="181" t="e">
        <f t="shared" ca="1" si="189"/>
        <v>#N/A</v>
      </c>
    </row>
    <row r="2545" spans="2:2" x14ac:dyDescent="0.25">
      <c r="B2545" s="181" t="e">
        <f t="shared" ca="1" si="189"/>
        <v>#N/A</v>
      </c>
    </row>
    <row r="2546" spans="2:2" x14ac:dyDescent="0.25">
      <c r="B2546" s="181" t="e">
        <f t="shared" ca="1" si="189"/>
        <v>#N/A</v>
      </c>
    </row>
    <row r="2547" spans="2:2" x14ac:dyDescent="0.25">
      <c r="B2547" s="181" t="e">
        <f t="shared" ca="1" si="189"/>
        <v>#N/A</v>
      </c>
    </row>
    <row r="2548" spans="2:2" x14ac:dyDescent="0.25">
      <c r="B2548" s="181" t="e">
        <f t="shared" ca="1" si="189"/>
        <v>#N/A</v>
      </c>
    </row>
    <row r="2549" spans="2:2" x14ac:dyDescent="0.25">
      <c r="B2549" s="181" t="e">
        <f t="shared" ca="1" si="189"/>
        <v>#N/A</v>
      </c>
    </row>
    <row r="2550" spans="2:2" x14ac:dyDescent="0.25">
      <c r="B2550" s="181" t="e">
        <f t="shared" ca="1" si="189"/>
        <v>#N/A</v>
      </c>
    </row>
    <row r="2551" spans="2:2" x14ac:dyDescent="0.25">
      <c r="B2551" s="181" t="e">
        <f t="shared" ca="1" si="189"/>
        <v>#N/A</v>
      </c>
    </row>
    <row r="2552" spans="2:2" x14ac:dyDescent="0.25">
      <c r="B2552" s="181" t="e">
        <f t="shared" ca="1" si="189"/>
        <v>#N/A</v>
      </c>
    </row>
    <row r="2553" spans="2:2" x14ac:dyDescent="0.25">
      <c r="B2553" s="181" t="e">
        <f t="shared" ca="1" si="189"/>
        <v>#N/A</v>
      </c>
    </row>
    <row r="2554" spans="2:2" x14ac:dyDescent="0.25">
      <c r="B2554" s="181" t="e">
        <f t="shared" ca="1" si="189"/>
        <v>#N/A</v>
      </c>
    </row>
    <row r="2555" spans="2:2" x14ac:dyDescent="0.25">
      <c r="B2555" s="181" t="e">
        <f t="shared" ca="1" si="189"/>
        <v>#N/A</v>
      </c>
    </row>
    <row r="2556" spans="2:2" x14ac:dyDescent="0.25">
      <c r="B2556" s="181" t="e">
        <f t="shared" ca="1" si="189"/>
        <v>#N/A</v>
      </c>
    </row>
    <row r="2557" spans="2:2" x14ac:dyDescent="0.25">
      <c r="B2557" s="181" t="e">
        <f t="shared" ca="1" si="189"/>
        <v>#N/A</v>
      </c>
    </row>
    <row r="2558" spans="2:2" x14ac:dyDescent="0.25">
      <c r="B2558" s="181" t="e">
        <f t="shared" ca="1" si="189"/>
        <v>#N/A</v>
      </c>
    </row>
    <row r="2559" spans="2:2" x14ac:dyDescent="0.25">
      <c r="B2559" s="181" t="e">
        <f t="shared" ca="1" si="189"/>
        <v>#N/A</v>
      </c>
    </row>
    <row r="2560" spans="2:2" x14ac:dyDescent="0.25">
      <c r="B2560" s="181" t="e">
        <f t="shared" ca="1" si="189"/>
        <v>#N/A</v>
      </c>
    </row>
    <row r="2561" spans="2:2" x14ac:dyDescent="0.25">
      <c r="B2561" s="181" t="e">
        <f t="shared" ca="1" si="189"/>
        <v>#N/A</v>
      </c>
    </row>
    <row r="2562" spans="2:2" x14ac:dyDescent="0.25">
      <c r="B2562" s="181" t="e">
        <f t="shared" ca="1" si="189"/>
        <v>#N/A</v>
      </c>
    </row>
    <row r="2563" spans="2:2" x14ac:dyDescent="0.25">
      <c r="B2563" s="181" t="e">
        <f t="shared" ca="1" si="189"/>
        <v>#N/A</v>
      </c>
    </row>
    <row r="2564" spans="2:2" x14ac:dyDescent="0.25">
      <c r="B2564" s="181" t="e">
        <f t="shared" ca="1" si="189"/>
        <v>#N/A</v>
      </c>
    </row>
    <row r="2565" spans="2:2" x14ac:dyDescent="0.25">
      <c r="B2565" s="181" t="e">
        <f t="shared" ca="1" si="189"/>
        <v>#N/A</v>
      </c>
    </row>
    <row r="2566" spans="2:2" x14ac:dyDescent="0.25">
      <c r="B2566" s="181" t="e">
        <f t="shared" ca="1" si="189"/>
        <v>#N/A</v>
      </c>
    </row>
    <row r="2567" spans="2:2" x14ac:dyDescent="0.25">
      <c r="B2567" s="181" t="e">
        <f t="shared" ca="1" si="189"/>
        <v>#N/A</v>
      </c>
    </row>
    <row r="2568" spans="2:2" x14ac:dyDescent="0.25">
      <c r="B2568" s="181" t="e">
        <f t="shared" ca="1" si="189"/>
        <v>#N/A</v>
      </c>
    </row>
    <row r="2569" spans="2:2" x14ac:dyDescent="0.25">
      <c r="B2569" s="181" t="e">
        <f t="shared" ca="1" si="189"/>
        <v>#N/A</v>
      </c>
    </row>
    <row r="2570" spans="2:2" x14ac:dyDescent="0.25">
      <c r="B2570" s="181" t="e">
        <f t="shared" ca="1" si="189"/>
        <v>#N/A</v>
      </c>
    </row>
    <row r="2571" spans="2:2" x14ac:dyDescent="0.25">
      <c r="B2571" s="181" t="e">
        <f t="shared" ca="1" si="189"/>
        <v>#N/A</v>
      </c>
    </row>
    <row r="2572" spans="2:2" x14ac:dyDescent="0.25">
      <c r="B2572" s="181" t="e">
        <f t="shared" ref="B2572:B2635" ca="1" si="19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573" spans="2:2" x14ac:dyDescent="0.25">
      <c r="B2573" s="181" t="e">
        <f t="shared" ca="1" si="190"/>
        <v>#N/A</v>
      </c>
    </row>
    <row r="2574" spans="2:2" x14ac:dyDescent="0.25">
      <c r="B2574" s="181" t="e">
        <f t="shared" ca="1" si="190"/>
        <v>#N/A</v>
      </c>
    </row>
    <row r="2575" spans="2:2" x14ac:dyDescent="0.25">
      <c r="B2575" s="181" t="e">
        <f t="shared" ca="1" si="190"/>
        <v>#N/A</v>
      </c>
    </row>
    <row r="2576" spans="2:2" x14ac:dyDescent="0.25">
      <c r="B2576" s="181" t="e">
        <f t="shared" ca="1" si="190"/>
        <v>#N/A</v>
      </c>
    </row>
    <row r="2577" spans="2:2" x14ac:dyDescent="0.25">
      <c r="B2577" s="181" t="e">
        <f t="shared" ca="1" si="190"/>
        <v>#N/A</v>
      </c>
    </row>
    <row r="2578" spans="2:2" x14ac:dyDescent="0.25">
      <c r="B2578" s="181" t="e">
        <f t="shared" ca="1" si="190"/>
        <v>#N/A</v>
      </c>
    </row>
    <row r="2579" spans="2:2" x14ac:dyDescent="0.25">
      <c r="B2579" s="181" t="e">
        <f t="shared" ca="1" si="190"/>
        <v>#N/A</v>
      </c>
    </row>
    <row r="2580" spans="2:2" x14ac:dyDescent="0.25">
      <c r="B2580" s="181" t="e">
        <f t="shared" ca="1" si="190"/>
        <v>#N/A</v>
      </c>
    </row>
    <row r="2581" spans="2:2" x14ac:dyDescent="0.25">
      <c r="B2581" s="181" t="e">
        <f t="shared" ca="1" si="190"/>
        <v>#N/A</v>
      </c>
    </row>
    <row r="2582" spans="2:2" x14ac:dyDescent="0.25">
      <c r="B2582" s="181" t="e">
        <f t="shared" ca="1" si="190"/>
        <v>#N/A</v>
      </c>
    </row>
    <row r="2583" spans="2:2" x14ac:dyDescent="0.25">
      <c r="B2583" s="181" t="e">
        <f t="shared" ca="1" si="190"/>
        <v>#N/A</v>
      </c>
    </row>
    <row r="2584" spans="2:2" x14ac:dyDescent="0.25">
      <c r="B2584" s="181" t="e">
        <f t="shared" ca="1" si="190"/>
        <v>#N/A</v>
      </c>
    </row>
    <row r="2585" spans="2:2" x14ac:dyDescent="0.25">
      <c r="B2585" s="181" t="e">
        <f t="shared" ca="1" si="190"/>
        <v>#N/A</v>
      </c>
    </row>
    <row r="2586" spans="2:2" x14ac:dyDescent="0.25">
      <c r="B2586" s="181" t="e">
        <f t="shared" ca="1" si="190"/>
        <v>#N/A</v>
      </c>
    </row>
    <row r="2587" spans="2:2" x14ac:dyDescent="0.25">
      <c r="B2587" s="181" t="e">
        <f t="shared" ca="1" si="190"/>
        <v>#N/A</v>
      </c>
    </row>
    <row r="2588" spans="2:2" x14ac:dyDescent="0.25">
      <c r="B2588" s="181" t="e">
        <f t="shared" ca="1" si="190"/>
        <v>#N/A</v>
      </c>
    </row>
    <row r="2589" spans="2:2" x14ac:dyDescent="0.25">
      <c r="B2589" s="181" t="e">
        <f t="shared" ca="1" si="190"/>
        <v>#N/A</v>
      </c>
    </row>
    <row r="2590" spans="2:2" x14ac:dyDescent="0.25">
      <c r="B2590" s="181" t="e">
        <f t="shared" ca="1" si="190"/>
        <v>#N/A</v>
      </c>
    </row>
    <row r="2591" spans="2:2" x14ac:dyDescent="0.25">
      <c r="B2591" s="181" t="e">
        <f t="shared" ca="1" si="190"/>
        <v>#N/A</v>
      </c>
    </row>
    <row r="2592" spans="2:2" x14ac:dyDescent="0.25">
      <c r="B2592" s="181" t="e">
        <f t="shared" ca="1" si="190"/>
        <v>#N/A</v>
      </c>
    </row>
    <row r="2593" spans="2:2" x14ac:dyDescent="0.25">
      <c r="B2593" s="181" t="e">
        <f t="shared" ca="1" si="190"/>
        <v>#N/A</v>
      </c>
    </row>
    <row r="2594" spans="2:2" x14ac:dyDescent="0.25">
      <c r="B2594" s="181" t="e">
        <f t="shared" ca="1" si="190"/>
        <v>#N/A</v>
      </c>
    </row>
    <row r="2595" spans="2:2" x14ac:dyDescent="0.25">
      <c r="B2595" s="181" t="e">
        <f t="shared" ca="1" si="190"/>
        <v>#N/A</v>
      </c>
    </row>
    <row r="2596" spans="2:2" x14ac:dyDescent="0.25">
      <c r="B2596" s="181" t="e">
        <f t="shared" ca="1" si="190"/>
        <v>#N/A</v>
      </c>
    </row>
    <row r="2597" spans="2:2" x14ac:dyDescent="0.25">
      <c r="B2597" s="181" t="e">
        <f t="shared" ca="1" si="190"/>
        <v>#N/A</v>
      </c>
    </row>
    <row r="2598" spans="2:2" x14ac:dyDescent="0.25">
      <c r="B2598" s="181" t="e">
        <f t="shared" ca="1" si="190"/>
        <v>#N/A</v>
      </c>
    </row>
    <row r="2599" spans="2:2" x14ac:dyDescent="0.25">
      <c r="B2599" s="181" t="e">
        <f t="shared" ca="1" si="190"/>
        <v>#N/A</v>
      </c>
    </row>
    <row r="2600" spans="2:2" x14ac:dyDescent="0.25">
      <c r="B2600" s="181" t="e">
        <f t="shared" ca="1" si="190"/>
        <v>#N/A</v>
      </c>
    </row>
    <row r="2601" spans="2:2" x14ac:dyDescent="0.25">
      <c r="B2601" s="181" t="e">
        <f t="shared" ca="1" si="190"/>
        <v>#N/A</v>
      </c>
    </row>
    <row r="2602" spans="2:2" x14ac:dyDescent="0.25">
      <c r="B2602" s="181" t="e">
        <f t="shared" ca="1" si="190"/>
        <v>#N/A</v>
      </c>
    </row>
    <row r="2603" spans="2:2" x14ac:dyDescent="0.25">
      <c r="B2603" s="181" t="e">
        <f t="shared" ca="1" si="190"/>
        <v>#N/A</v>
      </c>
    </row>
    <row r="2604" spans="2:2" x14ac:dyDescent="0.25">
      <c r="B2604" s="181" t="e">
        <f t="shared" ca="1" si="190"/>
        <v>#N/A</v>
      </c>
    </row>
    <row r="2605" spans="2:2" x14ac:dyDescent="0.25">
      <c r="B2605" s="181" t="e">
        <f t="shared" ca="1" si="190"/>
        <v>#N/A</v>
      </c>
    </row>
    <row r="2606" spans="2:2" x14ac:dyDescent="0.25">
      <c r="B2606" s="181" t="e">
        <f t="shared" ca="1" si="190"/>
        <v>#N/A</v>
      </c>
    </row>
    <row r="2607" spans="2:2" x14ac:dyDescent="0.25">
      <c r="B2607" s="181" t="e">
        <f t="shared" ca="1" si="190"/>
        <v>#N/A</v>
      </c>
    </row>
    <row r="2608" spans="2:2" x14ac:dyDescent="0.25">
      <c r="B2608" s="181" t="e">
        <f t="shared" ca="1" si="190"/>
        <v>#N/A</v>
      </c>
    </row>
    <row r="2609" spans="2:2" x14ac:dyDescent="0.25">
      <c r="B2609" s="181" t="e">
        <f t="shared" ca="1" si="190"/>
        <v>#N/A</v>
      </c>
    </row>
    <row r="2610" spans="2:2" x14ac:dyDescent="0.25">
      <c r="B2610" s="181" t="e">
        <f t="shared" ca="1" si="190"/>
        <v>#N/A</v>
      </c>
    </row>
    <row r="2611" spans="2:2" x14ac:dyDescent="0.25">
      <c r="B2611" s="181" t="e">
        <f t="shared" ca="1" si="190"/>
        <v>#N/A</v>
      </c>
    </row>
    <row r="2612" spans="2:2" x14ac:dyDescent="0.25">
      <c r="B2612" s="181" t="e">
        <f t="shared" ca="1" si="190"/>
        <v>#N/A</v>
      </c>
    </row>
    <row r="2613" spans="2:2" x14ac:dyDescent="0.25">
      <c r="B2613" s="181" t="e">
        <f t="shared" ca="1" si="190"/>
        <v>#N/A</v>
      </c>
    </row>
    <row r="2614" spans="2:2" x14ac:dyDescent="0.25">
      <c r="B2614" s="181" t="e">
        <f t="shared" ca="1" si="190"/>
        <v>#N/A</v>
      </c>
    </row>
    <row r="2615" spans="2:2" x14ac:dyDescent="0.25">
      <c r="B2615" s="181" t="e">
        <f t="shared" ca="1" si="190"/>
        <v>#N/A</v>
      </c>
    </row>
    <row r="2616" spans="2:2" x14ac:dyDescent="0.25">
      <c r="B2616" s="181" t="e">
        <f t="shared" ca="1" si="190"/>
        <v>#N/A</v>
      </c>
    </row>
    <row r="2617" spans="2:2" x14ac:dyDescent="0.25">
      <c r="B2617" s="181" t="e">
        <f t="shared" ca="1" si="190"/>
        <v>#N/A</v>
      </c>
    </row>
    <row r="2618" spans="2:2" x14ac:dyDescent="0.25">
      <c r="B2618" s="181" t="e">
        <f t="shared" ca="1" si="190"/>
        <v>#N/A</v>
      </c>
    </row>
    <row r="2619" spans="2:2" x14ac:dyDescent="0.25">
      <c r="B2619" s="181" t="e">
        <f t="shared" ca="1" si="190"/>
        <v>#N/A</v>
      </c>
    </row>
    <row r="2620" spans="2:2" x14ac:dyDescent="0.25">
      <c r="B2620" s="181" t="e">
        <f t="shared" ca="1" si="190"/>
        <v>#N/A</v>
      </c>
    </row>
    <row r="2621" spans="2:2" x14ac:dyDescent="0.25">
      <c r="B2621" s="181" t="e">
        <f t="shared" ca="1" si="190"/>
        <v>#N/A</v>
      </c>
    </row>
    <row r="2622" spans="2:2" x14ac:dyDescent="0.25">
      <c r="B2622" s="181" t="e">
        <f t="shared" ca="1" si="190"/>
        <v>#N/A</v>
      </c>
    </row>
    <row r="2623" spans="2:2" x14ac:dyDescent="0.25">
      <c r="B2623" s="181" t="e">
        <f t="shared" ca="1" si="190"/>
        <v>#N/A</v>
      </c>
    </row>
    <row r="2624" spans="2:2" x14ac:dyDescent="0.25">
      <c r="B2624" s="181" t="e">
        <f t="shared" ca="1" si="190"/>
        <v>#N/A</v>
      </c>
    </row>
    <row r="2625" spans="2:2" x14ac:dyDescent="0.25">
      <c r="B2625" s="181" t="e">
        <f t="shared" ca="1" si="190"/>
        <v>#N/A</v>
      </c>
    </row>
    <row r="2626" spans="2:2" x14ac:dyDescent="0.25">
      <c r="B2626" s="181" t="e">
        <f t="shared" ca="1" si="190"/>
        <v>#N/A</v>
      </c>
    </row>
    <row r="2627" spans="2:2" x14ac:dyDescent="0.25">
      <c r="B2627" s="181" t="e">
        <f t="shared" ca="1" si="190"/>
        <v>#N/A</v>
      </c>
    </row>
    <row r="2628" spans="2:2" x14ac:dyDescent="0.25">
      <c r="B2628" s="181" t="e">
        <f t="shared" ca="1" si="190"/>
        <v>#N/A</v>
      </c>
    </row>
    <row r="2629" spans="2:2" x14ac:dyDescent="0.25">
      <c r="B2629" s="181" t="e">
        <f t="shared" ca="1" si="190"/>
        <v>#N/A</v>
      </c>
    </row>
    <row r="2630" spans="2:2" x14ac:dyDescent="0.25">
      <c r="B2630" s="181" t="e">
        <f t="shared" ca="1" si="190"/>
        <v>#N/A</v>
      </c>
    </row>
    <row r="2631" spans="2:2" x14ac:dyDescent="0.25">
      <c r="B2631" s="181" t="e">
        <f t="shared" ca="1" si="190"/>
        <v>#N/A</v>
      </c>
    </row>
    <row r="2632" spans="2:2" x14ac:dyDescent="0.25">
      <c r="B2632" s="181" t="e">
        <f t="shared" ca="1" si="190"/>
        <v>#N/A</v>
      </c>
    </row>
    <row r="2633" spans="2:2" x14ac:dyDescent="0.25">
      <c r="B2633" s="181" t="e">
        <f t="shared" ca="1" si="190"/>
        <v>#N/A</v>
      </c>
    </row>
    <row r="2634" spans="2:2" x14ac:dyDescent="0.25">
      <c r="B2634" s="181" t="e">
        <f t="shared" ca="1" si="190"/>
        <v>#N/A</v>
      </c>
    </row>
    <row r="2635" spans="2:2" x14ac:dyDescent="0.25">
      <c r="B2635" s="181" t="e">
        <f t="shared" ca="1" si="190"/>
        <v>#N/A</v>
      </c>
    </row>
    <row r="2636" spans="2:2" x14ac:dyDescent="0.25">
      <c r="B2636" s="181" t="e">
        <f t="shared" ref="B2636:B2699" ca="1" si="191">($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637" spans="2:2" x14ac:dyDescent="0.25">
      <c r="B2637" s="181" t="e">
        <f t="shared" ca="1" si="191"/>
        <v>#N/A</v>
      </c>
    </row>
    <row r="2638" spans="2:2" x14ac:dyDescent="0.25">
      <c r="B2638" s="181" t="e">
        <f t="shared" ca="1" si="191"/>
        <v>#N/A</v>
      </c>
    </row>
    <row r="2639" spans="2:2" x14ac:dyDescent="0.25">
      <c r="B2639" s="181" t="e">
        <f t="shared" ca="1" si="191"/>
        <v>#N/A</v>
      </c>
    </row>
    <row r="2640" spans="2:2" x14ac:dyDescent="0.25">
      <c r="B2640" s="181" t="e">
        <f t="shared" ca="1" si="191"/>
        <v>#N/A</v>
      </c>
    </row>
    <row r="2641" spans="2:2" x14ac:dyDescent="0.25">
      <c r="B2641" s="181" t="e">
        <f t="shared" ca="1" si="191"/>
        <v>#N/A</v>
      </c>
    </row>
    <row r="2642" spans="2:2" x14ac:dyDescent="0.25">
      <c r="B2642" s="181" t="e">
        <f t="shared" ca="1" si="191"/>
        <v>#N/A</v>
      </c>
    </row>
    <row r="2643" spans="2:2" x14ac:dyDescent="0.25">
      <c r="B2643" s="181" t="e">
        <f t="shared" ca="1" si="191"/>
        <v>#N/A</v>
      </c>
    </row>
    <row r="2644" spans="2:2" x14ac:dyDescent="0.25">
      <c r="B2644" s="181" t="e">
        <f t="shared" ca="1" si="191"/>
        <v>#N/A</v>
      </c>
    </row>
    <row r="2645" spans="2:2" x14ac:dyDescent="0.25">
      <c r="B2645" s="181" t="e">
        <f t="shared" ca="1" si="191"/>
        <v>#N/A</v>
      </c>
    </row>
    <row r="2646" spans="2:2" x14ac:dyDescent="0.25">
      <c r="B2646" s="181" t="e">
        <f t="shared" ca="1" si="191"/>
        <v>#N/A</v>
      </c>
    </row>
    <row r="2647" spans="2:2" x14ac:dyDescent="0.25">
      <c r="B2647" s="181" t="e">
        <f t="shared" ca="1" si="191"/>
        <v>#N/A</v>
      </c>
    </row>
    <row r="2648" spans="2:2" x14ac:dyDescent="0.25">
      <c r="B2648" s="181" t="e">
        <f t="shared" ca="1" si="191"/>
        <v>#N/A</v>
      </c>
    </row>
    <row r="2649" spans="2:2" x14ac:dyDescent="0.25">
      <c r="B2649" s="181" t="e">
        <f t="shared" ca="1" si="191"/>
        <v>#N/A</v>
      </c>
    </row>
    <row r="2650" spans="2:2" x14ac:dyDescent="0.25">
      <c r="B2650" s="181" t="e">
        <f t="shared" ca="1" si="191"/>
        <v>#N/A</v>
      </c>
    </row>
    <row r="2651" spans="2:2" x14ac:dyDescent="0.25">
      <c r="B2651" s="181" t="e">
        <f t="shared" ca="1" si="191"/>
        <v>#N/A</v>
      </c>
    </row>
    <row r="2652" spans="2:2" x14ac:dyDescent="0.25">
      <c r="B2652" s="181" t="e">
        <f t="shared" ca="1" si="191"/>
        <v>#N/A</v>
      </c>
    </row>
    <row r="2653" spans="2:2" x14ac:dyDescent="0.25">
      <c r="B2653" s="181" t="e">
        <f t="shared" ca="1" si="191"/>
        <v>#N/A</v>
      </c>
    </row>
    <row r="2654" spans="2:2" x14ac:dyDescent="0.25">
      <c r="B2654" s="181" t="e">
        <f t="shared" ca="1" si="191"/>
        <v>#N/A</v>
      </c>
    </row>
    <row r="2655" spans="2:2" x14ac:dyDescent="0.25">
      <c r="B2655" s="181" t="e">
        <f t="shared" ca="1" si="191"/>
        <v>#N/A</v>
      </c>
    </row>
    <row r="2656" spans="2:2" x14ac:dyDescent="0.25">
      <c r="B2656" s="181" t="e">
        <f t="shared" ca="1" si="191"/>
        <v>#N/A</v>
      </c>
    </row>
    <row r="2657" spans="2:2" x14ac:dyDescent="0.25">
      <c r="B2657" s="181" t="e">
        <f t="shared" ca="1" si="191"/>
        <v>#N/A</v>
      </c>
    </row>
    <row r="2658" spans="2:2" x14ac:dyDescent="0.25">
      <c r="B2658" s="181" t="e">
        <f t="shared" ca="1" si="191"/>
        <v>#N/A</v>
      </c>
    </row>
    <row r="2659" spans="2:2" x14ac:dyDescent="0.25">
      <c r="B2659" s="181" t="e">
        <f t="shared" ca="1" si="191"/>
        <v>#N/A</v>
      </c>
    </row>
    <row r="2660" spans="2:2" x14ac:dyDescent="0.25">
      <c r="B2660" s="181" t="e">
        <f t="shared" ca="1" si="191"/>
        <v>#N/A</v>
      </c>
    </row>
    <row r="2661" spans="2:2" x14ac:dyDescent="0.25">
      <c r="B2661" s="181" t="e">
        <f t="shared" ca="1" si="191"/>
        <v>#N/A</v>
      </c>
    </row>
    <row r="2662" spans="2:2" x14ac:dyDescent="0.25">
      <c r="B2662" s="181" t="e">
        <f t="shared" ca="1" si="191"/>
        <v>#N/A</v>
      </c>
    </row>
    <row r="2663" spans="2:2" x14ac:dyDescent="0.25">
      <c r="B2663" s="181" t="e">
        <f t="shared" ca="1" si="191"/>
        <v>#N/A</v>
      </c>
    </row>
    <row r="2664" spans="2:2" x14ac:dyDescent="0.25">
      <c r="B2664" s="181" t="e">
        <f t="shared" ca="1" si="191"/>
        <v>#N/A</v>
      </c>
    </row>
    <row r="2665" spans="2:2" x14ac:dyDescent="0.25">
      <c r="B2665" s="181" t="e">
        <f t="shared" ca="1" si="191"/>
        <v>#N/A</v>
      </c>
    </row>
    <row r="2666" spans="2:2" x14ac:dyDescent="0.25">
      <c r="B2666" s="181" t="e">
        <f t="shared" ca="1" si="191"/>
        <v>#N/A</v>
      </c>
    </row>
    <row r="2667" spans="2:2" x14ac:dyDescent="0.25">
      <c r="B2667" s="181" t="e">
        <f t="shared" ca="1" si="191"/>
        <v>#N/A</v>
      </c>
    </row>
    <row r="2668" spans="2:2" x14ac:dyDescent="0.25">
      <c r="B2668" s="181" t="e">
        <f t="shared" ca="1" si="191"/>
        <v>#N/A</v>
      </c>
    </row>
    <row r="2669" spans="2:2" x14ac:dyDescent="0.25">
      <c r="B2669" s="181" t="e">
        <f t="shared" ca="1" si="191"/>
        <v>#N/A</v>
      </c>
    </row>
    <row r="2670" spans="2:2" x14ac:dyDescent="0.25">
      <c r="B2670" s="181" t="e">
        <f t="shared" ca="1" si="191"/>
        <v>#N/A</v>
      </c>
    </row>
    <row r="2671" spans="2:2" x14ac:dyDescent="0.25">
      <c r="B2671" s="181" t="e">
        <f t="shared" ca="1" si="191"/>
        <v>#N/A</v>
      </c>
    </row>
    <row r="2672" spans="2:2" x14ac:dyDescent="0.25">
      <c r="B2672" s="181" t="e">
        <f t="shared" ca="1" si="191"/>
        <v>#N/A</v>
      </c>
    </row>
    <row r="2673" spans="2:2" x14ac:dyDescent="0.25">
      <c r="B2673" s="181" t="e">
        <f t="shared" ca="1" si="191"/>
        <v>#N/A</v>
      </c>
    </row>
    <row r="2674" spans="2:2" x14ac:dyDescent="0.25">
      <c r="B2674" s="181" t="e">
        <f t="shared" ca="1" si="191"/>
        <v>#N/A</v>
      </c>
    </row>
    <row r="2675" spans="2:2" x14ac:dyDescent="0.25">
      <c r="B2675" s="181" t="e">
        <f t="shared" ca="1" si="191"/>
        <v>#N/A</v>
      </c>
    </row>
    <row r="2676" spans="2:2" x14ac:dyDescent="0.25">
      <c r="B2676" s="181" t="e">
        <f t="shared" ca="1" si="191"/>
        <v>#N/A</v>
      </c>
    </row>
    <row r="2677" spans="2:2" x14ac:dyDescent="0.25">
      <c r="B2677" s="181" t="e">
        <f t="shared" ca="1" si="191"/>
        <v>#N/A</v>
      </c>
    </row>
    <row r="2678" spans="2:2" x14ac:dyDescent="0.25">
      <c r="B2678" s="181" t="e">
        <f t="shared" ca="1" si="191"/>
        <v>#N/A</v>
      </c>
    </row>
    <row r="2679" spans="2:2" x14ac:dyDescent="0.25">
      <c r="B2679" s="181" t="e">
        <f t="shared" ca="1" si="191"/>
        <v>#N/A</v>
      </c>
    </row>
    <row r="2680" spans="2:2" x14ac:dyDescent="0.25">
      <c r="B2680" s="181" t="e">
        <f t="shared" ca="1" si="191"/>
        <v>#N/A</v>
      </c>
    </row>
    <row r="2681" spans="2:2" x14ac:dyDescent="0.25">
      <c r="B2681" s="181" t="e">
        <f t="shared" ca="1" si="191"/>
        <v>#N/A</v>
      </c>
    </row>
    <row r="2682" spans="2:2" x14ac:dyDescent="0.25">
      <c r="B2682" s="181" t="e">
        <f t="shared" ca="1" si="191"/>
        <v>#N/A</v>
      </c>
    </row>
    <row r="2683" spans="2:2" x14ac:dyDescent="0.25">
      <c r="B2683" s="181" t="e">
        <f t="shared" ca="1" si="191"/>
        <v>#N/A</v>
      </c>
    </row>
    <row r="2684" spans="2:2" x14ac:dyDescent="0.25">
      <c r="B2684" s="181" t="e">
        <f t="shared" ca="1" si="191"/>
        <v>#N/A</v>
      </c>
    </row>
    <row r="2685" spans="2:2" x14ac:dyDescent="0.25">
      <c r="B2685" s="181" t="e">
        <f t="shared" ca="1" si="191"/>
        <v>#N/A</v>
      </c>
    </row>
    <row r="2686" spans="2:2" x14ac:dyDescent="0.25">
      <c r="B2686" s="181" t="e">
        <f t="shared" ca="1" si="191"/>
        <v>#N/A</v>
      </c>
    </row>
    <row r="2687" spans="2:2" x14ac:dyDescent="0.25">
      <c r="B2687" s="181" t="e">
        <f t="shared" ca="1" si="191"/>
        <v>#N/A</v>
      </c>
    </row>
    <row r="2688" spans="2:2" x14ac:dyDescent="0.25">
      <c r="B2688" s="181" t="e">
        <f t="shared" ca="1" si="191"/>
        <v>#N/A</v>
      </c>
    </row>
    <row r="2689" spans="2:2" x14ac:dyDescent="0.25">
      <c r="B2689" s="181" t="e">
        <f t="shared" ca="1" si="191"/>
        <v>#N/A</v>
      </c>
    </row>
    <row r="2690" spans="2:2" x14ac:dyDescent="0.25">
      <c r="B2690" s="181" t="e">
        <f t="shared" ca="1" si="191"/>
        <v>#N/A</v>
      </c>
    </row>
    <row r="2691" spans="2:2" x14ac:dyDescent="0.25">
      <c r="B2691" s="181" t="e">
        <f t="shared" ca="1" si="191"/>
        <v>#N/A</v>
      </c>
    </row>
    <row r="2692" spans="2:2" x14ac:dyDescent="0.25">
      <c r="B2692" s="181" t="e">
        <f t="shared" ca="1" si="191"/>
        <v>#N/A</v>
      </c>
    </row>
    <row r="2693" spans="2:2" x14ac:dyDescent="0.25">
      <c r="B2693" s="181" t="e">
        <f t="shared" ca="1" si="191"/>
        <v>#N/A</v>
      </c>
    </row>
    <row r="2694" spans="2:2" x14ac:dyDescent="0.25">
      <c r="B2694" s="181" t="e">
        <f t="shared" ca="1" si="191"/>
        <v>#N/A</v>
      </c>
    </row>
    <row r="2695" spans="2:2" x14ac:dyDescent="0.25">
      <c r="B2695" s="181" t="e">
        <f t="shared" ca="1" si="191"/>
        <v>#N/A</v>
      </c>
    </row>
    <row r="2696" spans="2:2" x14ac:dyDescent="0.25">
      <c r="B2696" s="181" t="e">
        <f t="shared" ca="1" si="191"/>
        <v>#N/A</v>
      </c>
    </row>
    <row r="2697" spans="2:2" x14ac:dyDescent="0.25">
      <c r="B2697" s="181" t="e">
        <f t="shared" ca="1" si="191"/>
        <v>#N/A</v>
      </c>
    </row>
    <row r="2698" spans="2:2" x14ac:dyDescent="0.25">
      <c r="B2698" s="181" t="e">
        <f t="shared" ca="1" si="191"/>
        <v>#N/A</v>
      </c>
    </row>
    <row r="2699" spans="2:2" x14ac:dyDescent="0.25">
      <c r="B2699" s="181" t="e">
        <f t="shared" ca="1" si="191"/>
        <v>#N/A</v>
      </c>
    </row>
    <row r="2700" spans="2:2" x14ac:dyDescent="0.25">
      <c r="B2700" s="181" t="e">
        <f t="shared" ref="B2700:B2763" ca="1" si="19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701" spans="2:2" x14ac:dyDescent="0.25">
      <c r="B2701" s="181" t="e">
        <f t="shared" ca="1" si="192"/>
        <v>#N/A</v>
      </c>
    </row>
    <row r="2702" spans="2:2" x14ac:dyDescent="0.25">
      <c r="B2702" s="181" t="e">
        <f t="shared" ca="1" si="192"/>
        <v>#N/A</v>
      </c>
    </row>
    <row r="2703" spans="2:2" x14ac:dyDescent="0.25">
      <c r="B2703" s="181" t="e">
        <f t="shared" ca="1" si="192"/>
        <v>#N/A</v>
      </c>
    </row>
    <row r="2704" spans="2:2" x14ac:dyDescent="0.25">
      <c r="B2704" s="181" t="e">
        <f t="shared" ca="1" si="192"/>
        <v>#N/A</v>
      </c>
    </row>
    <row r="2705" spans="2:2" x14ac:dyDescent="0.25">
      <c r="B2705" s="181" t="e">
        <f t="shared" ca="1" si="192"/>
        <v>#N/A</v>
      </c>
    </row>
    <row r="2706" spans="2:2" x14ac:dyDescent="0.25">
      <c r="B2706" s="181" t="e">
        <f t="shared" ca="1" si="192"/>
        <v>#N/A</v>
      </c>
    </row>
    <row r="2707" spans="2:2" x14ac:dyDescent="0.25">
      <c r="B2707" s="181" t="e">
        <f t="shared" ca="1" si="192"/>
        <v>#N/A</v>
      </c>
    </row>
    <row r="2708" spans="2:2" x14ac:dyDescent="0.25">
      <c r="B2708" s="181" t="e">
        <f t="shared" ca="1" si="192"/>
        <v>#N/A</v>
      </c>
    </row>
    <row r="2709" spans="2:2" x14ac:dyDescent="0.25">
      <c r="B2709" s="181" t="e">
        <f t="shared" ca="1" si="192"/>
        <v>#N/A</v>
      </c>
    </row>
    <row r="2710" spans="2:2" x14ac:dyDescent="0.25">
      <c r="B2710" s="181" t="e">
        <f t="shared" ca="1" si="192"/>
        <v>#N/A</v>
      </c>
    </row>
    <row r="2711" spans="2:2" x14ac:dyDescent="0.25">
      <c r="B2711" s="181" t="e">
        <f t="shared" ca="1" si="192"/>
        <v>#N/A</v>
      </c>
    </row>
    <row r="2712" spans="2:2" x14ac:dyDescent="0.25">
      <c r="B2712" s="181" t="e">
        <f t="shared" ca="1" si="192"/>
        <v>#N/A</v>
      </c>
    </row>
    <row r="2713" spans="2:2" x14ac:dyDescent="0.25">
      <c r="B2713" s="181" t="e">
        <f t="shared" ca="1" si="192"/>
        <v>#N/A</v>
      </c>
    </row>
    <row r="2714" spans="2:2" x14ac:dyDescent="0.25">
      <c r="B2714" s="181" t="e">
        <f t="shared" ca="1" si="192"/>
        <v>#N/A</v>
      </c>
    </row>
    <row r="2715" spans="2:2" x14ac:dyDescent="0.25">
      <c r="B2715" s="181" t="e">
        <f t="shared" ca="1" si="192"/>
        <v>#N/A</v>
      </c>
    </row>
    <row r="2716" spans="2:2" x14ac:dyDescent="0.25">
      <c r="B2716" s="181" t="e">
        <f t="shared" ca="1" si="192"/>
        <v>#N/A</v>
      </c>
    </row>
    <row r="2717" spans="2:2" x14ac:dyDescent="0.25">
      <c r="B2717" s="181" t="e">
        <f t="shared" ca="1" si="192"/>
        <v>#N/A</v>
      </c>
    </row>
    <row r="2718" spans="2:2" x14ac:dyDescent="0.25">
      <c r="B2718" s="181" t="e">
        <f t="shared" ca="1" si="192"/>
        <v>#N/A</v>
      </c>
    </row>
    <row r="2719" spans="2:2" x14ac:dyDescent="0.25">
      <c r="B2719" s="181" t="e">
        <f t="shared" ca="1" si="192"/>
        <v>#N/A</v>
      </c>
    </row>
    <row r="2720" spans="2:2" x14ac:dyDescent="0.25">
      <c r="B2720" s="181" t="e">
        <f t="shared" ca="1" si="192"/>
        <v>#N/A</v>
      </c>
    </row>
    <row r="2721" spans="2:2" x14ac:dyDescent="0.25">
      <c r="B2721" s="181" t="e">
        <f t="shared" ca="1" si="192"/>
        <v>#N/A</v>
      </c>
    </row>
    <row r="2722" spans="2:2" x14ac:dyDescent="0.25">
      <c r="B2722" s="181" t="e">
        <f t="shared" ca="1" si="192"/>
        <v>#N/A</v>
      </c>
    </row>
    <row r="2723" spans="2:2" x14ac:dyDescent="0.25">
      <c r="B2723" s="181" t="e">
        <f t="shared" ca="1" si="192"/>
        <v>#N/A</v>
      </c>
    </row>
    <row r="2724" spans="2:2" x14ac:dyDescent="0.25">
      <c r="B2724" s="181" t="e">
        <f t="shared" ca="1" si="192"/>
        <v>#N/A</v>
      </c>
    </row>
    <row r="2725" spans="2:2" x14ac:dyDescent="0.25">
      <c r="B2725" s="181" t="e">
        <f t="shared" ca="1" si="192"/>
        <v>#N/A</v>
      </c>
    </row>
    <row r="2726" spans="2:2" x14ac:dyDescent="0.25">
      <c r="B2726" s="181" t="e">
        <f t="shared" ca="1" si="192"/>
        <v>#N/A</v>
      </c>
    </row>
    <row r="2727" spans="2:2" x14ac:dyDescent="0.25">
      <c r="B2727" s="181" t="e">
        <f t="shared" ca="1" si="192"/>
        <v>#N/A</v>
      </c>
    </row>
    <row r="2728" spans="2:2" x14ac:dyDescent="0.25">
      <c r="B2728" s="181" t="e">
        <f t="shared" ca="1" si="192"/>
        <v>#N/A</v>
      </c>
    </row>
    <row r="2729" spans="2:2" x14ac:dyDescent="0.25">
      <c r="B2729" s="181" t="e">
        <f t="shared" ca="1" si="192"/>
        <v>#N/A</v>
      </c>
    </row>
    <row r="2730" spans="2:2" x14ac:dyDescent="0.25">
      <c r="B2730" s="181" t="e">
        <f t="shared" ca="1" si="192"/>
        <v>#N/A</v>
      </c>
    </row>
    <row r="2731" spans="2:2" x14ac:dyDescent="0.25">
      <c r="B2731" s="181" t="e">
        <f t="shared" ca="1" si="192"/>
        <v>#N/A</v>
      </c>
    </row>
    <row r="2732" spans="2:2" x14ac:dyDescent="0.25">
      <c r="B2732" s="181" t="e">
        <f t="shared" ca="1" si="192"/>
        <v>#N/A</v>
      </c>
    </row>
    <row r="2733" spans="2:2" x14ac:dyDescent="0.25">
      <c r="B2733" s="181" t="e">
        <f t="shared" ca="1" si="192"/>
        <v>#N/A</v>
      </c>
    </row>
    <row r="2734" spans="2:2" x14ac:dyDescent="0.25">
      <c r="B2734" s="181" t="e">
        <f t="shared" ca="1" si="192"/>
        <v>#N/A</v>
      </c>
    </row>
    <row r="2735" spans="2:2" x14ac:dyDescent="0.25">
      <c r="B2735" s="181" t="e">
        <f t="shared" ca="1" si="192"/>
        <v>#N/A</v>
      </c>
    </row>
    <row r="2736" spans="2:2" x14ac:dyDescent="0.25">
      <c r="B2736" s="181" t="e">
        <f t="shared" ca="1" si="192"/>
        <v>#N/A</v>
      </c>
    </row>
    <row r="2737" spans="2:2" x14ac:dyDescent="0.25">
      <c r="B2737" s="181" t="e">
        <f t="shared" ca="1" si="192"/>
        <v>#N/A</v>
      </c>
    </row>
    <row r="2738" spans="2:2" x14ac:dyDescent="0.25">
      <c r="B2738" s="181" t="e">
        <f t="shared" ca="1" si="192"/>
        <v>#N/A</v>
      </c>
    </row>
    <row r="2739" spans="2:2" x14ac:dyDescent="0.25">
      <c r="B2739" s="181" t="e">
        <f t="shared" ca="1" si="192"/>
        <v>#N/A</v>
      </c>
    </row>
    <row r="2740" spans="2:2" x14ac:dyDescent="0.25">
      <c r="B2740" s="181" t="e">
        <f t="shared" ca="1" si="192"/>
        <v>#N/A</v>
      </c>
    </row>
    <row r="2741" spans="2:2" x14ac:dyDescent="0.25">
      <c r="B2741" s="181" t="e">
        <f t="shared" ca="1" si="192"/>
        <v>#N/A</v>
      </c>
    </row>
    <row r="2742" spans="2:2" x14ac:dyDescent="0.25">
      <c r="B2742" s="181" t="e">
        <f t="shared" ca="1" si="192"/>
        <v>#N/A</v>
      </c>
    </row>
    <row r="2743" spans="2:2" x14ac:dyDescent="0.25">
      <c r="B2743" s="181" t="e">
        <f t="shared" ca="1" si="192"/>
        <v>#N/A</v>
      </c>
    </row>
    <row r="2744" spans="2:2" x14ac:dyDescent="0.25">
      <c r="B2744" s="181" t="e">
        <f t="shared" ca="1" si="192"/>
        <v>#N/A</v>
      </c>
    </row>
    <row r="2745" spans="2:2" x14ac:dyDescent="0.25">
      <c r="B2745" s="181" t="e">
        <f t="shared" ca="1" si="192"/>
        <v>#N/A</v>
      </c>
    </row>
    <row r="2746" spans="2:2" x14ac:dyDescent="0.25">
      <c r="B2746" s="181" t="e">
        <f t="shared" ca="1" si="192"/>
        <v>#N/A</v>
      </c>
    </row>
    <row r="2747" spans="2:2" x14ac:dyDescent="0.25">
      <c r="B2747" s="181" t="e">
        <f t="shared" ca="1" si="192"/>
        <v>#N/A</v>
      </c>
    </row>
    <row r="2748" spans="2:2" x14ac:dyDescent="0.25">
      <c r="B2748" s="181" t="e">
        <f t="shared" ca="1" si="192"/>
        <v>#N/A</v>
      </c>
    </row>
    <row r="2749" spans="2:2" x14ac:dyDescent="0.25">
      <c r="B2749" s="181" t="e">
        <f t="shared" ca="1" si="192"/>
        <v>#N/A</v>
      </c>
    </row>
    <row r="2750" spans="2:2" x14ac:dyDescent="0.25">
      <c r="B2750" s="181" t="e">
        <f t="shared" ca="1" si="192"/>
        <v>#N/A</v>
      </c>
    </row>
    <row r="2751" spans="2:2" x14ac:dyDescent="0.25">
      <c r="B2751" s="181" t="e">
        <f t="shared" ca="1" si="192"/>
        <v>#N/A</v>
      </c>
    </row>
    <row r="2752" spans="2:2" x14ac:dyDescent="0.25">
      <c r="B2752" s="181" t="e">
        <f t="shared" ca="1" si="192"/>
        <v>#N/A</v>
      </c>
    </row>
    <row r="2753" spans="2:2" x14ac:dyDescent="0.25">
      <c r="B2753" s="181" t="e">
        <f t="shared" ca="1" si="192"/>
        <v>#N/A</v>
      </c>
    </row>
    <row r="2754" spans="2:2" x14ac:dyDescent="0.25">
      <c r="B2754" s="181" t="e">
        <f t="shared" ca="1" si="192"/>
        <v>#N/A</v>
      </c>
    </row>
    <row r="2755" spans="2:2" x14ac:dyDescent="0.25">
      <c r="B2755" s="181" t="e">
        <f t="shared" ca="1" si="192"/>
        <v>#N/A</v>
      </c>
    </row>
    <row r="2756" spans="2:2" x14ac:dyDescent="0.25">
      <c r="B2756" s="181" t="e">
        <f t="shared" ca="1" si="192"/>
        <v>#N/A</v>
      </c>
    </row>
    <row r="2757" spans="2:2" x14ac:dyDescent="0.25">
      <c r="B2757" s="181" t="e">
        <f t="shared" ca="1" si="192"/>
        <v>#N/A</v>
      </c>
    </row>
    <row r="2758" spans="2:2" x14ac:dyDescent="0.25">
      <c r="B2758" s="181" t="e">
        <f t="shared" ca="1" si="192"/>
        <v>#N/A</v>
      </c>
    </row>
    <row r="2759" spans="2:2" x14ac:dyDescent="0.25">
      <c r="B2759" s="181" t="e">
        <f t="shared" ca="1" si="192"/>
        <v>#N/A</v>
      </c>
    </row>
    <row r="2760" spans="2:2" x14ac:dyDescent="0.25">
      <c r="B2760" s="181" t="e">
        <f t="shared" ca="1" si="192"/>
        <v>#N/A</v>
      </c>
    </row>
    <row r="2761" spans="2:2" x14ac:dyDescent="0.25">
      <c r="B2761" s="181" t="e">
        <f t="shared" ca="1" si="192"/>
        <v>#N/A</v>
      </c>
    </row>
    <row r="2762" spans="2:2" x14ac:dyDescent="0.25">
      <c r="B2762" s="181" t="e">
        <f t="shared" ca="1" si="192"/>
        <v>#N/A</v>
      </c>
    </row>
    <row r="2763" spans="2:2" x14ac:dyDescent="0.25">
      <c r="B2763" s="181" t="e">
        <f t="shared" ca="1" si="192"/>
        <v>#N/A</v>
      </c>
    </row>
    <row r="2764" spans="2:2" x14ac:dyDescent="0.25">
      <c r="B2764" s="181" t="e">
        <f t="shared" ref="B2764:B2827" ca="1" si="19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765" spans="2:2" x14ac:dyDescent="0.25">
      <c r="B2765" s="181" t="e">
        <f t="shared" ca="1" si="193"/>
        <v>#N/A</v>
      </c>
    </row>
    <row r="2766" spans="2:2" x14ac:dyDescent="0.25">
      <c r="B2766" s="181" t="e">
        <f t="shared" ca="1" si="193"/>
        <v>#N/A</v>
      </c>
    </row>
    <row r="2767" spans="2:2" x14ac:dyDescent="0.25">
      <c r="B2767" s="181" t="e">
        <f t="shared" ca="1" si="193"/>
        <v>#N/A</v>
      </c>
    </row>
    <row r="2768" spans="2:2" x14ac:dyDescent="0.25">
      <c r="B2768" s="181" t="e">
        <f t="shared" ca="1" si="193"/>
        <v>#N/A</v>
      </c>
    </row>
    <row r="2769" spans="2:2" x14ac:dyDescent="0.25">
      <c r="B2769" s="181" t="e">
        <f t="shared" ca="1" si="193"/>
        <v>#N/A</v>
      </c>
    </row>
    <row r="2770" spans="2:2" x14ac:dyDescent="0.25">
      <c r="B2770" s="181" t="e">
        <f t="shared" ca="1" si="193"/>
        <v>#N/A</v>
      </c>
    </row>
    <row r="2771" spans="2:2" x14ac:dyDescent="0.25">
      <c r="B2771" s="181" t="e">
        <f t="shared" ca="1" si="193"/>
        <v>#N/A</v>
      </c>
    </row>
    <row r="2772" spans="2:2" x14ac:dyDescent="0.25">
      <c r="B2772" s="181" t="e">
        <f t="shared" ca="1" si="193"/>
        <v>#N/A</v>
      </c>
    </row>
    <row r="2773" spans="2:2" x14ac:dyDescent="0.25">
      <c r="B2773" s="181" t="e">
        <f t="shared" ca="1" si="193"/>
        <v>#N/A</v>
      </c>
    </row>
    <row r="2774" spans="2:2" x14ac:dyDescent="0.25">
      <c r="B2774" s="181" t="e">
        <f t="shared" ca="1" si="193"/>
        <v>#N/A</v>
      </c>
    </row>
    <row r="2775" spans="2:2" x14ac:dyDescent="0.25">
      <c r="B2775" s="181" t="e">
        <f t="shared" ca="1" si="193"/>
        <v>#N/A</v>
      </c>
    </row>
    <row r="2776" spans="2:2" x14ac:dyDescent="0.25">
      <c r="B2776" s="181" t="e">
        <f t="shared" ca="1" si="193"/>
        <v>#N/A</v>
      </c>
    </row>
    <row r="2777" spans="2:2" x14ac:dyDescent="0.25">
      <c r="B2777" s="181" t="e">
        <f t="shared" ca="1" si="193"/>
        <v>#N/A</v>
      </c>
    </row>
    <row r="2778" spans="2:2" x14ac:dyDescent="0.25">
      <c r="B2778" s="181" t="e">
        <f t="shared" ca="1" si="193"/>
        <v>#N/A</v>
      </c>
    </row>
    <row r="2779" spans="2:2" x14ac:dyDescent="0.25">
      <c r="B2779" s="181" t="e">
        <f t="shared" ca="1" si="193"/>
        <v>#N/A</v>
      </c>
    </row>
    <row r="2780" spans="2:2" x14ac:dyDescent="0.25">
      <c r="B2780" s="181" t="e">
        <f t="shared" ca="1" si="193"/>
        <v>#N/A</v>
      </c>
    </row>
    <row r="2781" spans="2:2" x14ac:dyDescent="0.25">
      <c r="B2781" s="181" t="e">
        <f t="shared" ca="1" si="193"/>
        <v>#N/A</v>
      </c>
    </row>
    <row r="2782" spans="2:2" x14ac:dyDescent="0.25">
      <c r="B2782" s="181" t="e">
        <f t="shared" ca="1" si="193"/>
        <v>#N/A</v>
      </c>
    </row>
    <row r="2783" spans="2:2" x14ac:dyDescent="0.25">
      <c r="B2783" s="181" t="e">
        <f t="shared" ca="1" si="193"/>
        <v>#N/A</v>
      </c>
    </row>
    <row r="2784" spans="2:2" x14ac:dyDescent="0.25">
      <c r="B2784" s="181" t="e">
        <f t="shared" ca="1" si="193"/>
        <v>#N/A</v>
      </c>
    </row>
    <row r="2785" spans="2:2" x14ac:dyDescent="0.25">
      <c r="B2785" s="181" t="e">
        <f t="shared" ca="1" si="193"/>
        <v>#N/A</v>
      </c>
    </row>
    <row r="2786" spans="2:2" x14ac:dyDescent="0.25">
      <c r="B2786" s="181" t="e">
        <f t="shared" ca="1" si="193"/>
        <v>#N/A</v>
      </c>
    </row>
    <row r="2787" spans="2:2" x14ac:dyDescent="0.25">
      <c r="B2787" s="181" t="e">
        <f t="shared" ca="1" si="193"/>
        <v>#N/A</v>
      </c>
    </row>
    <row r="2788" spans="2:2" x14ac:dyDescent="0.25">
      <c r="B2788" s="181" t="e">
        <f t="shared" ca="1" si="193"/>
        <v>#N/A</v>
      </c>
    </row>
    <row r="2789" spans="2:2" x14ac:dyDescent="0.25">
      <c r="B2789" s="181" t="e">
        <f t="shared" ca="1" si="193"/>
        <v>#N/A</v>
      </c>
    </row>
    <row r="2790" spans="2:2" x14ac:dyDescent="0.25">
      <c r="B2790" s="181" t="e">
        <f t="shared" ca="1" si="193"/>
        <v>#N/A</v>
      </c>
    </row>
    <row r="2791" spans="2:2" x14ac:dyDescent="0.25">
      <c r="B2791" s="181" t="e">
        <f t="shared" ca="1" si="193"/>
        <v>#N/A</v>
      </c>
    </row>
    <row r="2792" spans="2:2" x14ac:dyDescent="0.25">
      <c r="B2792" s="181" t="e">
        <f t="shared" ca="1" si="193"/>
        <v>#N/A</v>
      </c>
    </row>
    <row r="2793" spans="2:2" x14ac:dyDescent="0.25">
      <c r="B2793" s="181" t="e">
        <f t="shared" ca="1" si="193"/>
        <v>#N/A</v>
      </c>
    </row>
    <row r="2794" spans="2:2" x14ac:dyDescent="0.25">
      <c r="B2794" s="181" t="e">
        <f t="shared" ca="1" si="193"/>
        <v>#N/A</v>
      </c>
    </row>
    <row r="2795" spans="2:2" x14ac:dyDescent="0.25">
      <c r="B2795" s="181" t="e">
        <f t="shared" ca="1" si="193"/>
        <v>#N/A</v>
      </c>
    </row>
    <row r="2796" spans="2:2" x14ac:dyDescent="0.25">
      <c r="B2796" s="181" t="e">
        <f t="shared" ca="1" si="193"/>
        <v>#N/A</v>
      </c>
    </row>
    <row r="2797" spans="2:2" x14ac:dyDescent="0.25">
      <c r="B2797" s="181" t="e">
        <f t="shared" ca="1" si="193"/>
        <v>#N/A</v>
      </c>
    </row>
    <row r="2798" spans="2:2" x14ac:dyDescent="0.25">
      <c r="B2798" s="181" t="e">
        <f t="shared" ca="1" si="193"/>
        <v>#N/A</v>
      </c>
    </row>
    <row r="2799" spans="2:2" x14ac:dyDescent="0.25">
      <c r="B2799" s="181" t="e">
        <f t="shared" ca="1" si="193"/>
        <v>#N/A</v>
      </c>
    </row>
    <row r="2800" spans="2:2" x14ac:dyDescent="0.25">
      <c r="B2800" s="181" t="e">
        <f t="shared" ca="1" si="193"/>
        <v>#N/A</v>
      </c>
    </row>
    <row r="2801" spans="2:2" x14ac:dyDescent="0.25">
      <c r="B2801" s="181" t="e">
        <f t="shared" ca="1" si="193"/>
        <v>#N/A</v>
      </c>
    </row>
    <row r="2802" spans="2:2" x14ac:dyDescent="0.25">
      <c r="B2802" s="181" t="e">
        <f t="shared" ca="1" si="193"/>
        <v>#N/A</v>
      </c>
    </row>
    <row r="2803" spans="2:2" x14ac:dyDescent="0.25">
      <c r="B2803" s="181" t="e">
        <f t="shared" ca="1" si="193"/>
        <v>#N/A</v>
      </c>
    </row>
    <row r="2804" spans="2:2" x14ac:dyDescent="0.25">
      <c r="B2804" s="181" t="e">
        <f t="shared" ca="1" si="193"/>
        <v>#N/A</v>
      </c>
    </row>
    <row r="2805" spans="2:2" x14ac:dyDescent="0.25">
      <c r="B2805" s="181" t="e">
        <f t="shared" ca="1" si="193"/>
        <v>#N/A</v>
      </c>
    </row>
    <row r="2806" spans="2:2" x14ac:dyDescent="0.25">
      <c r="B2806" s="181" t="e">
        <f t="shared" ca="1" si="193"/>
        <v>#N/A</v>
      </c>
    </row>
    <row r="2807" spans="2:2" x14ac:dyDescent="0.25">
      <c r="B2807" s="181" t="e">
        <f t="shared" ca="1" si="193"/>
        <v>#N/A</v>
      </c>
    </row>
    <row r="2808" spans="2:2" x14ac:dyDescent="0.25">
      <c r="B2808" s="181" t="e">
        <f t="shared" ca="1" si="193"/>
        <v>#N/A</v>
      </c>
    </row>
    <row r="2809" spans="2:2" x14ac:dyDescent="0.25">
      <c r="B2809" s="181" t="e">
        <f t="shared" ca="1" si="193"/>
        <v>#N/A</v>
      </c>
    </row>
    <row r="2810" spans="2:2" x14ac:dyDescent="0.25">
      <c r="B2810" s="181" t="e">
        <f t="shared" ca="1" si="193"/>
        <v>#N/A</v>
      </c>
    </row>
    <row r="2811" spans="2:2" x14ac:dyDescent="0.25">
      <c r="B2811" s="181" t="e">
        <f t="shared" ca="1" si="193"/>
        <v>#N/A</v>
      </c>
    </row>
    <row r="2812" spans="2:2" x14ac:dyDescent="0.25">
      <c r="B2812" s="181" t="e">
        <f t="shared" ca="1" si="193"/>
        <v>#N/A</v>
      </c>
    </row>
    <row r="2813" spans="2:2" x14ac:dyDescent="0.25">
      <c r="B2813" s="181" t="e">
        <f t="shared" ca="1" si="193"/>
        <v>#N/A</v>
      </c>
    </row>
    <row r="2814" spans="2:2" x14ac:dyDescent="0.25">
      <c r="B2814" s="181" t="e">
        <f t="shared" ca="1" si="193"/>
        <v>#N/A</v>
      </c>
    </row>
    <row r="2815" spans="2:2" x14ac:dyDescent="0.25">
      <c r="B2815" s="181" t="e">
        <f t="shared" ca="1" si="193"/>
        <v>#N/A</v>
      </c>
    </row>
    <row r="2816" spans="2:2" x14ac:dyDescent="0.25">
      <c r="B2816" s="181" t="e">
        <f t="shared" ca="1" si="193"/>
        <v>#N/A</v>
      </c>
    </row>
    <row r="2817" spans="2:2" x14ac:dyDescent="0.25">
      <c r="B2817" s="181" t="e">
        <f t="shared" ca="1" si="193"/>
        <v>#N/A</v>
      </c>
    </row>
    <row r="2818" spans="2:2" x14ac:dyDescent="0.25">
      <c r="B2818" s="181" t="e">
        <f t="shared" ca="1" si="193"/>
        <v>#N/A</v>
      </c>
    </row>
    <row r="2819" spans="2:2" x14ac:dyDescent="0.25">
      <c r="B2819" s="181" t="e">
        <f t="shared" ca="1" si="193"/>
        <v>#N/A</v>
      </c>
    </row>
    <row r="2820" spans="2:2" x14ac:dyDescent="0.25">
      <c r="B2820" s="181" t="e">
        <f t="shared" ca="1" si="193"/>
        <v>#N/A</v>
      </c>
    </row>
    <row r="2821" spans="2:2" x14ac:dyDescent="0.25">
      <c r="B2821" s="181" t="e">
        <f t="shared" ca="1" si="193"/>
        <v>#N/A</v>
      </c>
    </row>
    <row r="2822" spans="2:2" x14ac:dyDescent="0.25">
      <c r="B2822" s="181" t="e">
        <f t="shared" ca="1" si="193"/>
        <v>#N/A</v>
      </c>
    </row>
    <row r="2823" spans="2:2" x14ac:dyDescent="0.25">
      <c r="B2823" s="181" t="e">
        <f t="shared" ca="1" si="193"/>
        <v>#N/A</v>
      </c>
    </row>
    <row r="2824" spans="2:2" x14ac:dyDescent="0.25">
      <c r="B2824" s="181" t="e">
        <f t="shared" ca="1" si="193"/>
        <v>#N/A</v>
      </c>
    </row>
    <row r="2825" spans="2:2" x14ac:dyDescent="0.25">
      <c r="B2825" s="181" t="e">
        <f t="shared" ca="1" si="193"/>
        <v>#N/A</v>
      </c>
    </row>
    <row r="2826" spans="2:2" x14ac:dyDescent="0.25">
      <c r="B2826" s="181" t="e">
        <f t="shared" ca="1" si="193"/>
        <v>#N/A</v>
      </c>
    </row>
    <row r="2827" spans="2:2" x14ac:dyDescent="0.25">
      <c r="B2827" s="181" t="e">
        <f t="shared" ca="1" si="193"/>
        <v>#N/A</v>
      </c>
    </row>
    <row r="2828" spans="2:2" x14ac:dyDescent="0.25">
      <c r="B2828" s="181" t="e">
        <f t="shared" ref="B2828:B2891" ca="1" si="194">($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829" spans="2:2" x14ac:dyDescent="0.25">
      <c r="B2829" s="181" t="e">
        <f t="shared" ca="1" si="194"/>
        <v>#N/A</v>
      </c>
    </row>
    <row r="2830" spans="2:2" x14ac:dyDescent="0.25">
      <c r="B2830" s="181" t="e">
        <f t="shared" ca="1" si="194"/>
        <v>#N/A</v>
      </c>
    </row>
    <row r="2831" spans="2:2" x14ac:dyDescent="0.25">
      <c r="B2831" s="181" t="e">
        <f t="shared" ca="1" si="194"/>
        <v>#N/A</v>
      </c>
    </row>
    <row r="2832" spans="2:2" x14ac:dyDescent="0.25">
      <c r="B2832" s="181" t="e">
        <f t="shared" ca="1" si="194"/>
        <v>#N/A</v>
      </c>
    </row>
    <row r="2833" spans="2:2" x14ac:dyDescent="0.25">
      <c r="B2833" s="181" t="e">
        <f t="shared" ca="1" si="194"/>
        <v>#N/A</v>
      </c>
    </row>
    <row r="2834" spans="2:2" x14ac:dyDescent="0.25">
      <c r="B2834" s="181" t="e">
        <f t="shared" ca="1" si="194"/>
        <v>#N/A</v>
      </c>
    </row>
    <row r="2835" spans="2:2" x14ac:dyDescent="0.25">
      <c r="B2835" s="181" t="e">
        <f t="shared" ca="1" si="194"/>
        <v>#N/A</v>
      </c>
    </row>
    <row r="2836" spans="2:2" x14ac:dyDescent="0.25">
      <c r="B2836" s="181" t="e">
        <f t="shared" ca="1" si="194"/>
        <v>#N/A</v>
      </c>
    </row>
    <row r="2837" spans="2:2" x14ac:dyDescent="0.25">
      <c r="B2837" s="181" t="e">
        <f t="shared" ca="1" si="194"/>
        <v>#N/A</v>
      </c>
    </row>
    <row r="2838" spans="2:2" x14ac:dyDescent="0.25">
      <c r="B2838" s="181" t="e">
        <f t="shared" ca="1" si="194"/>
        <v>#N/A</v>
      </c>
    </row>
    <row r="2839" spans="2:2" x14ac:dyDescent="0.25">
      <c r="B2839" s="181" t="e">
        <f t="shared" ca="1" si="194"/>
        <v>#N/A</v>
      </c>
    </row>
    <row r="2840" spans="2:2" x14ac:dyDescent="0.25">
      <c r="B2840" s="181" t="e">
        <f t="shared" ca="1" si="194"/>
        <v>#N/A</v>
      </c>
    </row>
    <row r="2841" spans="2:2" x14ac:dyDescent="0.25">
      <c r="B2841" s="181" t="e">
        <f t="shared" ca="1" si="194"/>
        <v>#N/A</v>
      </c>
    </row>
    <row r="2842" spans="2:2" x14ac:dyDescent="0.25">
      <c r="B2842" s="181" t="e">
        <f t="shared" ca="1" si="194"/>
        <v>#N/A</v>
      </c>
    </row>
    <row r="2843" spans="2:2" x14ac:dyDescent="0.25">
      <c r="B2843" s="181" t="e">
        <f t="shared" ca="1" si="194"/>
        <v>#N/A</v>
      </c>
    </row>
    <row r="2844" spans="2:2" x14ac:dyDescent="0.25">
      <c r="B2844" s="181" t="e">
        <f t="shared" ca="1" si="194"/>
        <v>#N/A</v>
      </c>
    </row>
    <row r="2845" spans="2:2" x14ac:dyDescent="0.25">
      <c r="B2845" s="181" t="e">
        <f t="shared" ca="1" si="194"/>
        <v>#N/A</v>
      </c>
    </row>
    <row r="2846" spans="2:2" x14ac:dyDescent="0.25">
      <c r="B2846" s="181" t="e">
        <f t="shared" ca="1" si="194"/>
        <v>#N/A</v>
      </c>
    </row>
    <row r="2847" spans="2:2" x14ac:dyDescent="0.25">
      <c r="B2847" s="181" t="e">
        <f t="shared" ca="1" si="194"/>
        <v>#N/A</v>
      </c>
    </row>
    <row r="2848" spans="2:2" x14ac:dyDescent="0.25">
      <c r="B2848" s="181" t="e">
        <f t="shared" ca="1" si="194"/>
        <v>#N/A</v>
      </c>
    </row>
    <row r="2849" spans="2:2" x14ac:dyDescent="0.25">
      <c r="B2849" s="181" t="e">
        <f t="shared" ca="1" si="194"/>
        <v>#N/A</v>
      </c>
    </row>
    <row r="2850" spans="2:2" x14ac:dyDescent="0.25">
      <c r="B2850" s="181" t="e">
        <f t="shared" ca="1" si="194"/>
        <v>#N/A</v>
      </c>
    </row>
    <row r="2851" spans="2:2" x14ac:dyDescent="0.25">
      <c r="B2851" s="181" t="e">
        <f t="shared" ca="1" si="194"/>
        <v>#N/A</v>
      </c>
    </row>
    <row r="2852" spans="2:2" x14ac:dyDescent="0.25">
      <c r="B2852" s="181" t="e">
        <f t="shared" ca="1" si="194"/>
        <v>#N/A</v>
      </c>
    </row>
    <row r="2853" spans="2:2" x14ac:dyDescent="0.25">
      <c r="B2853" s="181" t="e">
        <f t="shared" ca="1" si="194"/>
        <v>#N/A</v>
      </c>
    </row>
    <row r="2854" spans="2:2" x14ac:dyDescent="0.25">
      <c r="B2854" s="181" t="e">
        <f t="shared" ca="1" si="194"/>
        <v>#N/A</v>
      </c>
    </row>
    <row r="2855" spans="2:2" x14ac:dyDescent="0.25">
      <c r="B2855" s="181" t="e">
        <f t="shared" ca="1" si="194"/>
        <v>#N/A</v>
      </c>
    </row>
    <row r="2856" spans="2:2" x14ac:dyDescent="0.25">
      <c r="B2856" s="181" t="e">
        <f t="shared" ca="1" si="194"/>
        <v>#N/A</v>
      </c>
    </row>
    <row r="2857" spans="2:2" x14ac:dyDescent="0.25">
      <c r="B2857" s="181" t="e">
        <f t="shared" ca="1" si="194"/>
        <v>#N/A</v>
      </c>
    </row>
    <row r="2858" spans="2:2" x14ac:dyDescent="0.25">
      <c r="B2858" s="181" t="e">
        <f t="shared" ca="1" si="194"/>
        <v>#N/A</v>
      </c>
    </row>
    <row r="2859" spans="2:2" x14ac:dyDescent="0.25">
      <c r="B2859" s="181" t="e">
        <f t="shared" ca="1" si="194"/>
        <v>#N/A</v>
      </c>
    </row>
    <row r="2860" spans="2:2" x14ac:dyDescent="0.25">
      <c r="B2860" s="181" t="e">
        <f t="shared" ca="1" si="194"/>
        <v>#N/A</v>
      </c>
    </row>
    <row r="2861" spans="2:2" x14ac:dyDescent="0.25">
      <c r="B2861" s="181" t="e">
        <f t="shared" ca="1" si="194"/>
        <v>#N/A</v>
      </c>
    </row>
    <row r="2862" spans="2:2" x14ac:dyDescent="0.25">
      <c r="B2862" s="181" t="e">
        <f t="shared" ca="1" si="194"/>
        <v>#N/A</v>
      </c>
    </row>
    <row r="2863" spans="2:2" x14ac:dyDescent="0.25">
      <c r="B2863" s="181" t="e">
        <f t="shared" ca="1" si="194"/>
        <v>#N/A</v>
      </c>
    </row>
    <row r="2864" spans="2:2" x14ac:dyDescent="0.25">
      <c r="B2864" s="181" t="e">
        <f t="shared" ca="1" si="194"/>
        <v>#N/A</v>
      </c>
    </row>
    <row r="2865" spans="2:2" x14ac:dyDescent="0.25">
      <c r="B2865" s="181" t="e">
        <f t="shared" ca="1" si="194"/>
        <v>#N/A</v>
      </c>
    </row>
    <row r="2866" spans="2:2" x14ac:dyDescent="0.25">
      <c r="B2866" s="181" t="e">
        <f t="shared" ca="1" si="194"/>
        <v>#N/A</v>
      </c>
    </row>
    <row r="2867" spans="2:2" x14ac:dyDescent="0.25">
      <c r="B2867" s="181" t="e">
        <f t="shared" ca="1" si="194"/>
        <v>#N/A</v>
      </c>
    </row>
    <row r="2868" spans="2:2" x14ac:dyDescent="0.25">
      <c r="B2868" s="181" t="e">
        <f t="shared" ca="1" si="194"/>
        <v>#N/A</v>
      </c>
    </row>
    <row r="2869" spans="2:2" x14ac:dyDescent="0.25">
      <c r="B2869" s="181" t="e">
        <f t="shared" ca="1" si="194"/>
        <v>#N/A</v>
      </c>
    </row>
    <row r="2870" spans="2:2" x14ac:dyDescent="0.25">
      <c r="B2870" s="181" t="e">
        <f t="shared" ca="1" si="194"/>
        <v>#N/A</v>
      </c>
    </row>
    <row r="2871" spans="2:2" x14ac:dyDescent="0.25">
      <c r="B2871" s="181" t="e">
        <f t="shared" ca="1" si="194"/>
        <v>#N/A</v>
      </c>
    </row>
    <row r="2872" spans="2:2" x14ac:dyDescent="0.25">
      <c r="B2872" s="181" t="e">
        <f t="shared" ca="1" si="194"/>
        <v>#N/A</v>
      </c>
    </row>
    <row r="2873" spans="2:2" x14ac:dyDescent="0.25">
      <c r="B2873" s="181" t="e">
        <f t="shared" ca="1" si="194"/>
        <v>#N/A</v>
      </c>
    </row>
    <row r="2874" spans="2:2" x14ac:dyDescent="0.25">
      <c r="B2874" s="181" t="e">
        <f t="shared" ca="1" si="194"/>
        <v>#N/A</v>
      </c>
    </row>
    <row r="2875" spans="2:2" x14ac:dyDescent="0.25">
      <c r="B2875" s="181" t="e">
        <f t="shared" ca="1" si="194"/>
        <v>#N/A</v>
      </c>
    </row>
    <row r="2876" spans="2:2" x14ac:dyDescent="0.25">
      <c r="B2876" s="181" t="e">
        <f t="shared" ca="1" si="194"/>
        <v>#N/A</v>
      </c>
    </row>
    <row r="2877" spans="2:2" x14ac:dyDescent="0.25">
      <c r="B2877" s="181" t="e">
        <f t="shared" ca="1" si="194"/>
        <v>#N/A</v>
      </c>
    </row>
    <row r="2878" spans="2:2" x14ac:dyDescent="0.25">
      <c r="B2878" s="181" t="e">
        <f t="shared" ca="1" si="194"/>
        <v>#N/A</v>
      </c>
    </row>
    <row r="2879" spans="2:2" x14ac:dyDescent="0.25">
      <c r="B2879" s="181" t="e">
        <f t="shared" ca="1" si="194"/>
        <v>#N/A</v>
      </c>
    </row>
    <row r="2880" spans="2:2" x14ac:dyDescent="0.25">
      <c r="B2880" s="181" t="e">
        <f t="shared" ca="1" si="194"/>
        <v>#N/A</v>
      </c>
    </row>
    <row r="2881" spans="2:2" x14ac:dyDescent="0.25">
      <c r="B2881" s="181" t="e">
        <f t="shared" ca="1" si="194"/>
        <v>#N/A</v>
      </c>
    </row>
    <row r="2882" spans="2:2" x14ac:dyDescent="0.25">
      <c r="B2882" s="181" t="e">
        <f t="shared" ca="1" si="194"/>
        <v>#N/A</v>
      </c>
    </row>
    <row r="2883" spans="2:2" x14ac:dyDescent="0.25">
      <c r="B2883" s="181" t="e">
        <f t="shared" ca="1" si="194"/>
        <v>#N/A</v>
      </c>
    </row>
    <row r="2884" spans="2:2" x14ac:dyDescent="0.25">
      <c r="B2884" s="181" t="e">
        <f t="shared" ca="1" si="194"/>
        <v>#N/A</v>
      </c>
    </row>
    <row r="2885" spans="2:2" x14ac:dyDescent="0.25">
      <c r="B2885" s="181" t="e">
        <f t="shared" ca="1" si="194"/>
        <v>#N/A</v>
      </c>
    </row>
    <row r="2886" spans="2:2" x14ac:dyDescent="0.25">
      <c r="B2886" s="181" t="e">
        <f t="shared" ca="1" si="194"/>
        <v>#N/A</v>
      </c>
    </row>
    <row r="2887" spans="2:2" x14ac:dyDescent="0.25">
      <c r="B2887" s="181" t="e">
        <f t="shared" ca="1" si="194"/>
        <v>#N/A</v>
      </c>
    </row>
    <row r="2888" spans="2:2" x14ac:dyDescent="0.25">
      <c r="B2888" s="181" t="e">
        <f t="shared" ca="1" si="194"/>
        <v>#N/A</v>
      </c>
    </row>
    <row r="2889" spans="2:2" x14ac:dyDescent="0.25">
      <c r="B2889" s="181" t="e">
        <f t="shared" ca="1" si="194"/>
        <v>#N/A</v>
      </c>
    </row>
    <row r="2890" spans="2:2" x14ac:dyDescent="0.25">
      <c r="B2890" s="181" t="e">
        <f t="shared" ca="1" si="194"/>
        <v>#N/A</v>
      </c>
    </row>
    <row r="2891" spans="2:2" x14ac:dyDescent="0.25">
      <c r="B2891" s="181" t="e">
        <f t="shared" ca="1" si="194"/>
        <v>#N/A</v>
      </c>
    </row>
    <row r="2892" spans="2:2" x14ac:dyDescent="0.25">
      <c r="B2892" s="181" t="e">
        <f t="shared" ref="B2892:B2955" ca="1" si="195">($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893" spans="2:2" x14ac:dyDescent="0.25">
      <c r="B2893" s="181" t="e">
        <f t="shared" ca="1" si="195"/>
        <v>#N/A</v>
      </c>
    </row>
    <row r="2894" spans="2:2" x14ac:dyDescent="0.25">
      <c r="B2894" s="181" t="e">
        <f t="shared" ca="1" si="195"/>
        <v>#N/A</v>
      </c>
    </row>
    <row r="2895" spans="2:2" x14ac:dyDescent="0.25">
      <c r="B2895" s="181" t="e">
        <f t="shared" ca="1" si="195"/>
        <v>#N/A</v>
      </c>
    </row>
    <row r="2896" spans="2:2" x14ac:dyDescent="0.25">
      <c r="B2896" s="181" t="e">
        <f t="shared" ca="1" si="195"/>
        <v>#N/A</v>
      </c>
    </row>
    <row r="2897" spans="2:2" x14ac:dyDescent="0.25">
      <c r="B2897" s="181" t="e">
        <f t="shared" ca="1" si="195"/>
        <v>#N/A</v>
      </c>
    </row>
    <row r="2898" spans="2:2" x14ac:dyDescent="0.25">
      <c r="B2898" s="181" t="e">
        <f t="shared" ca="1" si="195"/>
        <v>#N/A</v>
      </c>
    </row>
    <row r="2899" spans="2:2" x14ac:dyDescent="0.25">
      <c r="B2899" s="181" t="e">
        <f t="shared" ca="1" si="195"/>
        <v>#N/A</v>
      </c>
    </row>
    <row r="2900" spans="2:2" x14ac:dyDescent="0.25">
      <c r="B2900" s="181" t="e">
        <f t="shared" ca="1" si="195"/>
        <v>#N/A</v>
      </c>
    </row>
    <row r="2901" spans="2:2" x14ac:dyDescent="0.25">
      <c r="B2901" s="181" t="e">
        <f t="shared" ca="1" si="195"/>
        <v>#N/A</v>
      </c>
    </row>
    <row r="2902" spans="2:2" x14ac:dyDescent="0.25">
      <c r="B2902" s="181" t="e">
        <f t="shared" ca="1" si="195"/>
        <v>#N/A</v>
      </c>
    </row>
    <row r="2903" spans="2:2" x14ac:dyDescent="0.25">
      <c r="B2903" s="181" t="e">
        <f t="shared" ca="1" si="195"/>
        <v>#N/A</v>
      </c>
    </row>
    <row r="2904" spans="2:2" x14ac:dyDescent="0.25">
      <c r="B2904" s="181" t="e">
        <f t="shared" ca="1" si="195"/>
        <v>#N/A</v>
      </c>
    </row>
    <row r="2905" spans="2:2" x14ac:dyDescent="0.25">
      <c r="B2905" s="181" t="e">
        <f t="shared" ca="1" si="195"/>
        <v>#N/A</v>
      </c>
    </row>
    <row r="2906" spans="2:2" x14ac:dyDescent="0.25">
      <c r="B2906" s="181" t="e">
        <f t="shared" ca="1" si="195"/>
        <v>#N/A</v>
      </c>
    </row>
    <row r="2907" spans="2:2" x14ac:dyDescent="0.25">
      <c r="B2907" s="181" t="e">
        <f t="shared" ca="1" si="195"/>
        <v>#N/A</v>
      </c>
    </row>
    <row r="2908" spans="2:2" x14ac:dyDescent="0.25">
      <c r="B2908" s="181" t="e">
        <f t="shared" ca="1" si="195"/>
        <v>#N/A</v>
      </c>
    </row>
    <row r="2909" spans="2:2" x14ac:dyDescent="0.25">
      <c r="B2909" s="181" t="e">
        <f t="shared" ca="1" si="195"/>
        <v>#N/A</v>
      </c>
    </row>
    <row r="2910" spans="2:2" x14ac:dyDescent="0.25">
      <c r="B2910" s="181" t="e">
        <f t="shared" ca="1" si="195"/>
        <v>#N/A</v>
      </c>
    </row>
    <row r="2911" spans="2:2" x14ac:dyDescent="0.25">
      <c r="B2911" s="181" t="e">
        <f t="shared" ca="1" si="195"/>
        <v>#N/A</v>
      </c>
    </row>
    <row r="2912" spans="2:2" x14ac:dyDescent="0.25">
      <c r="B2912" s="181" t="e">
        <f t="shared" ca="1" si="195"/>
        <v>#N/A</v>
      </c>
    </row>
    <row r="2913" spans="2:2" x14ac:dyDescent="0.25">
      <c r="B2913" s="181" t="e">
        <f t="shared" ca="1" si="195"/>
        <v>#N/A</v>
      </c>
    </row>
    <row r="2914" spans="2:2" x14ac:dyDescent="0.25">
      <c r="B2914" s="181" t="e">
        <f t="shared" ca="1" si="195"/>
        <v>#N/A</v>
      </c>
    </row>
    <row r="2915" spans="2:2" x14ac:dyDescent="0.25">
      <c r="B2915" s="181" t="e">
        <f t="shared" ca="1" si="195"/>
        <v>#N/A</v>
      </c>
    </row>
    <row r="2916" spans="2:2" x14ac:dyDescent="0.25">
      <c r="B2916" s="181" t="e">
        <f t="shared" ca="1" si="195"/>
        <v>#N/A</v>
      </c>
    </row>
    <row r="2917" spans="2:2" x14ac:dyDescent="0.25">
      <c r="B2917" s="181" t="e">
        <f t="shared" ca="1" si="195"/>
        <v>#N/A</v>
      </c>
    </row>
    <row r="2918" spans="2:2" x14ac:dyDescent="0.25">
      <c r="B2918" s="181" t="e">
        <f t="shared" ca="1" si="195"/>
        <v>#N/A</v>
      </c>
    </row>
    <row r="2919" spans="2:2" x14ac:dyDescent="0.25">
      <c r="B2919" s="181" t="e">
        <f t="shared" ca="1" si="195"/>
        <v>#N/A</v>
      </c>
    </row>
    <row r="2920" spans="2:2" x14ac:dyDescent="0.25">
      <c r="B2920" s="181" t="e">
        <f t="shared" ca="1" si="195"/>
        <v>#N/A</v>
      </c>
    </row>
    <row r="2921" spans="2:2" x14ac:dyDescent="0.25">
      <c r="B2921" s="181" t="e">
        <f t="shared" ca="1" si="195"/>
        <v>#N/A</v>
      </c>
    </row>
    <row r="2922" spans="2:2" x14ac:dyDescent="0.25">
      <c r="B2922" s="181" t="e">
        <f t="shared" ca="1" si="195"/>
        <v>#N/A</v>
      </c>
    </row>
    <row r="2923" spans="2:2" x14ac:dyDescent="0.25">
      <c r="B2923" s="181" t="e">
        <f t="shared" ca="1" si="195"/>
        <v>#N/A</v>
      </c>
    </row>
    <row r="2924" spans="2:2" x14ac:dyDescent="0.25">
      <c r="B2924" s="181" t="e">
        <f t="shared" ca="1" si="195"/>
        <v>#N/A</v>
      </c>
    </row>
    <row r="2925" spans="2:2" x14ac:dyDescent="0.25">
      <c r="B2925" s="181" t="e">
        <f t="shared" ca="1" si="195"/>
        <v>#N/A</v>
      </c>
    </row>
    <row r="2926" spans="2:2" x14ac:dyDescent="0.25">
      <c r="B2926" s="181" t="e">
        <f t="shared" ca="1" si="195"/>
        <v>#N/A</v>
      </c>
    </row>
    <row r="2927" spans="2:2" x14ac:dyDescent="0.25">
      <c r="B2927" s="181" t="e">
        <f t="shared" ca="1" si="195"/>
        <v>#N/A</v>
      </c>
    </row>
    <row r="2928" spans="2:2" x14ac:dyDescent="0.25">
      <c r="B2928" s="181" t="e">
        <f t="shared" ca="1" si="195"/>
        <v>#N/A</v>
      </c>
    </row>
    <row r="2929" spans="2:2" x14ac:dyDescent="0.25">
      <c r="B2929" s="181" t="e">
        <f t="shared" ca="1" si="195"/>
        <v>#N/A</v>
      </c>
    </row>
    <row r="2930" spans="2:2" x14ac:dyDescent="0.25">
      <c r="B2930" s="181" t="e">
        <f t="shared" ca="1" si="195"/>
        <v>#N/A</v>
      </c>
    </row>
    <row r="2931" spans="2:2" x14ac:dyDescent="0.25">
      <c r="B2931" s="181" t="e">
        <f t="shared" ca="1" si="195"/>
        <v>#N/A</v>
      </c>
    </row>
    <row r="2932" spans="2:2" x14ac:dyDescent="0.25">
      <c r="B2932" s="181" t="e">
        <f t="shared" ca="1" si="195"/>
        <v>#N/A</v>
      </c>
    </row>
    <row r="2933" spans="2:2" x14ac:dyDescent="0.25">
      <c r="B2933" s="181" t="e">
        <f t="shared" ca="1" si="195"/>
        <v>#N/A</v>
      </c>
    </row>
    <row r="2934" spans="2:2" x14ac:dyDescent="0.25">
      <c r="B2934" s="181" t="e">
        <f t="shared" ca="1" si="195"/>
        <v>#N/A</v>
      </c>
    </row>
    <row r="2935" spans="2:2" x14ac:dyDescent="0.25">
      <c r="B2935" s="181" t="e">
        <f t="shared" ca="1" si="195"/>
        <v>#N/A</v>
      </c>
    </row>
    <row r="2936" spans="2:2" x14ac:dyDescent="0.25">
      <c r="B2936" s="181" t="e">
        <f t="shared" ca="1" si="195"/>
        <v>#N/A</v>
      </c>
    </row>
    <row r="2937" spans="2:2" x14ac:dyDescent="0.25">
      <c r="B2937" s="181" t="e">
        <f t="shared" ca="1" si="195"/>
        <v>#N/A</v>
      </c>
    </row>
    <row r="2938" spans="2:2" x14ac:dyDescent="0.25">
      <c r="B2938" s="181" t="e">
        <f t="shared" ca="1" si="195"/>
        <v>#N/A</v>
      </c>
    </row>
    <row r="2939" spans="2:2" x14ac:dyDescent="0.25">
      <c r="B2939" s="181" t="e">
        <f t="shared" ca="1" si="195"/>
        <v>#N/A</v>
      </c>
    </row>
    <row r="2940" spans="2:2" x14ac:dyDescent="0.25">
      <c r="B2940" s="181" t="e">
        <f t="shared" ca="1" si="195"/>
        <v>#N/A</v>
      </c>
    </row>
    <row r="2941" spans="2:2" x14ac:dyDescent="0.25">
      <c r="B2941" s="181" t="e">
        <f t="shared" ca="1" si="195"/>
        <v>#N/A</v>
      </c>
    </row>
    <row r="2942" spans="2:2" x14ac:dyDescent="0.25">
      <c r="B2942" s="181" t="e">
        <f t="shared" ca="1" si="195"/>
        <v>#N/A</v>
      </c>
    </row>
    <row r="2943" spans="2:2" x14ac:dyDescent="0.25">
      <c r="B2943" s="181" t="e">
        <f t="shared" ca="1" si="195"/>
        <v>#N/A</v>
      </c>
    </row>
    <row r="2944" spans="2:2" x14ac:dyDescent="0.25">
      <c r="B2944" s="181" t="e">
        <f t="shared" ca="1" si="195"/>
        <v>#N/A</v>
      </c>
    </row>
    <row r="2945" spans="2:2" x14ac:dyDescent="0.25">
      <c r="B2945" s="181" t="e">
        <f t="shared" ca="1" si="195"/>
        <v>#N/A</v>
      </c>
    </row>
    <row r="2946" spans="2:2" x14ac:dyDescent="0.25">
      <c r="B2946" s="181" t="e">
        <f t="shared" ca="1" si="195"/>
        <v>#N/A</v>
      </c>
    </row>
    <row r="2947" spans="2:2" x14ac:dyDescent="0.25">
      <c r="B2947" s="181" t="e">
        <f t="shared" ca="1" si="195"/>
        <v>#N/A</v>
      </c>
    </row>
    <row r="2948" spans="2:2" x14ac:dyDescent="0.25">
      <c r="B2948" s="181" t="e">
        <f t="shared" ca="1" si="195"/>
        <v>#N/A</v>
      </c>
    </row>
    <row r="2949" spans="2:2" x14ac:dyDescent="0.25">
      <c r="B2949" s="181" t="e">
        <f t="shared" ca="1" si="195"/>
        <v>#N/A</v>
      </c>
    </row>
    <row r="2950" spans="2:2" x14ac:dyDescent="0.25">
      <c r="B2950" s="181" t="e">
        <f t="shared" ca="1" si="195"/>
        <v>#N/A</v>
      </c>
    </row>
    <row r="2951" spans="2:2" x14ac:dyDescent="0.25">
      <c r="B2951" s="181" t="e">
        <f t="shared" ca="1" si="195"/>
        <v>#N/A</v>
      </c>
    </row>
    <row r="2952" spans="2:2" x14ac:dyDescent="0.25">
      <c r="B2952" s="181" t="e">
        <f t="shared" ca="1" si="195"/>
        <v>#N/A</v>
      </c>
    </row>
    <row r="2953" spans="2:2" x14ac:dyDescent="0.25">
      <c r="B2953" s="181" t="e">
        <f t="shared" ca="1" si="195"/>
        <v>#N/A</v>
      </c>
    </row>
    <row r="2954" spans="2:2" x14ac:dyDescent="0.25">
      <c r="B2954" s="181" t="e">
        <f t="shared" ca="1" si="195"/>
        <v>#N/A</v>
      </c>
    </row>
    <row r="2955" spans="2:2" x14ac:dyDescent="0.25">
      <c r="B2955" s="181" t="e">
        <f t="shared" ca="1" si="195"/>
        <v>#N/A</v>
      </c>
    </row>
    <row r="2956" spans="2:2" x14ac:dyDescent="0.25">
      <c r="B2956" s="181" t="e">
        <f t="shared" ref="B2956:B3019" ca="1" si="19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957" spans="2:2" x14ac:dyDescent="0.25">
      <c r="B2957" s="181" t="e">
        <f t="shared" ca="1" si="196"/>
        <v>#N/A</v>
      </c>
    </row>
    <row r="2958" spans="2:2" x14ac:dyDescent="0.25">
      <c r="B2958" s="181" t="e">
        <f t="shared" ca="1" si="196"/>
        <v>#N/A</v>
      </c>
    </row>
    <row r="2959" spans="2:2" x14ac:dyDescent="0.25">
      <c r="B2959" s="181" t="e">
        <f t="shared" ca="1" si="196"/>
        <v>#N/A</v>
      </c>
    </row>
    <row r="2960" spans="2:2" x14ac:dyDescent="0.25">
      <c r="B2960" s="181" t="e">
        <f t="shared" ca="1" si="196"/>
        <v>#N/A</v>
      </c>
    </row>
    <row r="2961" spans="2:2" x14ac:dyDescent="0.25">
      <c r="B2961" s="181" t="e">
        <f t="shared" ca="1" si="196"/>
        <v>#N/A</v>
      </c>
    </row>
    <row r="2962" spans="2:2" x14ac:dyDescent="0.25">
      <c r="B2962" s="181" t="e">
        <f t="shared" ca="1" si="196"/>
        <v>#N/A</v>
      </c>
    </row>
    <row r="2963" spans="2:2" x14ac:dyDescent="0.25">
      <c r="B2963" s="181" t="e">
        <f t="shared" ca="1" si="196"/>
        <v>#N/A</v>
      </c>
    </row>
    <row r="2964" spans="2:2" x14ac:dyDescent="0.25">
      <c r="B2964" s="181" t="e">
        <f t="shared" ca="1" si="196"/>
        <v>#N/A</v>
      </c>
    </row>
    <row r="2965" spans="2:2" x14ac:dyDescent="0.25">
      <c r="B2965" s="181" t="e">
        <f t="shared" ca="1" si="196"/>
        <v>#N/A</v>
      </c>
    </row>
    <row r="2966" spans="2:2" x14ac:dyDescent="0.25">
      <c r="B2966" s="181" t="e">
        <f t="shared" ca="1" si="196"/>
        <v>#N/A</v>
      </c>
    </row>
    <row r="2967" spans="2:2" x14ac:dyDescent="0.25">
      <c r="B2967" s="181" t="e">
        <f t="shared" ca="1" si="196"/>
        <v>#N/A</v>
      </c>
    </row>
    <row r="2968" spans="2:2" x14ac:dyDescent="0.25">
      <c r="B2968" s="181" t="e">
        <f t="shared" ca="1" si="196"/>
        <v>#N/A</v>
      </c>
    </row>
    <row r="2969" spans="2:2" x14ac:dyDescent="0.25">
      <c r="B2969" s="181" t="e">
        <f t="shared" ca="1" si="196"/>
        <v>#N/A</v>
      </c>
    </row>
    <row r="2970" spans="2:2" x14ac:dyDescent="0.25">
      <c r="B2970" s="181" t="e">
        <f t="shared" ca="1" si="196"/>
        <v>#N/A</v>
      </c>
    </row>
    <row r="2971" spans="2:2" x14ac:dyDescent="0.25">
      <c r="B2971" s="181" t="e">
        <f t="shared" ca="1" si="196"/>
        <v>#N/A</v>
      </c>
    </row>
    <row r="2972" spans="2:2" x14ac:dyDescent="0.25">
      <c r="B2972" s="181" t="e">
        <f t="shared" ca="1" si="196"/>
        <v>#N/A</v>
      </c>
    </row>
    <row r="2973" spans="2:2" x14ac:dyDescent="0.25">
      <c r="B2973" s="181" t="e">
        <f t="shared" ca="1" si="196"/>
        <v>#N/A</v>
      </c>
    </row>
    <row r="2974" spans="2:2" x14ac:dyDescent="0.25">
      <c r="B2974" s="181" t="e">
        <f t="shared" ca="1" si="196"/>
        <v>#N/A</v>
      </c>
    </row>
    <row r="2975" spans="2:2" x14ac:dyDescent="0.25">
      <c r="B2975" s="181" t="e">
        <f t="shared" ca="1" si="196"/>
        <v>#N/A</v>
      </c>
    </row>
    <row r="2976" spans="2:2" x14ac:dyDescent="0.25">
      <c r="B2976" s="181" t="e">
        <f t="shared" ca="1" si="196"/>
        <v>#N/A</v>
      </c>
    </row>
    <row r="2977" spans="2:2" x14ac:dyDescent="0.25">
      <c r="B2977" s="181" t="e">
        <f t="shared" ca="1" si="196"/>
        <v>#N/A</v>
      </c>
    </row>
    <row r="2978" spans="2:2" x14ac:dyDescent="0.25">
      <c r="B2978" s="181" t="e">
        <f t="shared" ca="1" si="196"/>
        <v>#N/A</v>
      </c>
    </row>
    <row r="2979" spans="2:2" x14ac:dyDescent="0.25">
      <c r="B2979" s="181" t="e">
        <f t="shared" ca="1" si="196"/>
        <v>#N/A</v>
      </c>
    </row>
    <row r="2980" spans="2:2" x14ac:dyDescent="0.25">
      <c r="B2980" s="181" t="e">
        <f t="shared" ca="1" si="196"/>
        <v>#N/A</v>
      </c>
    </row>
    <row r="2981" spans="2:2" x14ac:dyDescent="0.25">
      <c r="B2981" s="181" t="e">
        <f t="shared" ca="1" si="196"/>
        <v>#N/A</v>
      </c>
    </row>
    <row r="2982" spans="2:2" x14ac:dyDescent="0.25">
      <c r="B2982" s="181" t="e">
        <f t="shared" ca="1" si="196"/>
        <v>#N/A</v>
      </c>
    </row>
    <row r="2983" spans="2:2" x14ac:dyDescent="0.25">
      <c r="B2983" s="181" t="e">
        <f t="shared" ca="1" si="196"/>
        <v>#N/A</v>
      </c>
    </row>
    <row r="2984" spans="2:2" x14ac:dyDescent="0.25">
      <c r="B2984" s="181" t="e">
        <f t="shared" ca="1" si="196"/>
        <v>#N/A</v>
      </c>
    </row>
    <row r="2985" spans="2:2" x14ac:dyDescent="0.25">
      <c r="B2985" s="181" t="e">
        <f t="shared" ca="1" si="196"/>
        <v>#N/A</v>
      </c>
    </row>
    <row r="2986" spans="2:2" x14ac:dyDescent="0.25">
      <c r="B2986" s="181" t="e">
        <f t="shared" ca="1" si="196"/>
        <v>#N/A</v>
      </c>
    </row>
    <row r="2987" spans="2:2" x14ac:dyDescent="0.25">
      <c r="B2987" s="181" t="e">
        <f t="shared" ca="1" si="196"/>
        <v>#N/A</v>
      </c>
    </row>
    <row r="2988" spans="2:2" x14ac:dyDescent="0.25">
      <c r="B2988" s="181" t="e">
        <f t="shared" ca="1" si="196"/>
        <v>#N/A</v>
      </c>
    </row>
    <row r="2989" spans="2:2" x14ac:dyDescent="0.25">
      <c r="B2989" s="181" t="e">
        <f t="shared" ca="1" si="196"/>
        <v>#N/A</v>
      </c>
    </row>
    <row r="2990" spans="2:2" x14ac:dyDescent="0.25">
      <c r="B2990" s="181" t="e">
        <f t="shared" ca="1" si="196"/>
        <v>#N/A</v>
      </c>
    </row>
    <row r="2991" spans="2:2" x14ac:dyDescent="0.25">
      <c r="B2991" s="181" t="e">
        <f t="shared" ca="1" si="196"/>
        <v>#N/A</v>
      </c>
    </row>
    <row r="2992" spans="2:2" x14ac:dyDescent="0.25">
      <c r="B2992" s="181" t="e">
        <f t="shared" ca="1" si="196"/>
        <v>#N/A</v>
      </c>
    </row>
    <row r="2993" spans="2:2" x14ac:dyDescent="0.25">
      <c r="B2993" s="181" t="e">
        <f t="shared" ca="1" si="196"/>
        <v>#N/A</v>
      </c>
    </row>
    <row r="2994" spans="2:2" x14ac:dyDescent="0.25">
      <c r="B2994" s="181" t="e">
        <f t="shared" ca="1" si="196"/>
        <v>#N/A</v>
      </c>
    </row>
    <row r="2995" spans="2:2" x14ac:dyDescent="0.25">
      <c r="B2995" s="181" t="e">
        <f t="shared" ca="1" si="196"/>
        <v>#N/A</v>
      </c>
    </row>
    <row r="2996" spans="2:2" x14ac:dyDescent="0.25">
      <c r="B2996" s="181" t="e">
        <f t="shared" ca="1" si="196"/>
        <v>#N/A</v>
      </c>
    </row>
    <row r="2997" spans="2:2" x14ac:dyDescent="0.25">
      <c r="B2997" s="181" t="e">
        <f t="shared" ca="1" si="196"/>
        <v>#N/A</v>
      </c>
    </row>
    <row r="2998" spans="2:2" x14ac:dyDescent="0.25">
      <c r="B2998" s="181" t="e">
        <f t="shared" ca="1" si="196"/>
        <v>#N/A</v>
      </c>
    </row>
    <row r="2999" spans="2:2" x14ac:dyDescent="0.25">
      <c r="B2999" s="181" t="e">
        <f t="shared" ca="1" si="196"/>
        <v>#N/A</v>
      </c>
    </row>
    <row r="3000" spans="2:2" x14ac:dyDescent="0.25">
      <c r="B3000" s="181" t="e">
        <f t="shared" ca="1" si="196"/>
        <v>#N/A</v>
      </c>
    </row>
    <row r="3001" spans="2:2" x14ac:dyDescent="0.25">
      <c r="B3001" s="181" t="e">
        <f t="shared" ca="1" si="196"/>
        <v>#N/A</v>
      </c>
    </row>
    <row r="3002" spans="2:2" x14ac:dyDescent="0.25">
      <c r="B3002" s="181" t="e">
        <f t="shared" ca="1" si="196"/>
        <v>#N/A</v>
      </c>
    </row>
    <row r="3003" spans="2:2" x14ac:dyDescent="0.25">
      <c r="B3003" s="181" t="e">
        <f t="shared" ca="1" si="196"/>
        <v>#N/A</v>
      </c>
    </row>
    <row r="3004" spans="2:2" x14ac:dyDescent="0.25">
      <c r="B3004" s="181" t="e">
        <f t="shared" ca="1" si="196"/>
        <v>#N/A</v>
      </c>
    </row>
    <row r="3005" spans="2:2" x14ac:dyDescent="0.25">
      <c r="B3005" s="181" t="e">
        <f t="shared" ca="1" si="196"/>
        <v>#N/A</v>
      </c>
    </row>
    <row r="3006" spans="2:2" x14ac:dyDescent="0.25">
      <c r="B3006" s="181" t="e">
        <f t="shared" ca="1" si="196"/>
        <v>#N/A</v>
      </c>
    </row>
    <row r="3007" spans="2:2" x14ac:dyDescent="0.25">
      <c r="B3007" s="181" t="e">
        <f t="shared" ca="1" si="196"/>
        <v>#N/A</v>
      </c>
    </row>
    <row r="3008" spans="2:2" x14ac:dyDescent="0.25">
      <c r="B3008" s="181" t="e">
        <f t="shared" ca="1" si="196"/>
        <v>#N/A</v>
      </c>
    </row>
    <row r="3009" spans="2:2" x14ac:dyDescent="0.25">
      <c r="B3009" s="181" t="e">
        <f t="shared" ca="1" si="196"/>
        <v>#N/A</v>
      </c>
    </row>
    <row r="3010" spans="2:2" x14ac:dyDescent="0.25">
      <c r="B3010" s="181" t="e">
        <f t="shared" ca="1" si="196"/>
        <v>#N/A</v>
      </c>
    </row>
    <row r="3011" spans="2:2" x14ac:dyDescent="0.25">
      <c r="B3011" s="181" t="e">
        <f t="shared" ca="1" si="196"/>
        <v>#N/A</v>
      </c>
    </row>
    <row r="3012" spans="2:2" x14ac:dyDescent="0.25">
      <c r="B3012" s="181" t="e">
        <f t="shared" ca="1" si="196"/>
        <v>#N/A</v>
      </c>
    </row>
    <row r="3013" spans="2:2" x14ac:dyDescent="0.25">
      <c r="B3013" s="181" t="e">
        <f t="shared" ca="1" si="196"/>
        <v>#N/A</v>
      </c>
    </row>
    <row r="3014" spans="2:2" x14ac:dyDescent="0.25">
      <c r="B3014" s="181" t="e">
        <f t="shared" ca="1" si="196"/>
        <v>#N/A</v>
      </c>
    </row>
    <row r="3015" spans="2:2" x14ac:dyDescent="0.25">
      <c r="B3015" s="181" t="e">
        <f t="shared" ca="1" si="196"/>
        <v>#N/A</v>
      </c>
    </row>
    <row r="3016" spans="2:2" x14ac:dyDescent="0.25">
      <c r="B3016" s="181" t="e">
        <f t="shared" ca="1" si="196"/>
        <v>#N/A</v>
      </c>
    </row>
    <row r="3017" spans="2:2" x14ac:dyDescent="0.25">
      <c r="B3017" s="181" t="e">
        <f t="shared" ca="1" si="196"/>
        <v>#N/A</v>
      </c>
    </row>
    <row r="3018" spans="2:2" x14ac:dyDescent="0.25">
      <c r="B3018" s="181" t="e">
        <f t="shared" ca="1" si="196"/>
        <v>#N/A</v>
      </c>
    </row>
    <row r="3019" spans="2:2" x14ac:dyDescent="0.25">
      <c r="B3019" s="181" t="e">
        <f t="shared" ca="1" si="196"/>
        <v>#N/A</v>
      </c>
    </row>
    <row r="3020" spans="2:2" x14ac:dyDescent="0.25">
      <c r="B3020" s="181" t="e">
        <f t="shared" ref="B3020:B3083" ca="1" si="197">($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3021" spans="2:2" x14ac:dyDescent="0.25">
      <c r="B3021" s="181" t="e">
        <f t="shared" ca="1" si="197"/>
        <v>#N/A</v>
      </c>
    </row>
    <row r="3022" spans="2:2" x14ac:dyDescent="0.25">
      <c r="B3022" s="181" t="e">
        <f t="shared" ca="1" si="197"/>
        <v>#N/A</v>
      </c>
    </row>
    <row r="3023" spans="2:2" x14ac:dyDescent="0.25">
      <c r="B3023" s="181" t="e">
        <f t="shared" ca="1" si="197"/>
        <v>#N/A</v>
      </c>
    </row>
    <row r="3024" spans="2:2" x14ac:dyDescent="0.25">
      <c r="B3024" s="181" t="e">
        <f t="shared" ca="1" si="197"/>
        <v>#N/A</v>
      </c>
    </row>
    <row r="3025" spans="2:2" x14ac:dyDescent="0.25">
      <c r="B3025" s="181" t="e">
        <f t="shared" ca="1" si="197"/>
        <v>#N/A</v>
      </c>
    </row>
    <row r="3026" spans="2:2" x14ac:dyDescent="0.25">
      <c r="B3026" s="181" t="e">
        <f t="shared" ca="1" si="197"/>
        <v>#N/A</v>
      </c>
    </row>
    <row r="3027" spans="2:2" x14ac:dyDescent="0.25">
      <c r="B3027" s="181" t="e">
        <f t="shared" ca="1" si="197"/>
        <v>#N/A</v>
      </c>
    </row>
    <row r="3028" spans="2:2" x14ac:dyDescent="0.25">
      <c r="B3028" s="181" t="e">
        <f t="shared" ca="1" si="197"/>
        <v>#N/A</v>
      </c>
    </row>
    <row r="3029" spans="2:2" x14ac:dyDescent="0.25">
      <c r="B3029" s="181" t="e">
        <f t="shared" ca="1" si="197"/>
        <v>#N/A</v>
      </c>
    </row>
    <row r="3030" spans="2:2" x14ac:dyDescent="0.25">
      <c r="B3030" s="181" t="e">
        <f t="shared" ca="1" si="197"/>
        <v>#N/A</v>
      </c>
    </row>
    <row r="3031" spans="2:2" x14ac:dyDescent="0.25">
      <c r="B3031" s="181" t="e">
        <f t="shared" ca="1" si="197"/>
        <v>#N/A</v>
      </c>
    </row>
    <row r="3032" spans="2:2" x14ac:dyDescent="0.25">
      <c r="B3032" s="181" t="e">
        <f t="shared" ca="1" si="197"/>
        <v>#N/A</v>
      </c>
    </row>
    <row r="3033" spans="2:2" x14ac:dyDescent="0.25">
      <c r="B3033" s="181" t="e">
        <f t="shared" ca="1" si="197"/>
        <v>#N/A</v>
      </c>
    </row>
    <row r="3034" spans="2:2" x14ac:dyDescent="0.25">
      <c r="B3034" s="181" t="e">
        <f t="shared" ca="1" si="197"/>
        <v>#N/A</v>
      </c>
    </row>
    <row r="3035" spans="2:2" x14ac:dyDescent="0.25">
      <c r="B3035" s="181" t="e">
        <f t="shared" ca="1" si="197"/>
        <v>#N/A</v>
      </c>
    </row>
    <row r="3036" spans="2:2" x14ac:dyDescent="0.25">
      <c r="B3036" s="181" t="e">
        <f t="shared" ca="1" si="197"/>
        <v>#N/A</v>
      </c>
    </row>
    <row r="3037" spans="2:2" x14ac:dyDescent="0.25">
      <c r="B3037" s="181" t="e">
        <f t="shared" ca="1" si="197"/>
        <v>#N/A</v>
      </c>
    </row>
    <row r="3038" spans="2:2" x14ac:dyDescent="0.25">
      <c r="B3038" s="181" t="e">
        <f t="shared" ca="1" si="197"/>
        <v>#N/A</v>
      </c>
    </row>
    <row r="3039" spans="2:2" x14ac:dyDescent="0.25">
      <c r="B3039" s="181" t="e">
        <f t="shared" ca="1" si="197"/>
        <v>#N/A</v>
      </c>
    </row>
    <row r="3040" spans="2:2" x14ac:dyDescent="0.25">
      <c r="B3040" s="181" t="e">
        <f t="shared" ca="1" si="197"/>
        <v>#N/A</v>
      </c>
    </row>
    <row r="3041" spans="2:2" x14ac:dyDescent="0.25">
      <c r="B3041" s="181" t="e">
        <f t="shared" ca="1" si="197"/>
        <v>#N/A</v>
      </c>
    </row>
    <row r="3042" spans="2:2" x14ac:dyDescent="0.25">
      <c r="B3042" s="181" t="e">
        <f t="shared" ca="1" si="197"/>
        <v>#N/A</v>
      </c>
    </row>
    <row r="3043" spans="2:2" x14ac:dyDescent="0.25">
      <c r="B3043" s="181" t="e">
        <f t="shared" ca="1" si="197"/>
        <v>#N/A</v>
      </c>
    </row>
    <row r="3044" spans="2:2" x14ac:dyDescent="0.25">
      <c r="B3044" s="181" t="e">
        <f t="shared" ca="1" si="197"/>
        <v>#N/A</v>
      </c>
    </row>
    <row r="3045" spans="2:2" x14ac:dyDescent="0.25">
      <c r="B3045" s="181" t="e">
        <f t="shared" ca="1" si="197"/>
        <v>#N/A</v>
      </c>
    </row>
    <row r="3046" spans="2:2" x14ac:dyDescent="0.25">
      <c r="B3046" s="181" t="e">
        <f t="shared" ca="1" si="197"/>
        <v>#N/A</v>
      </c>
    </row>
    <row r="3047" spans="2:2" x14ac:dyDescent="0.25">
      <c r="B3047" s="181" t="e">
        <f t="shared" ca="1" si="197"/>
        <v>#N/A</v>
      </c>
    </row>
    <row r="3048" spans="2:2" x14ac:dyDescent="0.25">
      <c r="B3048" s="181" t="e">
        <f t="shared" ca="1" si="197"/>
        <v>#N/A</v>
      </c>
    </row>
    <row r="3049" spans="2:2" x14ac:dyDescent="0.25">
      <c r="B3049" s="181" t="e">
        <f t="shared" ca="1" si="197"/>
        <v>#N/A</v>
      </c>
    </row>
    <row r="3050" spans="2:2" x14ac:dyDescent="0.25">
      <c r="B3050" s="181" t="e">
        <f t="shared" ca="1" si="197"/>
        <v>#N/A</v>
      </c>
    </row>
    <row r="3051" spans="2:2" x14ac:dyDescent="0.25">
      <c r="B3051" s="181" t="e">
        <f t="shared" ca="1" si="197"/>
        <v>#N/A</v>
      </c>
    </row>
    <row r="3052" spans="2:2" x14ac:dyDescent="0.25">
      <c r="B3052" s="181" t="e">
        <f t="shared" ca="1" si="197"/>
        <v>#N/A</v>
      </c>
    </row>
    <row r="3053" spans="2:2" x14ac:dyDescent="0.25">
      <c r="B3053" s="181" t="e">
        <f t="shared" ca="1" si="197"/>
        <v>#N/A</v>
      </c>
    </row>
    <row r="3054" spans="2:2" x14ac:dyDescent="0.25">
      <c r="B3054" s="181" t="e">
        <f t="shared" ca="1" si="197"/>
        <v>#N/A</v>
      </c>
    </row>
    <row r="3055" spans="2:2" x14ac:dyDescent="0.25">
      <c r="B3055" s="181" t="e">
        <f t="shared" ca="1" si="197"/>
        <v>#N/A</v>
      </c>
    </row>
    <row r="3056" spans="2:2" x14ac:dyDescent="0.25">
      <c r="B3056" s="181" t="e">
        <f t="shared" ca="1" si="197"/>
        <v>#N/A</v>
      </c>
    </row>
    <row r="3057" spans="2:2" x14ac:dyDescent="0.25">
      <c r="B3057" s="181" t="e">
        <f t="shared" ca="1" si="197"/>
        <v>#N/A</v>
      </c>
    </row>
    <row r="3058" spans="2:2" x14ac:dyDescent="0.25">
      <c r="B3058" s="181" t="e">
        <f t="shared" ca="1" si="197"/>
        <v>#N/A</v>
      </c>
    </row>
    <row r="3059" spans="2:2" x14ac:dyDescent="0.25">
      <c r="B3059" s="181" t="e">
        <f t="shared" ca="1" si="197"/>
        <v>#N/A</v>
      </c>
    </row>
    <row r="3060" spans="2:2" x14ac:dyDescent="0.25">
      <c r="B3060" s="181" t="e">
        <f t="shared" ca="1" si="197"/>
        <v>#N/A</v>
      </c>
    </row>
    <row r="3061" spans="2:2" x14ac:dyDescent="0.25">
      <c r="B3061" s="181" t="e">
        <f t="shared" ca="1" si="197"/>
        <v>#N/A</v>
      </c>
    </row>
    <row r="3062" spans="2:2" x14ac:dyDescent="0.25">
      <c r="B3062" s="181" t="e">
        <f t="shared" ca="1" si="197"/>
        <v>#N/A</v>
      </c>
    </row>
    <row r="3063" spans="2:2" x14ac:dyDescent="0.25">
      <c r="B3063" s="181" t="e">
        <f t="shared" ca="1" si="197"/>
        <v>#N/A</v>
      </c>
    </row>
    <row r="3064" spans="2:2" x14ac:dyDescent="0.25">
      <c r="B3064" s="181" t="e">
        <f t="shared" ca="1" si="197"/>
        <v>#N/A</v>
      </c>
    </row>
    <row r="3065" spans="2:2" x14ac:dyDescent="0.25">
      <c r="B3065" s="181" t="e">
        <f t="shared" ca="1" si="197"/>
        <v>#N/A</v>
      </c>
    </row>
    <row r="3066" spans="2:2" x14ac:dyDescent="0.25">
      <c r="B3066" s="181" t="e">
        <f t="shared" ca="1" si="197"/>
        <v>#N/A</v>
      </c>
    </row>
    <row r="3067" spans="2:2" x14ac:dyDescent="0.25">
      <c r="B3067" s="181" t="e">
        <f t="shared" ca="1" si="197"/>
        <v>#N/A</v>
      </c>
    </row>
    <row r="3068" spans="2:2" x14ac:dyDescent="0.25">
      <c r="B3068" s="181" t="e">
        <f t="shared" ca="1" si="197"/>
        <v>#N/A</v>
      </c>
    </row>
    <row r="3069" spans="2:2" x14ac:dyDescent="0.25">
      <c r="B3069" s="181" t="e">
        <f t="shared" ca="1" si="197"/>
        <v>#N/A</v>
      </c>
    </row>
    <row r="3070" spans="2:2" x14ac:dyDescent="0.25">
      <c r="B3070" s="181" t="e">
        <f t="shared" ca="1" si="197"/>
        <v>#N/A</v>
      </c>
    </row>
    <row r="3071" spans="2:2" x14ac:dyDescent="0.25">
      <c r="B3071" s="181" t="e">
        <f t="shared" ca="1" si="197"/>
        <v>#N/A</v>
      </c>
    </row>
    <row r="3072" spans="2:2" x14ac:dyDescent="0.25">
      <c r="B3072" s="181" t="e">
        <f t="shared" ca="1" si="197"/>
        <v>#N/A</v>
      </c>
    </row>
    <row r="3073" spans="2:2" x14ac:dyDescent="0.25">
      <c r="B3073" s="181" t="e">
        <f t="shared" ca="1" si="197"/>
        <v>#N/A</v>
      </c>
    </row>
    <row r="3074" spans="2:2" x14ac:dyDescent="0.25">
      <c r="B3074" s="181" t="e">
        <f t="shared" ca="1" si="197"/>
        <v>#N/A</v>
      </c>
    </row>
    <row r="3075" spans="2:2" x14ac:dyDescent="0.25">
      <c r="B3075" s="181" t="e">
        <f t="shared" ca="1" si="197"/>
        <v>#N/A</v>
      </c>
    </row>
    <row r="3076" spans="2:2" x14ac:dyDescent="0.25">
      <c r="B3076" s="181" t="e">
        <f t="shared" ca="1" si="197"/>
        <v>#N/A</v>
      </c>
    </row>
    <row r="3077" spans="2:2" x14ac:dyDescent="0.25">
      <c r="B3077" s="181" t="e">
        <f t="shared" ca="1" si="197"/>
        <v>#N/A</v>
      </c>
    </row>
    <row r="3078" spans="2:2" x14ac:dyDescent="0.25">
      <c r="B3078" s="181" t="e">
        <f t="shared" ca="1" si="197"/>
        <v>#N/A</v>
      </c>
    </row>
    <row r="3079" spans="2:2" x14ac:dyDescent="0.25">
      <c r="B3079" s="181" t="e">
        <f t="shared" ca="1" si="197"/>
        <v>#N/A</v>
      </c>
    </row>
    <row r="3080" spans="2:2" x14ac:dyDescent="0.25">
      <c r="B3080" s="181" t="e">
        <f t="shared" ca="1" si="197"/>
        <v>#N/A</v>
      </c>
    </row>
    <row r="3081" spans="2:2" x14ac:dyDescent="0.25">
      <c r="B3081" s="181" t="e">
        <f t="shared" ca="1" si="197"/>
        <v>#N/A</v>
      </c>
    </row>
    <row r="3082" spans="2:2" x14ac:dyDescent="0.25">
      <c r="B3082" s="181" t="e">
        <f t="shared" ca="1" si="197"/>
        <v>#N/A</v>
      </c>
    </row>
    <row r="3083" spans="2:2" x14ac:dyDescent="0.25">
      <c r="B3083" s="181" t="e">
        <f t="shared" ca="1" si="197"/>
        <v>#N/A</v>
      </c>
    </row>
    <row r="3084" spans="2:2" x14ac:dyDescent="0.25">
      <c r="B3084" s="181" t="e">
        <f t="shared" ref="B3084:B3147" ca="1" si="19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3085" spans="2:2" x14ac:dyDescent="0.25">
      <c r="B3085" s="181" t="e">
        <f t="shared" ca="1" si="198"/>
        <v>#N/A</v>
      </c>
    </row>
    <row r="3086" spans="2:2" x14ac:dyDescent="0.25">
      <c r="B3086" s="181" t="e">
        <f t="shared" ca="1" si="198"/>
        <v>#N/A</v>
      </c>
    </row>
    <row r="3087" spans="2:2" x14ac:dyDescent="0.25">
      <c r="B3087" s="181" t="e">
        <f t="shared" ca="1" si="198"/>
        <v>#N/A</v>
      </c>
    </row>
    <row r="3088" spans="2:2" x14ac:dyDescent="0.25">
      <c r="B3088" s="181" t="e">
        <f t="shared" ca="1" si="198"/>
        <v>#N/A</v>
      </c>
    </row>
    <row r="3089" spans="2:2" x14ac:dyDescent="0.25">
      <c r="B3089" s="181" t="e">
        <f t="shared" ca="1" si="198"/>
        <v>#N/A</v>
      </c>
    </row>
    <row r="3090" spans="2:2" x14ac:dyDescent="0.25">
      <c r="B3090" s="181" t="e">
        <f t="shared" ca="1" si="198"/>
        <v>#N/A</v>
      </c>
    </row>
    <row r="3091" spans="2:2" x14ac:dyDescent="0.25">
      <c r="B3091" s="181" t="e">
        <f t="shared" ca="1" si="198"/>
        <v>#N/A</v>
      </c>
    </row>
    <row r="3092" spans="2:2" x14ac:dyDescent="0.25">
      <c r="B3092" s="181" t="e">
        <f t="shared" ca="1" si="198"/>
        <v>#N/A</v>
      </c>
    </row>
    <row r="3093" spans="2:2" x14ac:dyDescent="0.25">
      <c r="B3093" s="181" t="e">
        <f t="shared" ca="1" si="198"/>
        <v>#N/A</v>
      </c>
    </row>
    <row r="3094" spans="2:2" x14ac:dyDescent="0.25">
      <c r="B3094" s="181" t="e">
        <f t="shared" ca="1" si="198"/>
        <v>#N/A</v>
      </c>
    </row>
    <row r="3095" spans="2:2" x14ac:dyDescent="0.25">
      <c r="B3095" s="181" t="e">
        <f t="shared" ca="1" si="198"/>
        <v>#N/A</v>
      </c>
    </row>
    <row r="3096" spans="2:2" x14ac:dyDescent="0.25">
      <c r="B3096" s="181" t="e">
        <f t="shared" ca="1" si="198"/>
        <v>#N/A</v>
      </c>
    </row>
    <row r="3097" spans="2:2" x14ac:dyDescent="0.25">
      <c r="B3097" s="181" t="e">
        <f t="shared" ca="1" si="198"/>
        <v>#N/A</v>
      </c>
    </row>
    <row r="3098" spans="2:2" x14ac:dyDescent="0.25">
      <c r="B3098" s="181" t="e">
        <f t="shared" ca="1" si="198"/>
        <v>#N/A</v>
      </c>
    </row>
    <row r="3099" spans="2:2" x14ac:dyDescent="0.25">
      <c r="B3099" s="181" t="e">
        <f t="shared" ca="1" si="198"/>
        <v>#N/A</v>
      </c>
    </row>
    <row r="3100" spans="2:2" x14ac:dyDescent="0.25">
      <c r="B3100" s="181" t="e">
        <f t="shared" ca="1" si="198"/>
        <v>#N/A</v>
      </c>
    </row>
    <row r="3101" spans="2:2" x14ac:dyDescent="0.25">
      <c r="B3101" s="181" t="e">
        <f t="shared" ca="1" si="198"/>
        <v>#N/A</v>
      </c>
    </row>
    <row r="3102" spans="2:2" x14ac:dyDescent="0.25">
      <c r="B3102" s="181" t="e">
        <f t="shared" ca="1" si="198"/>
        <v>#N/A</v>
      </c>
    </row>
    <row r="3103" spans="2:2" x14ac:dyDescent="0.25">
      <c r="B3103" s="181" t="e">
        <f t="shared" ca="1" si="198"/>
        <v>#N/A</v>
      </c>
    </row>
    <row r="3104" spans="2:2" x14ac:dyDescent="0.25">
      <c r="B3104" s="181" t="e">
        <f t="shared" ca="1" si="198"/>
        <v>#N/A</v>
      </c>
    </row>
    <row r="3105" spans="2:2" x14ac:dyDescent="0.25">
      <c r="B3105" s="181" t="e">
        <f t="shared" ca="1" si="198"/>
        <v>#N/A</v>
      </c>
    </row>
    <row r="3106" spans="2:2" x14ac:dyDescent="0.25">
      <c r="B3106" s="181" t="e">
        <f t="shared" ca="1" si="198"/>
        <v>#N/A</v>
      </c>
    </row>
    <row r="3107" spans="2:2" x14ac:dyDescent="0.25">
      <c r="B3107" s="181" t="e">
        <f t="shared" ca="1" si="198"/>
        <v>#N/A</v>
      </c>
    </row>
    <row r="3108" spans="2:2" x14ac:dyDescent="0.25">
      <c r="B3108" s="181" t="e">
        <f t="shared" ca="1" si="198"/>
        <v>#N/A</v>
      </c>
    </row>
    <row r="3109" spans="2:2" x14ac:dyDescent="0.25">
      <c r="B3109" s="181" t="e">
        <f t="shared" ca="1" si="198"/>
        <v>#N/A</v>
      </c>
    </row>
    <row r="3110" spans="2:2" x14ac:dyDescent="0.25">
      <c r="B3110" s="181" t="e">
        <f t="shared" ca="1" si="198"/>
        <v>#N/A</v>
      </c>
    </row>
    <row r="3111" spans="2:2" x14ac:dyDescent="0.25">
      <c r="B3111" s="181" t="e">
        <f t="shared" ca="1" si="198"/>
        <v>#N/A</v>
      </c>
    </row>
    <row r="3112" spans="2:2" x14ac:dyDescent="0.25">
      <c r="B3112" s="181" t="e">
        <f t="shared" ca="1" si="198"/>
        <v>#N/A</v>
      </c>
    </row>
    <row r="3113" spans="2:2" x14ac:dyDescent="0.25">
      <c r="B3113" s="181" t="e">
        <f t="shared" ca="1" si="198"/>
        <v>#N/A</v>
      </c>
    </row>
    <row r="3114" spans="2:2" x14ac:dyDescent="0.25">
      <c r="B3114" s="181" t="e">
        <f t="shared" ca="1" si="198"/>
        <v>#N/A</v>
      </c>
    </row>
    <row r="3115" spans="2:2" x14ac:dyDescent="0.25">
      <c r="B3115" s="181" t="e">
        <f t="shared" ca="1" si="198"/>
        <v>#N/A</v>
      </c>
    </row>
    <row r="3116" spans="2:2" x14ac:dyDescent="0.25">
      <c r="B3116" s="181" t="e">
        <f t="shared" ca="1" si="198"/>
        <v>#N/A</v>
      </c>
    </row>
    <row r="3117" spans="2:2" x14ac:dyDescent="0.25">
      <c r="B3117" s="181" t="e">
        <f t="shared" ca="1" si="198"/>
        <v>#N/A</v>
      </c>
    </row>
    <row r="3118" spans="2:2" x14ac:dyDescent="0.25">
      <c r="B3118" s="181" t="e">
        <f t="shared" ca="1" si="198"/>
        <v>#N/A</v>
      </c>
    </row>
    <row r="3119" spans="2:2" x14ac:dyDescent="0.25">
      <c r="B3119" s="181" t="e">
        <f t="shared" ca="1" si="198"/>
        <v>#N/A</v>
      </c>
    </row>
    <row r="3120" spans="2:2" x14ac:dyDescent="0.25">
      <c r="B3120" s="181" t="e">
        <f t="shared" ca="1" si="198"/>
        <v>#N/A</v>
      </c>
    </row>
    <row r="3121" spans="2:2" x14ac:dyDescent="0.25">
      <c r="B3121" s="181" t="e">
        <f t="shared" ca="1" si="198"/>
        <v>#N/A</v>
      </c>
    </row>
    <row r="3122" spans="2:2" x14ac:dyDescent="0.25">
      <c r="B3122" s="181" t="e">
        <f t="shared" ca="1" si="198"/>
        <v>#N/A</v>
      </c>
    </row>
    <row r="3123" spans="2:2" x14ac:dyDescent="0.25">
      <c r="B3123" s="181" t="e">
        <f t="shared" ca="1" si="198"/>
        <v>#N/A</v>
      </c>
    </row>
    <row r="3124" spans="2:2" x14ac:dyDescent="0.25">
      <c r="B3124" s="181" t="e">
        <f t="shared" ca="1" si="198"/>
        <v>#N/A</v>
      </c>
    </row>
    <row r="3125" spans="2:2" x14ac:dyDescent="0.25">
      <c r="B3125" s="181" t="e">
        <f t="shared" ca="1" si="198"/>
        <v>#N/A</v>
      </c>
    </row>
    <row r="3126" spans="2:2" x14ac:dyDescent="0.25">
      <c r="B3126" s="181" t="e">
        <f t="shared" ca="1" si="198"/>
        <v>#N/A</v>
      </c>
    </row>
    <row r="3127" spans="2:2" x14ac:dyDescent="0.25">
      <c r="B3127" s="181" t="e">
        <f t="shared" ca="1" si="198"/>
        <v>#N/A</v>
      </c>
    </row>
    <row r="3128" spans="2:2" x14ac:dyDescent="0.25">
      <c r="B3128" s="181" t="e">
        <f t="shared" ca="1" si="198"/>
        <v>#N/A</v>
      </c>
    </row>
    <row r="3129" spans="2:2" x14ac:dyDescent="0.25">
      <c r="B3129" s="181" t="e">
        <f t="shared" ca="1" si="198"/>
        <v>#N/A</v>
      </c>
    </row>
    <row r="3130" spans="2:2" x14ac:dyDescent="0.25">
      <c r="B3130" s="181" t="e">
        <f t="shared" ca="1" si="198"/>
        <v>#N/A</v>
      </c>
    </row>
    <row r="3131" spans="2:2" x14ac:dyDescent="0.25">
      <c r="B3131" s="181" t="e">
        <f t="shared" ca="1" si="198"/>
        <v>#N/A</v>
      </c>
    </row>
    <row r="3132" spans="2:2" x14ac:dyDescent="0.25">
      <c r="B3132" s="181" t="e">
        <f t="shared" ca="1" si="198"/>
        <v>#N/A</v>
      </c>
    </row>
    <row r="3133" spans="2:2" x14ac:dyDescent="0.25">
      <c r="B3133" s="181" t="e">
        <f t="shared" ca="1" si="198"/>
        <v>#N/A</v>
      </c>
    </row>
    <row r="3134" spans="2:2" x14ac:dyDescent="0.25">
      <c r="B3134" s="181" t="e">
        <f t="shared" ca="1" si="198"/>
        <v>#N/A</v>
      </c>
    </row>
    <row r="3135" spans="2:2" x14ac:dyDescent="0.25">
      <c r="B3135" s="181" t="e">
        <f t="shared" ca="1" si="198"/>
        <v>#N/A</v>
      </c>
    </row>
    <row r="3136" spans="2:2" x14ac:dyDescent="0.25">
      <c r="B3136" s="181" t="e">
        <f t="shared" ca="1" si="198"/>
        <v>#N/A</v>
      </c>
    </row>
    <row r="3137" spans="2:2" x14ac:dyDescent="0.25">
      <c r="B3137" s="181" t="e">
        <f t="shared" ca="1" si="198"/>
        <v>#N/A</v>
      </c>
    </row>
    <row r="3138" spans="2:2" x14ac:dyDescent="0.25">
      <c r="B3138" s="181" t="e">
        <f t="shared" ca="1" si="198"/>
        <v>#N/A</v>
      </c>
    </row>
    <row r="3139" spans="2:2" x14ac:dyDescent="0.25">
      <c r="B3139" s="181" t="e">
        <f t="shared" ca="1" si="198"/>
        <v>#N/A</v>
      </c>
    </row>
    <row r="3140" spans="2:2" x14ac:dyDescent="0.25">
      <c r="B3140" s="181" t="e">
        <f t="shared" ca="1" si="198"/>
        <v>#N/A</v>
      </c>
    </row>
    <row r="3141" spans="2:2" x14ac:dyDescent="0.25">
      <c r="B3141" s="181" t="e">
        <f t="shared" ca="1" si="198"/>
        <v>#N/A</v>
      </c>
    </row>
    <row r="3142" spans="2:2" x14ac:dyDescent="0.25">
      <c r="B3142" s="181" t="e">
        <f t="shared" ca="1" si="198"/>
        <v>#N/A</v>
      </c>
    </row>
    <row r="3143" spans="2:2" x14ac:dyDescent="0.25">
      <c r="B3143" s="181" t="e">
        <f t="shared" ca="1" si="198"/>
        <v>#N/A</v>
      </c>
    </row>
    <row r="3144" spans="2:2" x14ac:dyDescent="0.25">
      <c r="B3144" s="181" t="e">
        <f t="shared" ca="1" si="198"/>
        <v>#N/A</v>
      </c>
    </row>
    <row r="3145" spans="2:2" x14ac:dyDescent="0.25">
      <c r="B3145" s="181" t="e">
        <f t="shared" ca="1" si="198"/>
        <v>#N/A</v>
      </c>
    </row>
    <row r="3146" spans="2:2" x14ac:dyDescent="0.25">
      <c r="B3146" s="181" t="e">
        <f t="shared" ca="1" si="198"/>
        <v>#N/A</v>
      </c>
    </row>
    <row r="3147" spans="2:2" x14ac:dyDescent="0.25">
      <c r="B3147" s="181" t="e">
        <f t="shared" ca="1" si="198"/>
        <v>#N/A</v>
      </c>
    </row>
    <row r="3148" spans="2:2" x14ac:dyDescent="0.25">
      <c r="B3148" s="181" t="e">
        <f t="shared" ref="B3148:B3211" ca="1" si="19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3149" spans="2:2" x14ac:dyDescent="0.25">
      <c r="B3149" s="181" t="e">
        <f t="shared" ca="1" si="199"/>
        <v>#N/A</v>
      </c>
    </row>
    <row r="3150" spans="2:2" x14ac:dyDescent="0.25">
      <c r="B3150" s="181" t="e">
        <f t="shared" ca="1" si="199"/>
        <v>#N/A</v>
      </c>
    </row>
    <row r="3151" spans="2:2" x14ac:dyDescent="0.25">
      <c r="B3151" s="181" t="e">
        <f t="shared" ca="1" si="199"/>
        <v>#N/A</v>
      </c>
    </row>
    <row r="3152" spans="2:2" x14ac:dyDescent="0.25">
      <c r="B3152" s="181" t="e">
        <f t="shared" ca="1" si="199"/>
        <v>#N/A</v>
      </c>
    </row>
    <row r="3153" spans="2:2" x14ac:dyDescent="0.25">
      <c r="B3153" s="181" t="e">
        <f t="shared" ca="1" si="199"/>
        <v>#N/A</v>
      </c>
    </row>
    <row r="3154" spans="2:2" x14ac:dyDescent="0.25">
      <c r="B3154" s="181" t="e">
        <f t="shared" ca="1" si="199"/>
        <v>#N/A</v>
      </c>
    </row>
    <row r="3155" spans="2:2" x14ac:dyDescent="0.25">
      <c r="B3155" s="181" t="e">
        <f t="shared" ca="1" si="199"/>
        <v>#N/A</v>
      </c>
    </row>
    <row r="3156" spans="2:2" x14ac:dyDescent="0.25">
      <c r="B3156" s="181" t="e">
        <f t="shared" ca="1" si="199"/>
        <v>#N/A</v>
      </c>
    </row>
    <row r="3157" spans="2:2" x14ac:dyDescent="0.25">
      <c r="B3157" s="181" t="e">
        <f t="shared" ca="1" si="199"/>
        <v>#N/A</v>
      </c>
    </row>
    <row r="3158" spans="2:2" x14ac:dyDescent="0.25">
      <c r="B3158" s="181" t="e">
        <f t="shared" ca="1" si="199"/>
        <v>#N/A</v>
      </c>
    </row>
    <row r="3159" spans="2:2" x14ac:dyDescent="0.25">
      <c r="B3159" s="181" t="e">
        <f t="shared" ca="1" si="199"/>
        <v>#N/A</v>
      </c>
    </row>
    <row r="3160" spans="2:2" x14ac:dyDescent="0.25">
      <c r="B3160" s="181" t="e">
        <f t="shared" ca="1" si="199"/>
        <v>#N/A</v>
      </c>
    </row>
    <row r="3161" spans="2:2" x14ac:dyDescent="0.25">
      <c r="B3161" s="181" t="e">
        <f t="shared" ca="1" si="199"/>
        <v>#N/A</v>
      </c>
    </row>
    <row r="3162" spans="2:2" x14ac:dyDescent="0.25">
      <c r="B3162" s="181" t="e">
        <f t="shared" ca="1" si="199"/>
        <v>#N/A</v>
      </c>
    </row>
    <row r="3163" spans="2:2" x14ac:dyDescent="0.25">
      <c r="B3163" s="181" t="e">
        <f t="shared" ca="1" si="199"/>
        <v>#N/A</v>
      </c>
    </row>
    <row r="3164" spans="2:2" x14ac:dyDescent="0.25">
      <c r="B3164" s="181" t="e">
        <f t="shared" ca="1" si="199"/>
        <v>#N/A</v>
      </c>
    </row>
    <row r="3165" spans="2:2" x14ac:dyDescent="0.25">
      <c r="B3165" s="181" t="e">
        <f t="shared" ca="1" si="199"/>
        <v>#N/A</v>
      </c>
    </row>
    <row r="3166" spans="2:2" x14ac:dyDescent="0.25">
      <c r="B3166" s="181" t="e">
        <f t="shared" ca="1" si="199"/>
        <v>#N/A</v>
      </c>
    </row>
    <row r="3167" spans="2:2" x14ac:dyDescent="0.25">
      <c r="B3167" s="181" t="e">
        <f t="shared" ca="1" si="199"/>
        <v>#N/A</v>
      </c>
    </row>
    <row r="3168" spans="2:2" x14ac:dyDescent="0.25">
      <c r="B3168" s="181" t="e">
        <f t="shared" ca="1" si="199"/>
        <v>#N/A</v>
      </c>
    </row>
    <row r="3169" spans="2:2" x14ac:dyDescent="0.25">
      <c r="B3169" s="181" t="e">
        <f t="shared" ca="1" si="199"/>
        <v>#N/A</v>
      </c>
    </row>
    <row r="3170" spans="2:2" x14ac:dyDescent="0.25">
      <c r="B3170" s="181" t="e">
        <f t="shared" ca="1" si="199"/>
        <v>#N/A</v>
      </c>
    </row>
    <row r="3171" spans="2:2" x14ac:dyDescent="0.25">
      <c r="B3171" s="181" t="e">
        <f t="shared" ca="1" si="199"/>
        <v>#N/A</v>
      </c>
    </row>
    <row r="3172" spans="2:2" x14ac:dyDescent="0.25">
      <c r="B3172" s="181" t="e">
        <f t="shared" ca="1" si="199"/>
        <v>#N/A</v>
      </c>
    </row>
    <row r="3173" spans="2:2" x14ac:dyDescent="0.25">
      <c r="B3173" s="181" t="e">
        <f t="shared" ca="1" si="199"/>
        <v>#N/A</v>
      </c>
    </row>
    <row r="3174" spans="2:2" x14ac:dyDescent="0.25">
      <c r="B3174" s="181" t="e">
        <f t="shared" ca="1" si="199"/>
        <v>#N/A</v>
      </c>
    </row>
    <row r="3175" spans="2:2" x14ac:dyDescent="0.25">
      <c r="B3175" s="181" t="e">
        <f t="shared" ca="1" si="199"/>
        <v>#N/A</v>
      </c>
    </row>
    <row r="3176" spans="2:2" x14ac:dyDescent="0.25">
      <c r="B3176" s="181" t="e">
        <f t="shared" ca="1" si="199"/>
        <v>#N/A</v>
      </c>
    </row>
    <row r="3177" spans="2:2" x14ac:dyDescent="0.25">
      <c r="B3177" s="181" t="e">
        <f t="shared" ca="1" si="199"/>
        <v>#N/A</v>
      </c>
    </row>
    <row r="3178" spans="2:2" x14ac:dyDescent="0.25">
      <c r="B3178" s="181" t="e">
        <f t="shared" ca="1" si="199"/>
        <v>#N/A</v>
      </c>
    </row>
    <row r="3179" spans="2:2" x14ac:dyDescent="0.25">
      <c r="B3179" s="181" t="e">
        <f t="shared" ca="1" si="199"/>
        <v>#N/A</v>
      </c>
    </row>
    <row r="3180" spans="2:2" x14ac:dyDescent="0.25">
      <c r="B3180" s="181" t="e">
        <f t="shared" ca="1" si="199"/>
        <v>#N/A</v>
      </c>
    </row>
    <row r="3181" spans="2:2" x14ac:dyDescent="0.25">
      <c r="B3181" s="181" t="e">
        <f t="shared" ca="1" si="199"/>
        <v>#N/A</v>
      </c>
    </row>
    <row r="3182" spans="2:2" x14ac:dyDescent="0.25">
      <c r="B3182" s="181" t="e">
        <f t="shared" ca="1" si="199"/>
        <v>#N/A</v>
      </c>
    </row>
    <row r="3183" spans="2:2" x14ac:dyDescent="0.25">
      <c r="B3183" s="181" t="e">
        <f t="shared" ca="1" si="199"/>
        <v>#N/A</v>
      </c>
    </row>
    <row r="3184" spans="2:2" x14ac:dyDescent="0.25">
      <c r="B3184" s="181" t="e">
        <f t="shared" ca="1" si="199"/>
        <v>#N/A</v>
      </c>
    </row>
    <row r="3185" spans="2:2" x14ac:dyDescent="0.25">
      <c r="B3185" s="181" t="e">
        <f t="shared" ca="1" si="199"/>
        <v>#N/A</v>
      </c>
    </row>
    <row r="3186" spans="2:2" x14ac:dyDescent="0.25">
      <c r="B3186" s="181" t="e">
        <f t="shared" ca="1" si="199"/>
        <v>#N/A</v>
      </c>
    </row>
    <row r="3187" spans="2:2" x14ac:dyDescent="0.25">
      <c r="B3187" s="181" t="e">
        <f t="shared" ca="1" si="199"/>
        <v>#N/A</v>
      </c>
    </row>
    <row r="3188" spans="2:2" x14ac:dyDescent="0.25">
      <c r="B3188" s="181" t="e">
        <f t="shared" ca="1" si="199"/>
        <v>#N/A</v>
      </c>
    </row>
    <row r="3189" spans="2:2" x14ac:dyDescent="0.25">
      <c r="B3189" s="181" t="e">
        <f t="shared" ca="1" si="199"/>
        <v>#N/A</v>
      </c>
    </row>
    <row r="3190" spans="2:2" x14ac:dyDescent="0.25">
      <c r="B3190" s="181" t="e">
        <f t="shared" ca="1" si="199"/>
        <v>#N/A</v>
      </c>
    </row>
    <row r="3191" spans="2:2" x14ac:dyDescent="0.25">
      <c r="B3191" s="181" t="e">
        <f t="shared" ca="1" si="199"/>
        <v>#N/A</v>
      </c>
    </row>
    <row r="3192" spans="2:2" x14ac:dyDescent="0.25">
      <c r="B3192" s="181" t="e">
        <f t="shared" ca="1" si="199"/>
        <v>#N/A</v>
      </c>
    </row>
    <row r="3193" spans="2:2" x14ac:dyDescent="0.25">
      <c r="B3193" s="181" t="e">
        <f t="shared" ca="1" si="199"/>
        <v>#N/A</v>
      </c>
    </row>
    <row r="3194" spans="2:2" x14ac:dyDescent="0.25">
      <c r="B3194" s="181" t="e">
        <f t="shared" ca="1" si="199"/>
        <v>#N/A</v>
      </c>
    </row>
    <row r="3195" spans="2:2" x14ac:dyDescent="0.25">
      <c r="B3195" s="181" t="e">
        <f t="shared" ca="1" si="199"/>
        <v>#N/A</v>
      </c>
    </row>
    <row r="3196" spans="2:2" x14ac:dyDescent="0.25">
      <c r="B3196" s="181" t="e">
        <f t="shared" ca="1" si="199"/>
        <v>#N/A</v>
      </c>
    </row>
    <row r="3197" spans="2:2" x14ac:dyDescent="0.25">
      <c r="B3197" s="181" t="e">
        <f t="shared" ca="1" si="199"/>
        <v>#N/A</v>
      </c>
    </row>
    <row r="3198" spans="2:2" x14ac:dyDescent="0.25">
      <c r="B3198" s="181" t="e">
        <f t="shared" ca="1" si="199"/>
        <v>#N/A</v>
      </c>
    </row>
    <row r="3199" spans="2:2" x14ac:dyDescent="0.25">
      <c r="B3199" s="181" t="e">
        <f t="shared" ca="1" si="199"/>
        <v>#N/A</v>
      </c>
    </row>
    <row r="3200" spans="2:2" x14ac:dyDescent="0.25">
      <c r="B3200" s="181" t="e">
        <f t="shared" ca="1" si="199"/>
        <v>#N/A</v>
      </c>
    </row>
    <row r="3201" spans="2:2" x14ac:dyDescent="0.25">
      <c r="B3201" s="181" t="e">
        <f t="shared" ca="1" si="199"/>
        <v>#N/A</v>
      </c>
    </row>
    <row r="3202" spans="2:2" x14ac:dyDescent="0.25">
      <c r="B3202" s="181" t="e">
        <f t="shared" ca="1" si="199"/>
        <v>#N/A</v>
      </c>
    </row>
    <row r="3203" spans="2:2" x14ac:dyDescent="0.25">
      <c r="B3203" s="181" t="e">
        <f t="shared" ca="1" si="199"/>
        <v>#N/A</v>
      </c>
    </row>
    <row r="3204" spans="2:2" x14ac:dyDescent="0.25">
      <c r="B3204" s="181" t="e">
        <f t="shared" ca="1" si="199"/>
        <v>#N/A</v>
      </c>
    </row>
    <row r="3205" spans="2:2" x14ac:dyDescent="0.25">
      <c r="B3205" s="181" t="e">
        <f t="shared" ca="1" si="199"/>
        <v>#N/A</v>
      </c>
    </row>
    <row r="3206" spans="2:2" x14ac:dyDescent="0.25">
      <c r="B3206" s="181" t="e">
        <f t="shared" ca="1" si="199"/>
        <v>#N/A</v>
      </c>
    </row>
    <row r="3207" spans="2:2" x14ac:dyDescent="0.25">
      <c r="B3207" s="181" t="e">
        <f t="shared" ca="1" si="199"/>
        <v>#N/A</v>
      </c>
    </row>
    <row r="3208" spans="2:2" x14ac:dyDescent="0.25">
      <c r="B3208" s="181" t="e">
        <f t="shared" ca="1" si="199"/>
        <v>#N/A</v>
      </c>
    </row>
    <row r="3209" spans="2:2" x14ac:dyDescent="0.25">
      <c r="B3209" s="181" t="e">
        <f t="shared" ca="1" si="199"/>
        <v>#N/A</v>
      </c>
    </row>
    <row r="3210" spans="2:2" x14ac:dyDescent="0.25">
      <c r="B3210" s="181" t="e">
        <f t="shared" ca="1" si="199"/>
        <v>#N/A</v>
      </c>
    </row>
    <row r="3211" spans="2:2" x14ac:dyDescent="0.25">
      <c r="B3211" s="181" t="e">
        <f t="shared" ca="1" si="199"/>
        <v>#N/A</v>
      </c>
    </row>
    <row r="3212" spans="2:2" x14ac:dyDescent="0.25">
      <c r="B3212" s="181" t="e">
        <f t="shared" ref="B3212:B3267" ca="1" si="20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3213" spans="2:2" x14ac:dyDescent="0.25">
      <c r="B3213" s="181" t="e">
        <f t="shared" ca="1" si="200"/>
        <v>#N/A</v>
      </c>
    </row>
    <row r="3214" spans="2:2" x14ac:dyDescent="0.25">
      <c r="B3214" s="181" t="e">
        <f t="shared" ca="1" si="200"/>
        <v>#N/A</v>
      </c>
    </row>
    <row r="3215" spans="2:2" x14ac:dyDescent="0.25">
      <c r="B3215" s="181" t="e">
        <f t="shared" ca="1" si="200"/>
        <v>#N/A</v>
      </c>
    </row>
    <row r="3216" spans="2:2" x14ac:dyDescent="0.25">
      <c r="B3216" s="181" t="e">
        <f t="shared" ca="1" si="200"/>
        <v>#N/A</v>
      </c>
    </row>
    <row r="3217" spans="2:2" x14ac:dyDescent="0.25">
      <c r="B3217" s="181" t="e">
        <f t="shared" ca="1" si="200"/>
        <v>#N/A</v>
      </c>
    </row>
    <row r="3218" spans="2:2" x14ac:dyDescent="0.25">
      <c r="B3218" s="181" t="e">
        <f t="shared" ca="1" si="200"/>
        <v>#N/A</v>
      </c>
    </row>
    <row r="3219" spans="2:2" x14ac:dyDescent="0.25">
      <c r="B3219" s="181" t="e">
        <f t="shared" ca="1" si="200"/>
        <v>#N/A</v>
      </c>
    </row>
    <row r="3220" spans="2:2" x14ac:dyDescent="0.25">
      <c r="B3220" s="181" t="e">
        <f t="shared" ca="1" si="200"/>
        <v>#N/A</v>
      </c>
    </row>
    <row r="3221" spans="2:2" x14ac:dyDescent="0.25">
      <c r="B3221" s="181" t="e">
        <f t="shared" ca="1" si="200"/>
        <v>#N/A</v>
      </c>
    </row>
    <row r="3222" spans="2:2" x14ac:dyDescent="0.25">
      <c r="B3222" s="181" t="e">
        <f t="shared" ca="1" si="200"/>
        <v>#N/A</v>
      </c>
    </row>
    <row r="3223" spans="2:2" x14ac:dyDescent="0.25">
      <c r="B3223" s="181" t="e">
        <f t="shared" ca="1" si="200"/>
        <v>#N/A</v>
      </c>
    </row>
    <row r="3224" spans="2:2" x14ac:dyDescent="0.25">
      <c r="B3224" s="181" t="e">
        <f t="shared" ca="1" si="200"/>
        <v>#N/A</v>
      </c>
    </row>
    <row r="3225" spans="2:2" x14ac:dyDescent="0.25">
      <c r="B3225" s="181" t="e">
        <f t="shared" ca="1" si="200"/>
        <v>#N/A</v>
      </c>
    </row>
    <row r="3226" spans="2:2" x14ac:dyDescent="0.25">
      <c r="B3226" s="181" t="e">
        <f t="shared" ca="1" si="200"/>
        <v>#N/A</v>
      </c>
    </row>
    <row r="3227" spans="2:2" x14ac:dyDescent="0.25">
      <c r="B3227" s="181" t="e">
        <f t="shared" ca="1" si="200"/>
        <v>#N/A</v>
      </c>
    </row>
    <row r="3228" spans="2:2" x14ac:dyDescent="0.25">
      <c r="B3228" s="181" t="e">
        <f t="shared" ca="1" si="200"/>
        <v>#N/A</v>
      </c>
    </row>
    <row r="3229" spans="2:2" x14ac:dyDescent="0.25">
      <c r="B3229" s="181" t="e">
        <f t="shared" ca="1" si="200"/>
        <v>#N/A</v>
      </c>
    </row>
    <row r="3230" spans="2:2" x14ac:dyDescent="0.25">
      <c r="B3230" s="181" t="e">
        <f t="shared" ca="1" si="200"/>
        <v>#N/A</v>
      </c>
    </row>
    <row r="3231" spans="2:2" x14ac:dyDescent="0.25">
      <c r="B3231" s="181" t="e">
        <f t="shared" ca="1" si="200"/>
        <v>#N/A</v>
      </c>
    </row>
    <row r="3232" spans="2:2" x14ac:dyDescent="0.25">
      <c r="B3232" s="181" t="e">
        <f t="shared" ca="1" si="200"/>
        <v>#N/A</v>
      </c>
    </row>
    <row r="3233" spans="2:2" x14ac:dyDescent="0.25">
      <c r="B3233" s="181" t="e">
        <f t="shared" ca="1" si="200"/>
        <v>#N/A</v>
      </c>
    </row>
    <row r="3234" spans="2:2" x14ac:dyDescent="0.25">
      <c r="B3234" s="181" t="e">
        <f t="shared" ca="1" si="200"/>
        <v>#N/A</v>
      </c>
    </row>
    <row r="3235" spans="2:2" x14ac:dyDescent="0.25">
      <c r="B3235" s="181" t="e">
        <f t="shared" ca="1" si="200"/>
        <v>#N/A</v>
      </c>
    </row>
    <row r="3236" spans="2:2" x14ac:dyDescent="0.25">
      <c r="B3236" s="181" t="e">
        <f t="shared" ca="1" si="200"/>
        <v>#N/A</v>
      </c>
    </row>
    <row r="3237" spans="2:2" x14ac:dyDescent="0.25">
      <c r="B3237" s="181" t="e">
        <f t="shared" ca="1" si="200"/>
        <v>#N/A</v>
      </c>
    </row>
    <row r="3238" spans="2:2" x14ac:dyDescent="0.25">
      <c r="B3238" s="181" t="e">
        <f t="shared" ca="1" si="200"/>
        <v>#N/A</v>
      </c>
    </row>
    <row r="3239" spans="2:2" x14ac:dyDescent="0.25">
      <c r="B3239" s="181" t="e">
        <f t="shared" ca="1" si="200"/>
        <v>#N/A</v>
      </c>
    </row>
    <row r="3240" spans="2:2" x14ac:dyDescent="0.25">
      <c r="B3240" s="181" t="e">
        <f t="shared" ca="1" si="200"/>
        <v>#N/A</v>
      </c>
    </row>
    <row r="3241" spans="2:2" x14ac:dyDescent="0.25">
      <c r="B3241" s="181" t="e">
        <f t="shared" ca="1" si="200"/>
        <v>#N/A</v>
      </c>
    </row>
    <row r="3242" spans="2:2" x14ac:dyDescent="0.25">
      <c r="B3242" s="181" t="e">
        <f t="shared" ca="1" si="200"/>
        <v>#N/A</v>
      </c>
    </row>
    <row r="3243" spans="2:2" x14ac:dyDescent="0.25">
      <c r="B3243" s="181" t="e">
        <f t="shared" ca="1" si="200"/>
        <v>#N/A</v>
      </c>
    </row>
    <row r="3244" spans="2:2" x14ac:dyDescent="0.25">
      <c r="B3244" s="181" t="e">
        <f t="shared" ca="1" si="200"/>
        <v>#N/A</v>
      </c>
    </row>
    <row r="3245" spans="2:2" x14ac:dyDescent="0.25">
      <c r="B3245" s="181" t="e">
        <f t="shared" ca="1" si="200"/>
        <v>#N/A</v>
      </c>
    </row>
    <row r="3246" spans="2:2" x14ac:dyDescent="0.25">
      <c r="B3246" s="181" t="e">
        <f t="shared" ca="1" si="200"/>
        <v>#N/A</v>
      </c>
    </row>
    <row r="3247" spans="2:2" x14ac:dyDescent="0.25">
      <c r="B3247" s="181" t="e">
        <f t="shared" ca="1" si="200"/>
        <v>#N/A</v>
      </c>
    </row>
    <row r="3248" spans="2:2" x14ac:dyDescent="0.25">
      <c r="B3248" s="181" t="e">
        <f t="shared" ca="1" si="200"/>
        <v>#N/A</v>
      </c>
    </row>
    <row r="3249" spans="2:2" x14ac:dyDescent="0.25">
      <c r="B3249" s="181" t="e">
        <f t="shared" ca="1" si="200"/>
        <v>#N/A</v>
      </c>
    </row>
    <row r="3250" spans="2:2" x14ac:dyDescent="0.25">
      <c r="B3250" s="181" t="e">
        <f t="shared" ca="1" si="200"/>
        <v>#N/A</v>
      </c>
    </row>
    <row r="3251" spans="2:2" x14ac:dyDescent="0.25">
      <c r="B3251" s="181" t="e">
        <f t="shared" ca="1" si="200"/>
        <v>#N/A</v>
      </c>
    </row>
    <row r="3252" spans="2:2" x14ac:dyDescent="0.25">
      <c r="B3252" s="181" t="e">
        <f t="shared" ca="1" si="200"/>
        <v>#N/A</v>
      </c>
    </row>
    <row r="3253" spans="2:2" x14ac:dyDescent="0.25">
      <c r="B3253" s="181" t="e">
        <f t="shared" ca="1" si="200"/>
        <v>#N/A</v>
      </c>
    </row>
    <row r="3254" spans="2:2" x14ac:dyDescent="0.25">
      <c r="B3254" s="181" t="e">
        <f t="shared" ca="1" si="200"/>
        <v>#N/A</v>
      </c>
    </row>
    <row r="3255" spans="2:2" x14ac:dyDescent="0.25">
      <c r="B3255" s="181" t="e">
        <f t="shared" ca="1" si="200"/>
        <v>#N/A</v>
      </c>
    </row>
    <row r="3256" spans="2:2" x14ac:dyDescent="0.25">
      <c r="B3256" s="181" t="e">
        <f t="shared" ca="1" si="200"/>
        <v>#N/A</v>
      </c>
    </row>
    <row r="3257" spans="2:2" x14ac:dyDescent="0.25">
      <c r="B3257" s="181" t="e">
        <f t="shared" ca="1" si="200"/>
        <v>#N/A</v>
      </c>
    </row>
    <row r="3258" spans="2:2" x14ac:dyDescent="0.25">
      <c r="B3258" s="181" t="e">
        <f t="shared" ca="1" si="200"/>
        <v>#N/A</v>
      </c>
    </row>
    <row r="3259" spans="2:2" x14ac:dyDescent="0.25">
      <c r="B3259" s="181" t="e">
        <f t="shared" ca="1" si="200"/>
        <v>#N/A</v>
      </c>
    </row>
    <row r="3260" spans="2:2" x14ac:dyDescent="0.25">
      <c r="B3260" s="181" t="e">
        <f t="shared" ca="1" si="200"/>
        <v>#N/A</v>
      </c>
    </row>
    <row r="3261" spans="2:2" x14ac:dyDescent="0.25">
      <c r="B3261" s="181" t="e">
        <f t="shared" ca="1" si="200"/>
        <v>#N/A</v>
      </c>
    </row>
    <row r="3262" spans="2:2" x14ac:dyDescent="0.25">
      <c r="B3262" s="181" t="e">
        <f t="shared" ca="1" si="200"/>
        <v>#N/A</v>
      </c>
    </row>
    <row r="3263" spans="2:2" x14ac:dyDescent="0.25">
      <c r="B3263" s="181" t="e">
        <f t="shared" ca="1" si="200"/>
        <v>#N/A</v>
      </c>
    </row>
    <row r="3264" spans="2:2" x14ac:dyDescent="0.25">
      <c r="B3264" s="181" t="e">
        <f t="shared" ca="1" si="200"/>
        <v>#N/A</v>
      </c>
    </row>
    <row r="3265" spans="2:2" x14ac:dyDescent="0.25">
      <c r="B3265" s="181" t="e">
        <f t="shared" ca="1" si="200"/>
        <v>#N/A</v>
      </c>
    </row>
    <row r="3266" spans="2:2" x14ac:dyDescent="0.25">
      <c r="B3266" s="181" t="e">
        <f t="shared" ca="1" si="200"/>
        <v>#N/A</v>
      </c>
    </row>
    <row r="3267" spans="2:2" x14ac:dyDescent="0.25">
      <c r="B3267" s="181" t="e">
        <f t="shared" ca="1" si="200"/>
        <v>#N/A</v>
      </c>
    </row>
  </sheetData>
  <scenarios current="0">
    <scenario name="Worst Case" locked="1" count="5" user="Geoff Taylor" comment="Created by Geoff Taylor on 17/02/2015">
      <inputCells r="E207" val="1.2" numFmtId="9"/>
      <inputCells r="D208" val="0.9" numFmtId="9"/>
      <inputCells r="D209" val="5"/>
      <inputCells r="E210" val="1.2" numFmtId="9"/>
      <inputCells r="E211" val="0.09" numFmtId="171"/>
    </scenario>
  </scenarios>
  <mergeCells count="6">
    <mergeCell ref="F266:G266"/>
    <mergeCell ref="DM10:DN11"/>
    <mergeCell ref="CZ11:DD13"/>
    <mergeCell ref="BG12:BN17"/>
    <mergeCell ref="CB22:CK23"/>
    <mergeCell ref="AB40:AB41"/>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Y3260"/>
  <sheetViews>
    <sheetView topLeftCell="A4" zoomScale="80" zoomScaleNormal="80" workbookViewId="0">
      <selection activeCell="C45" sqref="C45"/>
    </sheetView>
  </sheetViews>
  <sheetFormatPr defaultRowHeight="15" x14ac:dyDescent="0.25"/>
  <cols>
    <col min="1" max="1" width="53.7109375" style="12" customWidth="1"/>
    <col min="2" max="9" width="15.5703125" style="12" customWidth="1"/>
    <col min="10" max="10" width="32.7109375" style="12" customWidth="1"/>
    <col min="11" max="13" width="14.7109375" style="12" customWidth="1"/>
    <col min="14" max="14" width="18" style="12" customWidth="1"/>
    <col min="15" max="20" width="14.7109375" style="12" customWidth="1"/>
    <col min="21" max="27" width="11.28515625" style="12" customWidth="1"/>
    <col min="28" max="28" width="32.42578125" style="12" customWidth="1"/>
    <col min="29" max="29" width="19.140625" style="12" customWidth="1"/>
    <col min="30" max="32" width="11.28515625" style="12" customWidth="1"/>
    <col min="33" max="33" width="13.42578125" style="12" customWidth="1"/>
    <col min="34" max="37" width="11.28515625" style="12" customWidth="1"/>
    <col min="38" max="44" width="9.140625" style="12"/>
    <col min="45" max="45" width="16.7109375" style="12" customWidth="1"/>
    <col min="46" max="46" width="39.140625" style="12" customWidth="1"/>
    <col min="47" max="67" width="9.140625" style="12"/>
    <col min="68" max="68" width="14.7109375" style="12" customWidth="1"/>
    <col min="69" max="69" width="48.42578125" style="12" customWidth="1"/>
    <col min="70" max="71" width="16.42578125" style="12" customWidth="1"/>
    <col min="72" max="72" width="11.7109375" style="186" customWidth="1"/>
    <col min="73" max="73" width="46.42578125" style="12" customWidth="1"/>
    <col min="74" max="74" width="13.42578125" style="12" customWidth="1"/>
    <col min="75" max="75" width="12.28515625" style="186" customWidth="1"/>
    <col min="76" max="76" width="12.28515625" style="12" customWidth="1"/>
    <col min="77" max="83" width="16" style="12" customWidth="1"/>
    <col min="84" max="84" width="22.140625" style="12" customWidth="1"/>
    <col min="85" max="85" width="16" style="12" customWidth="1"/>
    <col min="86" max="86" width="14.5703125" style="186" customWidth="1"/>
    <col min="87" max="87" width="16.5703125" style="12" customWidth="1"/>
    <col min="88" max="91" width="13.5703125" style="12" customWidth="1"/>
    <col min="92" max="92" width="9.140625" style="186"/>
    <col min="93" max="98" width="9.140625" style="12"/>
    <col min="99" max="99" width="20.85546875" style="186" customWidth="1"/>
    <col min="100" max="103" width="20.85546875" style="12" customWidth="1"/>
    <col min="104" max="104" width="18.140625" style="12" customWidth="1"/>
    <col min="105" max="105" width="16.140625" style="12" customWidth="1"/>
    <col min="106" max="106" width="12.85546875" style="12" customWidth="1"/>
    <col min="107" max="107" width="11.7109375" style="12" customWidth="1"/>
    <col min="108" max="108" width="9.140625" style="12"/>
    <col min="109" max="110" width="25.28515625" style="12" customWidth="1"/>
    <col min="111" max="111" width="17.140625" style="12" customWidth="1"/>
    <col min="112" max="112" width="9.140625" style="12"/>
    <col min="113" max="114" width="24.140625" style="12" customWidth="1"/>
    <col min="115" max="116" width="9.140625" style="12"/>
    <col min="117" max="118" width="9.140625" style="12" customWidth="1"/>
    <col min="119" max="264" width="9.140625" style="12"/>
    <col min="265" max="265" width="31.7109375" style="12" customWidth="1"/>
    <col min="266" max="266" width="11.85546875" style="12" customWidth="1"/>
    <col min="267" max="272" width="9.5703125" style="12" customWidth="1"/>
    <col min="273" max="520" width="9.140625" style="12"/>
    <col min="521" max="521" width="31.7109375" style="12" customWidth="1"/>
    <col min="522" max="522" width="11.85546875" style="12" customWidth="1"/>
    <col min="523" max="528" width="9.5703125" style="12" customWidth="1"/>
    <col min="529" max="776" width="9.140625" style="12"/>
    <col min="777" max="777" width="31.7109375" style="12" customWidth="1"/>
    <col min="778" max="778" width="11.85546875" style="12" customWidth="1"/>
    <col min="779" max="784" width="9.5703125" style="12" customWidth="1"/>
    <col min="785" max="1032" width="9.140625" style="12"/>
    <col min="1033" max="1033" width="31.7109375" style="12" customWidth="1"/>
    <col min="1034" max="1034" width="11.85546875" style="12" customWidth="1"/>
    <col min="1035" max="1040" width="9.5703125" style="12" customWidth="1"/>
    <col min="1041" max="1288" width="9.140625" style="12"/>
    <col min="1289" max="1289" width="31.7109375" style="12" customWidth="1"/>
    <col min="1290" max="1290" width="11.85546875" style="12" customWidth="1"/>
    <col min="1291" max="1296" width="9.5703125" style="12" customWidth="1"/>
    <col min="1297" max="1544" width="9.140625" style="12"/>
    <col min="1545" max="1545" width="31.7109375" style="12" customWidth="1"/>
    <col min="1546" max="1546" width="11.85546875" style="12" customWidth="1"/>
    <col min="1547" max="1552" width="9.5703125" style="12" customWidth="1"/>
    <col min="1553" max="1800" width="9.140625" style="12"/>
    <col min="1801" max="1801" width="31.7109375" style="12" customWidth="1"/>
    <col min="1802" max="1802" width="11.85546875" style="12" customWidth="1"/>
    <col min="1803" max="1808" width="9.5703125" style="12" customWidth="1"/>
    <col min="1809" max="2056" width="9.140625" style="12"/>
    <col min="2057" max="2057" width="31.7109375" style="12" customWidth="1"/>
    <col min="2058" max="2058" width="11.85546875" style="12" customWidth="1"/>
    <col min="2059" max="2064" width="9.5703125" style="12" customWidth="1"/>
    <col min="2065" max="2312" width="9.140625" style="12"/>
    <col min="2313" max="2313" width="31.7109375" style="12" customWidth="1"/>
    <col min="2314" max="2314" width="11.85546875" style="12" customWidth="1"/>
    <col min="2315" max="2320" width="9.5703125" style="12" customWidth="1"/>
    <col min="2321" max="2568" width="9.140625" style="12"/>
    <col min="2569" max="2569" width="31.7109375" style="12" customWidth="1"/>
    <col min="2570" max="2570" width="11.85546875" style="12" customWidth="1"/>
    <col min="2571" max="2576" width="9.5703125" style="12" customWidth="1"/>
    <col min="2577" max="2824" width="9.140625" style="12"/>
    <col min="2825" max="2825" width="31.7109375" style="12" customWidth="1"/>
    <col min="2826" max="2826" width="11.85546875" style="12" customWidth="1"/>
    <col min="2827" max="2832" width="9.5703125" style="12" customWidth="1"/>
    <col min="2833" max="3080" width="9.140625" style="12"/>
    <col min="3081" max="3081" width="31.7109375" style="12" customWidth="1"/>
    <col min="3082" max="3082" width="11.85546875" style="12" customWidth="1"/>
    <col min="3083" max="3088" width="9.5703125" style="12" customWidth="1"/>
    <col min="3089" max="3336" width="9.140625" style="12"/>
    <col min="3337" max="3337" width="31.7109375" style="12" customWidth="1"/>
    <col min="3338" max="3338" width="11.85546875" style="12" customWidth="1"/>
    <col min="3339" max="3344" width="9.5703125" style="12" customWidth="1"/>
    <col min="3345" max="3592" width="9.140625" style="12"/>
    <col min="3593" max="3593" width="31.7109375" style="12" customWidth="1"/>
    <col min="3594" max="3594" width="11.85546875" style="12" customWidth="1"/>
    <col min="3595" max="3600" width="9.5703125" style="12" customWidth="1"/>
    <col min="3601" max="3848" width="9.140625" style="12"/>
    <col min="3849" max="3849" width="31.7109375" style="12" customWidth="1"/>
    <col min="3850" max="3850" width="11.85546875" style="12" customWidth="1"/>
    <col min="3851" max="3856" width="9.5703125" style="12" customWidth="1"/>
    <col min="3857" max="4104" width="9.140625" style="12"/>
    <col min="4105" max="4105" width="31.7109375" style="12" customWidth="1"/>
    <col min="4106" max="4106" width="11.85546875" style="12" customWidth="1"/>
    <col min="4107" max="4112" width="9.5703125" style="12" customWidth="1"/>
    <col min="4113" max="4360" width="9.140625" style="12"/>
    <col min="4361" max="4361" width="31.7109375" style="12" customWidth="1"/>
    <col min="4362" max="4362" width="11.85546875" style="12" customWidth="1"/>
    <col min="4363" max="4368" width="9.5703125" style="12" customWidth="1"/>
    <col min="4369" max="4616" width="9.140625" style="12"/>
    <col min="4617" max="4617" width="31.7109375" style="12" customWidth="1"/>
    <col min="4618" max="4618" width="11.85546875" style="12" customWidth="1"/>
    <col min="4619" max="4624" width="9.5703125" style="12" customWidth="1"/>
    <col min="4625" max="4872" width="9.140625" style="12"/>
    <col min="4873" max="4873" width="31.7109375" style="12" customWidth="1"/>
    <col min="4874" max="4874" width="11.85546875" style="12" customWidth="1"/>
    <col min="4875" max="4880" width="9.5703125" style="12" customWidth="1"/>
    <col min="4881" max="5128" width="9.140625" style="12"/>
    <col min="5129" max="5129" width="31.7109375" style="12" customWidth="1"/>
    <col min="5130" max="5130" width="11.85546875" style="12" customWidth="1"/>
    <col min="5131" max="5136" width="9.5703125" style="12" customWidth="1"/>
    <col min="5137" max="5384" width="9.140625" style="12"/>
    <col min="5385" max="5385" width="31.7109375" style="12" customWidth="1"/>
    <col min="5386" max="5386" width="11.85546875" style="12" customWidth="1"/>
    <col min="5387" max="5392" width="9.5703125" style="12" customWidth="1"/>
    <col min="5393" max="5640" width="9.140625" style="12"/>
    <col min="5641" max="5641" width="31.7109375" style="12" customWidth="1"/>
    <col min="5642" max="5642" width="11.85546875" style="12" customWidth="1"/>
    <col min="5643" max="5648" width="9.5703125" style="12" customWidth="1"/>
    <col min="5649" max="5896" width="9.140625" style="12"/>
    <col min="5897" max="5897" width="31.7109375" style="12" customWidth="1"/>
    <col min="5898" max="5898" width="11.85546875" style="12" customWidth="1"/>
    <col min="5899" max="5904" width="9.5703125" style="12" customWidth="1"/>
    <col min="5905" max="6152" width="9.140625" style="12"/>
    <col min="6153" max="6153" width="31.7109375" style="12" customWidth="1"/>
    <col min="6154" max="6154" width="11.85546875" style="12" customWidth="1"/>
    <col min="6155" max="6160" width="9.5703125" style="12" customWidth="1"/>
    <col min="6161" max="6408" width="9.140625" style="12"/>
    <col min="6409" max="6409" width="31.7109375" style="12" customWidth="1"/>
    <col min="6410" max="6410" width="11.85546875" style="12" customWidth="1"/>
    <col min="6411" max="6416" width="9.5703125" style="12" customWidth="1"/>
    <col min="6417" max="6664" width="9.140625" style="12"/>
    <col min="6665" max="6665" width="31.7109375" style="12" customWidth="1"/>
    <col min="6666" max="6666" width="11.85546875" style="12" customWidth="1"/>
    <col min="6667" max="6672" width="9.5703125" style="12" customWidth="1"/>
    <col min="6673" max="6920" width="9.140625" style="12"/>
    <col min="6921" max="6921" width="31.7109375" style="12" customWidth="1"/>
    <col min="6922" max="6922" width="11.85546875" style="12" customWidth="1"/>
    <col min="6923" max="6928" width="9.5703125" style="12" customWidth="1"/>
    <col min="6929" max="7176" width="9.140625" style="12"/>
    <col min="7177" max="7177" width="31.7109375" style="12" customWidth="1"/>
    <col min="7178" max="7178" width="11.85546875" style="12" customWidth="1"/>
    <col min="7179" max="7184" width="9.5703125" style="12" customWidth="1"/>
    <col min="7185" max="7432" width="9.140625" style="12"/>
    <col min="7433" max="7433" width="31.7109375" style="12" customWidth="1"/>
    <col min="7434" max="7434" width="11.85546875" style="12" customWidth="1"/>
    <col min="7435" max="7440" width="9.5703125" style="12" customWidth="1"/>
    <col min="7441" max="7688" width="9.140625" style="12"/>
    <col min="7689" max="7689" width="31.7109375" style="12" customWidth="1"/>
    <col min="7690" max="7690" width="11.85546875" style="12" customWidth="1"/>
    <col min="7691" max="7696" width="9.5703125" style="12" customWidth="1"/>
    <col min="7697" max="7944" width="9.140625" style="12"/>
    <col min="7945" max="7945" width="31.7109375" style="12" customWidth="1"/>
    <col min="7946" max="7946" width="11.85546875" style="12" customWidth="1"/>
    <col min="7947" max="7952" width="9.5703125" style="12" customWidth="1"/>
    <col min="7953" max="8200" width="9.140625" style="12"/>
    <col min="8201" max="8201" width="31.7109375" style="12" customWidth="1"/>
    <col min="8202" max="8202" width="11.85546875" style="12" customWidth="1"/>
    <col min="8203" max="8208" width="9.5703125" style="12" customWidth="1"/>
    <col min="8209" max="8456" width="9.140625" style="12"/>
    <col min="8457" max="8457" width="31.7109375" style="12" customWidth="1"/>
    <col min="8458" max="8458" width="11.85546875" style="12" customWidth="1"/>
    <col min="8459" max="8464" width="9.5703125" style="12" customWidth="1"/>
    <col min="8465" max="8712" width="9.140625" style="12"/>
    <col min="8713" max="8713" width="31.7109375" style="12" customWidth="1"/>
    <col min="8714" max="8714" width="11.85546875" style="12" customWidth="1"/>
    <col min="8715" max="8720" width="9.5703125" style="12" customWidth="1"/>
    <col min="8721" max="8968" width="9.140625" style="12"/>
    <col min="8969" max="8969" width="31.7109375" style="12" customWidth="1"/>
    <col min="8970" max="8970" width="11.85546875" style="12" customWidth="1"/>
    <col min="8971" max="8976" width="9.5703125" style="12" customWidth="1"/>
    <col min="8977" max="9224" width="9.140625" style="12"/>
    <col min="9225" max="9225" width="31.7109375" style="12" customWidth="1"/>
    <col min="9226" max="9226" width="11.85546875" style="12" customWidth="1"/>
    <col min="9227" max="9232" width="9.5703125" style="12" customWidth="1"/>
    <col min="9233" max="9480" width="9.140625" style="12"/>
    <col min="9481" max="9481" width="31.7109375" style="12" customWidth="1"/>
    <col min="9482" max="9482" width="11.85546875" style="12" customWidth="1"/>
    <col min="9483" max="9488" width="9.5703125" style="12" customWidth="1"/>
    <col min="9489" max="9736" width="9.140625" style="12"/>
    <col min="9737" max="9737" width="31.7109375" style="12" customWidth="1"/>
    <col min="9738" max="9738" width="11.85546875" style="12" customWidth="1"/>
    <col min="9739" max="9744" width="9.5703125" style="12" customWidth="1"/>
    <col min="9745" max="9992" width="9.140625" style="12"/>
    <col min="9993" max="9993" width="31.7109375" style="12" customWidth="1"/>
    <col min="9994" max="9994" width="11.85546875" style="12" customWidth="1"/>
    <col min="9995" max="10000" width="9.5703125" style="12" customWidth="1"/>
    <col min="10001" max="10248" width="9.140625" style="12"/>
    <col min="10249" max="10249" width="31.7109375" style="12" customWidth="1"/>
    <col min="10250" max="10250" width="11.85546875" style="12" customWidth="1"/>
    <col min="10251" max="10256" width="9.5703125" style="12" customWidth="1"/>
    <col min="10257" max="10504" width="9.140625" style="12"/>
    <col min="10505" max="10505" width="31.7109375" style="12" customWidth="1"/>
    <col min="10506" max="10506" width="11.85546875" style="12" customWidth="1"/>
    <col min="10507" max="10512" width="9.5703125" style="12" customWidth="1"/>
    <col min="10513" max="10760" width="9.140625" style="12"/>
    <col min="10761" max="10761" width="31.7109375" style="12" customWidth="1"/>
    <col min="10762" max="10762" width="11.85546875" style="12" customWidth="1"/>
    <col min="10763" max="10768" width="9.5703125" style="12" customWidth="1"/>
    <col min="10769" max="11016" width="9.140625" style="12"/>
    <col min="11017" max="11017" width="31.7109375" style="12" customWidth="1"/>
    <col min="11018" max="11018" width="11.85546875" style="12" customWidth="1"/>
    <col min="11019" max="11024" width="9.5703125" style="12" customWidth="1"/>
    <col min="11025" max="11272" width="9.140625" style="12"/>
    <col min="11273" max="11273" width="31.7109375" style="12" customWidth="1"/>
    <col min="11274" max="11274" width="11.85546875" style="12" customWidth="1"/>
    <col min="11275" max="11280" width="9.5703125" style="12" customWidth="1"/>
    <col min="11281" max="11528" width="9.140625" style="12"/>
    <col min="11529" max="11529" width="31.7109375" style="12" customWidth="1"/>
    <col min="11530" max="11530" width="11.85546875" style="12" customWidth="1"/>
    <col min="11531" max="11536" width="9.5703125" style="12" customWidth="1"/>
    <col min="11537" max="11784" width="9.140625" style="12"/>
    <col min="11785" max="11785" width="31.7109375" style="12" customWidth="1"/>
    <col min="11786" max="11786" width="11.85546875" style="12" customWidth="1"/>
    <col min="11787" max="11792" width="9.5703125" style="12" customWidth="1"/>
    <col min="11793" max="12040" width="9.140625" style="12"/>
    <col min="12041" max="12041" width="31.7109375" style="12" customWidth="1"/>
    <col min="12042" max="12042" width="11.85546875" style="12" customWidth="1"/>
    <col min="12043" max="12048" width="9.5703125" style="12" customWidth="1"/>
    <col min="12049" max="12296" width="9.140625" style="12"/>
    <col min="12297" max="12297" width="31.7109375" style="12" customWidth="1"/>
    <col min="12298" max="12298" width="11.85546875" style="12" customWidth="1"/>
    <col min="12299" max="12304" width="9.5703125" style="12" customWidth="1"/>
    <col min="12305" max="12552" width="9.140625" style="12"/>
    <col min="12553" max="12553" width="31.7109375" style="12" customWidth="1"/>
    <col min="12554" max="12554" width="11.85546875" style="12" customWidth="1"/>
    <col min="12555" max="12560" width="9.5703125" style="12" customWidth="1"/>
    <col min="12561" max="12808" width="9.140625" style="12"/>
    <col min="12809" max="12809" width="31.7109375" style="12" customWidth="1"/>
    <col min="12810" max="12810" width="11.85546875" style="12" customWidth="1"/>
    <col min="12811" max="12816" width="9.5703125" style="12" customWidth="1"/>
    <col min="12817" max="13064" width="9.140625" style="12"/>
    <col min="13065" max="13065" width="31.7109375" style="12" customWidth="1"/>
    <col min="13066" max="13066" width="11.85546875" style="12" customWidth="1"/>
    <col min="13067" max="13072" width="9.5703125" style="12" customWidth="1"/>
    <col min="13073" max="13320" width="9.140625" style="12"/>
    <col min="13321" max="13321" width="31.7109375" style="12" customWidth="1"/>
    <col min="13322" max="13322" width="11.85546875" style="12" customWidth="1"/>
    <col min="13323" max="13328" width="9.5703125" style="12" customWidth="1"/>
    <col min="13329" max="13576" width="9.140625" style="12"/>
    <col min="13577" max="13577" width="31.7109375" style="12" customWidth="1"/>
    <col min="13578" max="13578" width="11.85546875" style="12" customWidth="1"/>
    <col min="13579" max="13584" width="9.5703125" style="12" customWidth="1"/>
    <col min="13585" max="13832" width="9.140625" style="12"/>
    <col min="13833" max="13833" width="31.7109375" style="12" customWidth="1"/>
    <col min="13834" max="13834" width="11.85546875" style="12" customWidth="1"/>
    <col min="13835" max="13840" width="9.5703125" style="12" customWidth="1"/>
    <col min="13841" max="14088" width="9.140625" style="12"/>
    <col min="14089" max="14089" width="31.7109375" style="12" customWidth="1"/>
    <col min="14090" max="14090" width="11.85546875" style="12" customWidth="1"/>
    <col min="14091" max="14096" width="9.5703125" style="12" customWidth="1"/>
    <col min="14097" max="14344" width="9.140625" style="12"/>
    <col min="14345" max="14345" width="31.7109375" style="12" customWidth="1"/>
    <col min="14346" max="14346" width="11.85546875" style="12" customWidth="1"/>
    <col min="14347" max="14352" width="9.5703125" style="12" customWidth="1"/>
    <col min="14353" max="14600" width="9.140625" style="12"/>
    <col min="14601" max="14601" width="31.7109375" style="12" customWidth="1"/>
    <col min="14602" max="14602" width="11.85546875" style="12" customWidth="1"/>
    <col min="14603" max="14608" width="9.5703125" style="12" customWidth="1"/>
    <col min="14609" max="14856" width="9.140625" style="12"/>
    <col min="14857" max="14857" width="31.7109375" style="12" customWidth="1"/>
    <col min="14858" max="14858" width="11.85546875" style="12" customWidth="1"/>
    <col min="14859" max="14864" width="9.5703125" style="12" customWidth="1"/>
    <col min="14865" max="15112" width="9.140625" style="12"/>
    <col min="15113" max="15113" width="31.7109375" style="12" customWidth="1"/>
    <col min="15114" max="15114" width="11.85546875" style="12" customWidth="1"/>
    <col min="15115" max="15120" width="9.5703125" style="12" customWidth="1"/>
    <col min="15121" max="15368" width="9.140625" style="12"/>
    <col min="15369" max="15369" width="31.7109375" style="12" customWidth="1"/>
    <col min="15370" max="15370" width="11.85546875" style="12" customWidth="1"/>
    <col min="15371" max="15376" width="9.5703125" style="12" customWidth="1"/>
    <col min="15377" max="15624" width="9.140625" style="12"/>
    <col min="15625" max="15625" width="31.7109375" style="12" customWidth="1"/>
    <col min="15626" max="15626" width="11.85546875" style="12" customWidth="1"/>
    <col min="15627" max="15632" width="9.5703125" style="12" customWidth="1"/>
    <col min="15633" max="15880" width="9.140625" style="12"/>
    <col min="15881" max="15881" width="31.7109375" style="12" customWidth="1"/>
    <col min="15882" max="15882" width="11.85546875" style="12" customWidth="1"/>
    <col min="15883" max="15888" width="9.5703125" style="12" customWidth="1"/>
    <col min="15889" max="16136" width="9.140625" style="12"/>
    <col min="16137" max="16137" width="31.7109375" style="12" customWidth="1"/>
    <col min="16138" max="16138" width="11.85546875" style="12" customWidth="1"/>
    <col min="16139" max="16144" width="9.5703125" style="12" customWidth="1"/>
    <col min="16145" max="16384" width="9.140625" style="12"/>
  </cols>
  <sheetData>
    <row r="1" spans="1:115" ht="18.75" x14ac:dyDescent="0.3">
      <c r="A1" s="5" t="s">
        <v>578</v>
      </c>
      <c r="B1"/>
    </row>
    <row r="2" spans="1:115" x14ac:dyDescent="0.25">
      <c r="C2" s="6" t="s">
        <v>91</v>
      </c>
      <c r="E2" s="6" t="s">
        <v>93</v>
      </c>
      <c r="G2" s="21" t="s">
        <v>190</v>
      </c>
    </row>
    <row r="3" spans="1:115" x14ac:dyDescent="0.25">
      <c r="A3" s="12" t="s">
        <v>0</v>
      </c>
      <c r="C3" s="12" t="str">
        <f>'Current System'!B4</f>
        <v>Select Region</v>
      </c>
      <c r="E3" s="12" t="str">
        <f>'Current System'!B4</f>
        <v>Select Region</v>
      </c>
      <c r="G3" s="19"/>
    </row>
    <row r="4" spans="1:115" ht="45" customHeight="1" x14ac:dyDescent="0.25">
      <c r="A4" s="12" t="s">
        <v>170</v>
      </c>
      <c r="C4" s="12">
        <f>'Current System'!B5</f>
        <v>0</v>
      </c>
      <c r="E4" s="12">
        <f>'Current System'!B5</f>
        <v>0</v>
      </c>
      <c r="G4" s="19"/>
      <c r="AB4" s="19" t="s">
        <v>151</v>
      </c>
      <c r="AD4" s="19"/>
      <c r="AT4" s="12" t="s">
        <v>174</v>
      </c>
      <c r="BD4" s="12" t="s">
        <v>176</v>
      </c>
      <c r="BH4" s="12" t="s">
        <v>186</v>
      </c>
      <c r="BQ4" s="12" t="s">
        <v>583</v>
      </c>
      <c r="BU4" s="19" t="s">
        <v>191</v>
      </c>
      <c r="BX4" s="72" t="s">
        <v>219</v>
      </c>
      <c r="CI4" s="4" t="s">
        <v>234</v>
      </c>
      <c r="CO4" s="72" t="s">
        <v>237</v>
      </c>
      <c r="CV4" s="72" t="s">
        <v>253</v>
      </c>
      <c r="DB4" s="19" t="s">
        <v>287</v>
      </c>
      <c r="DC4" s="19"/>
      <c r="DJ4" s="785" t="s">
        <v>419</v>
      </c>
      <c r="DK4" s="785"/>
    </row>
    <row r="5" spans="1:115" ht="28.5" customHeight="1" x14ac:dyDescent="0.25">
      <c r="A5" s="12" t="s">
        <v>576</v>
      </c>
      <c r="C5" s="12" t="str">
        <f>'Current System'!B6</f>
        <v>Select Drainage Characteristics</v>
      </c>
      <c r="E5" s="12" t="str">
        <f>C5</f>
        <v>Select Drainage Characteristics</v>
      </c>
      <c r="AB5" s="43" t="s">
        <v>201</v>
      </c>
      <c r="AY5" s="49"/>
      <c r="BE5" s="19" t="s">
        <v>177</v>
      </c>
      <c r="BH5" s="800" t="s">
        <v>187</v>
      </c>
      <c r="BI5" s="800"/>
      <c r="BJ5" s="800"/>
      <c r="BK5" s="800"/>
      <c r="BL5" s="800"/>
      <c r="BM5" s="800"/>
      <c r="BN5" s="800"/>
      <c r="BO5" s="800"/>
      <c r="BQ5" s="164" t="s">
        <v>143</v>
      </c>
      <c r="BR5" s="164" t="s">
        <v>423</v>
      </c>
      <c r="BS5" s="164" t="s">
        <v>382</v>
      </c>
      <c r="BV5" s="72" t="s">
        <v>425</v>
      </c>
      <c r="BX5" s="67"/>
      <c r="BY5" s="71" t="s">
        <v>172</v>
      </c>
      <c r="BZ5" s="71" t="s">
        <v>206</v>
      </c>
      <c r="CA5" s="71" t="s">
        <v>207</v>
      </c>
      <c r="CB5" s="71" t="s">
        <v>208</v>
      </c>
      <c r="CC5" s="71" t="s">
        <v>108</v>
      </c>
      <c r="CD5" s="71" t="s">
        <v>85</v>
      </c>
      <c r="CE5" s="71" t="s">
        <v>209</v>
      </c>
      <c r="CF5" s="71" t="s">
        <v>210</v>
      </c>
      <c r="CG5" s="71" t="s">
        <v>211</v>
      </c>
      <c r="CI5" s="76"/>
      <c r="CJ5" s="81" t="s">
        <v>232</v>
      </c>
      <c r="CK5" s="82" t="s">
        <v>235</v>
      </c>
      <c r="CL5" s="81" t="s">
        <v>233</v>
      </c>
      <c r="CM5" s="82" t="s">
        <v>235</v>
      </c>
      <c r="CO5" s="76"/>
      <c r="CP5" s="88" t="s">
        <v>238</v>
      </c>
      <c r="CQ5" s="88" t="s">
        <v>239</v>
      </c>
      <c r="CR5" s="88" t="s">
        <v>240</v>
      </c>
      <c r="CS5" s="88" t="s">
        <v>241</v>
      </c>
      <c r="CT5" s="88" t="s">
        <v>242</v>
      </c>
      <c r="CU5" s="237"/>
      <c r="CV5" s="801" t="s">
        <v>262</v>
      </c>
      <c r="CW5" s="801"/>
      <c r="CX5" s="801"/>
      <c r="CY5" s="801"/>
      <c r="CZ5" s="801"/>
      <c r="DB5" s="239"/>
      <c r="DC5" s="240" t="s">
        <v>584</v>
      </c>
      <c r="DD5" s="241" t="s">
        <v>288</v>
      </c>
      <c r="DE5" s="242" t="s">
        <v>568</v>
      </c>
      <c r="DF5" s="242" t="s">
        <v>569</v>
      </c>
      <c r="DG5" s="242" t="s">
        <v>550</v>
      </c>
      <c r="DH5" s="209"/>
      <c r="DJ5" s="796"/>
      <c r="DK5" s="796"/>
    </row>
    <row r="6" spans="1:115" ht="15.75" customHeight="1" x14ac:dyDescent="0.25">
      <c r="A6" s="12" t="s">
        <v>22</v>
      </c>
      <c r="C6" s="12" t="str">
        <f>'Current System'!B7</f>
        <v>Select Breed</v>
      </c>
      <c r="E6" s="12" t="str">
        <f>'Proposed System'!C12</f>
        <v>Select Breed</v>
      </c>
      <c r="G6" s="19"/>
      <c r="AB6" s="44">
        <v>1</v>
      </c>
      <c r="AC6" s="12" t="s">
        <v>152</v>
      </c>
      <c r="AE6" s="41" t="s">
        <v>6</v>
      </c>
      <c r="AF6" s="41" t="s">
        <v>13</v>
      </c>
      <c r="AG6" s="41" t="s">
        <v>12</v>
      </c>
      <c r="AH6" s="41" t="s">
        <v>8</v>
      </c>
      <c r="AI6" s="41" t="s">
        <v>7</v>
      </c>
      <c r="AJ6" s="41" t="s">
        <v>9</v>
      </c>
      <c r="AK6" s="41" t="s">
        <v>10</v>
      </c>
      <c r="AL6" s="41" t="s">
        <v>11</v>
      </c>
      <c r="AM6" s="41" t="s">
        <v>166</v>
      </c>
      <c r="AN6" s="41" t="s">
        <v>167</v>
      </c>
      <c r="AO6" s="41" t="s">
        <v>14</v>
      </c>
      <c r="AP6" s="41" t="s">
        <v>15</v>
      </c>
      <c r="AQ6" s="41" t="s">
        <v>16</v>
      </c>
      <c r="AS6" s="63"/>
      <c r="AT6" s="19" t="s">
        <v>143</v>
      </c>
      <c r="AU6" s="12" t="s">
        <v>425</v>
      </c>
      <c r="AV6" s="12" t="s">
        <v>89</v>
      </c>
      <c r="BE6" s="21" t="s">
        <v>179</v>
      </c>
      <c r="BF6" s="21" t="s">
        <v>180</v>
      </c>
      <c r="BH6" s="800"/>
      <c r="BI6" s="800"/>
      <c r="BJ6" s="800"/>
      <c r="BK6" s="800"/>
      <c r="BL6" s="800"/>
      <c r="BM6" s="800"/>
      <c r="BN6" s="800"/>
      <c r="BO6" s="800"/>
      <c r="BQ6" s="63"/>
      <c r="BR6" s="63"/>
      <c r="BS6" s="63"/>
      <c r="BX6" s="67" t="s">
        <v>212</v>
      </c>
      <c r="BY6" s="68">
        <v>1100000</v>
      </c>
      <c r="BZ6" s="68">
        <v>280000</v>
      </c>
      <c r="CA6" s="68">
        <v>7000</v>
      </c>
      <c r="CB6" s="68">
        <v>0</v>
      </c>
      <c r="CC6" s="68">
        <v>150000</v>
      </c>
      <c r="CD6" s="68">
        <v>1537000</v>
      </c>
      <c r="CE6" s="69">
        <v>0.39727272727272728</v>
      </c>
      <c r="CF6" s="69">
        <v>0.25454545454545452</v>
      </c>
      <c r="CG6" s="69">
        <v>0.13636363636363635</v>
      </c>
      <c r="CI6" s="67" t="s">
        <v>172</v>
      </c>
      <c r="CJ6" s="77">
        <v>8.5000000000000006E-2</v>
      </c>
      <c r="CK6" s="83">
        <v>0.41</v>
      </c>
      <c r="CL6" s="77">
        <v>0.05</v>
      </c>
      <c r="CM6" s="83">
        <v>0.5</v>
      </c>
      <c r="CO6" s="87">
        <v>1</v>
      </c>
      <c r="CP6" s="87">
        <v>2</v>
      </c>
      <c r="CQ6" s="87">
        <v>3</v>
      </c>
      <c r="CR6" s="87">
        <v>4</v>
      </c>
      <c r="CS6" s="87">
        <v>5</v>
      </c>
      <c r="CT6" s="87">
        <v>6</v>
      </c>
      <c r="CU6" s="237"/>
      <c r="CV6" s="801"/>
      <c r="CW6" s="801"/>
      <c r="CX6" s="801"/>
      <c r="CY6" s="801"/>
      <c r="CZ6" s="801"/>
      <c r="DB6" s="238" t="s">
        <v>111</v>
      </c>
      <c r="DC6" s="243">
        <v>2</v>
      </c>
      <c r="DD6" s="243"/>
      <c r="DE6" s="244">
        <v>0.01</v>
      </c>
      <c r="DF6" s="244">
        <v>0.01</v>
      </c>
      <c r="DG6" s="244">
        <v>1.4999999999999999E-2</v>
      </c>
      <c r="DH6" s="86"/>
      <c r="DJ6" s="8" t="s">
        <v>276</v>
      </c>
      <c r="DK6" s="106" t="s">
        <v>420</v>
      </c>
    </row>
    <row r="7" spans="1:115" x14ac:dyDescent="0.25">
      <c r="A7" s="12" t="s">
        <v>572</v>
      </c>
      <c r="C7" s="12">
        <f>'Current System'!B8</f>
        <v>0</v>
      </c>
      <c r="E7" s="12">
        <f>'Proposed System'!C13</f>
        <v>0</v>
      </c>
      <c r="AB7" s="44">
        <v>2</v>
      </c>
      <c r="AC7" s="65">
        <v>1</v>
      </c>
      <c r="AD7" s="65">
        <v>2</v>
      </c>
      <c r="AE7" s="65">
        <v>3</v>
      </c>
      <c r="AF7" s="65">
        <v>4</v>
      </c>
      <c r="AG7" s="65">
        <v>5</v>
      </c>
      <c r="AH7" s="65">
        <v>6</v>
      </c>
      <c r="AI7" s="65">
        <v>7</v>
      </c>
      <c r="AJ7" s="65">
        <v>8</v>
      </c>
      <c r="AK7" s="65">
        <v>9</v>
      </c>
      <c r="AL7" s="65">
        <v>10</v>
      </c>
      <c r="AM7" s="65">
        <v>11</v>
      </c>
      <c r="AN7" s="65">
        <v>12</v>
      </c>
      <c r="AO7" s="65">
        <v>13</v>
      </c>
      <c r="AP7" s="65">
        <v>14</v>
      </c>
      <c r="AQ7" s="65">
        <v>15</v>
      </c>
      <c r="AS7" s="63"/>
      <c r="AT7" s="63">
        <v>1</v>
      </c>
      <c r="AU7" s="63">
        <v>2</v>
      </c>
      <c r="AV7" s="63"/>
      <c r="AW7" s="63"/>
      <c r="AX7" s="63"/>
      <c r="AY7" s="63"/>
      <c r="AZ7" s="63"/>
      <c r="BA7" s="63"/>
      <c r="BD7" s="12" t="s">
        <v>156</v>
      </c>
      <c r="BE7" s="12">
        <v>0</v>
      </c>
      <c r="BF7" s="12">
        <v>15</v>
      </c>
      <c r="BH7" s="235"/>
      <c r="BI7" s="235"/>
      <c r="BJ7" s="235"/>
      <c r="BK7" s="235"/>
      <c r="BL7" s="235"/>
      <c r="BM7" s="235"/>
      <c r="BN7" s="235"/>
      <c r="BO7" s="235"/>
      <c r="BQ7" t="s">
        <v>568</v>
      </c>
      <c r="BR7" s="12">
        <v>60</v>
      </c>
      <c r="BS7" s="12">
        <v>40</v>
      </c>
      <c r="BU7" t="s">
        <v>568</v>
      </c>
      <c r="BV7" s="12">
        <v>6</v>
      </c>
      <c r="BX7" s="67" t="s">
        <v>213</v>
      </c>
      <c r="BY7" s="68">
        <v>1228556</v>
      </c>
      <c r="BZ7" s="68">
        <v>37789</v>
      </c>
      <c r="CA7" s="68">
        <v>4651</v>
      </c>
      <c r="CB7" s="68">
        <v>244266</v>
      </c>
      <c r="CC7" s="68">
        <v>137000</v>
      </c>
      <c r="CD7" s="68">
        <v>1652262</v>
      </c>
      <c r="CE7" s="69">
        <v>0.34488130781177251</v>
      </c>
      <c r="CF7" s="69">
        <v>0.22958253429229111</v>
      </c>
      <c r="CG7" s="69">
        <v>0.11151302830314613</v>
      </c>
      <c r="CI7" s="67" t="s">
        <v>228</v>
      </c>
      <c r="CJ7" s="77">
        <v>0.13</v>
      </c>
      <c r="CK7" s="83">
        <v>0.25</v>
      </c>
      <c r="CL7" s="77">
        <v>8.5000000000000006E-2</v>
      </c>
      <c r="CM7" s="83">
        <v>0.15</v>
      </c>
      <c r="CO7" s="8" t="s">
        <v>111</v>
      </c>
      <c r="CP7" s="80">
        <v>1</v>
      </c>
      <c r="CQ7" s="80">
        <v>1</v>
      </c>
      <c r="CR7" s="80">
        <v>1</v>
      </c>
      <c r="CS7" s="80">
        <v>1</v>
      </c>
      <c r="CT7" s="80">
        <v>1</v>
      </c>
      <c r="CU7" s="237"/>
      <c r="CV7" s="801"/>
      <c r="CW7" s="801"/>
      <c r="CX7" s="801"/>
      <c r="CY7" s="801"/>
      <c r="CZ7" s="801"/>
      <c r="DB7" s="238" t="s">
        <v>112</v>
      </c>
      <c r="DC7" s="243">
        <v>3</v>
      </c>
      <c r="DD7" s="243"/>
      <c r="DE7" s="244">
        <f>DE6+0.0015</f>
        <v>1.15E-2</v>
      </c>
      <c r="DF7" s="244">
        <f>DF6+0.001</f>
        <v>1.0999999999999999E-2</v>
      </c>
      <c r="DG7" s="244">
        <f>DG6+0.0025</f>
        <v>1.7499999999999998E-2</v>
      </c>
      <c r="DH7" s="86"/>
      <c r="DJ7" s="9" t="s">
        <v>277</v>
      </c>
      <c r="DK7" s="146">
        <v>0.4</v>
      </c>
    </row>
    <row r="8" spans="1:115" x14ac:dyDescent="0.25">
      <c r="A8" t="s">
        <v>171</v>
      </c>
      <c r="B8"/>
      <c r="C8" s="130">
        <f>'Current System'!B9</f>
        <v>0</v>
      </c>
      <c r="D8" s="136"/>
      <c r="E8" s="130">
        <f>'Proposed System'!C14</f>
        <v>0</v>
      </c>
      <c r="G8" s="158">
        <f>E8-C8</f>
        <v>0</v>
      </c>
      <c r="AB8" s="44">
        <v>3</v>
      </c>
      <c r="AC8" s="12" t="s">
        <v>153</v>
      </c>
      <c r="AE8" s="12">
        <v>130</v>
      </c>
      <c r="AF8" s="12">
        <v>130</v>
      </c>
      <c r="AG8" s="12">
        <v>130</v>
      </c>
      <c r="AH8" s="12">
        <v>130</v>
      </c>
      <c r="AI8" s="12">
        <v>130</v>
      </c>
      <c r="AJ8" s="12">
        <v>130</v>
      </c>
      <c r="AK8" s="12">
        <v>130</v>
      </c>
      <c r="AL8" s="12">
        <v>130</v>
      </c>
      <c r="AM8" s="12">
        <v>130</v>
      </c>
      <c r="AN8" s="12">
        <v>130</v>
      </c>
      <c r="AO8" s="12">
        <v>130</v>
      </c>
      <c r="AP8" s="12">
        <v>130</v>
      </c>
      <c r="AQ8" s="12">
        <v>130</v>
      </c>
      <c r="AS8" s="63"/>
      <c r="AT8" t="s">
        <v>568</v>
      </c>
      <c r="AU8" s="12">
        <v>1300</v>
      </c>
      <c r="AV8" s="12">
        <v>8</v>
      </c>
      <c r="BD8" s="12" t="s">
        <v>178</v>
      </c>
      <c r="BE8" s="12">
        <v>15.1</v>
      </c>
      <c r="BF8" s="12">
        <v>35</v>
      </c>
      <c r="BH8" s="235"/>
      <c r="BI8" s="235"/>
      <c r="BJ8" s="235"/>
      <c r="BK8" s="235"/>
      <c r="BL8" s="235"/>
      <c r="BM8" s="235"/>
      <c r="BN8" s="235"/>
      <c r="BO8" s="235"/>
      <c r="BQ8" t="s">
        <v>569</v>
      </c>
      <c r="BR8" s="12">
        <v>25</v>
      </c>
      <c r="BS8" s="12">
        <v>35</v>
      </c>
      <c r="BU8" t="s">
        <v>569</v>
      </c>
      <c r="BV8" s="12">
        <v>8</v>
      </c>
      <c r="BX8" s="67" t="s">
        <v>214</v>
      </c>
      <c r="BY8" s="68">
        <v>2000000</v>
      </c>
      <c r="BZ8" s="68">
        <v>0</v>
      </c>
      <c r="CA8" s="68">
        <v>50000</v>
      </c>
      <c r="CB8" s="68">
        <v>0</v>
      </c>
      <c r="CC8" s="68">
        <v>215000</v>
      </c>
      <c r="CD8" s="68">
        <v>2265000</v>
      </c>
      <c r="CE8" s="69">
        <v>0.13250000000000001</v>
      </c>
      <c r="CF8" s="69">
        <v>0</v>
      </c>
      <c r="CG8" s="69">
        <v>0.1075</v>
      </c>
      <c r="CI8" s="67" t="s">
        <v>229</v>
      </c>
      <c r="CJ8" s="77">
        <v>0.16</v>
      </c>
      <c r="CK8" s="83">
        <v>0.17</v>
      </c>
      <c r="CL8" s="77">
        <v>0.105</v>
      </c>
      <c r="CM8" s="80">
        <v>0</v>
      </c>
      <c r="CO8" s="8" t="s">
        <v>112</v>
      </c>
      <c r="CP8" s="80">
        <v>0.98</v>
      </c>
      <c r="CQ8" s="80">
        <v>1</v>
      </c>
      <c r="CR8" s="80">
        <v>1</v>
      </c>
      <c r="CS8" s="80">
        <v>1</v>
      </c>
      <c r="CT8" s="80">
        <v>1</v>
      </c>
      <c r="CU8" s="237"/>
      <c r="DB8" s="238" t="s">
        <v>113</v>
      </c>
      <c r="DC8" s="243">
        <v>4</v>
      </c>
      <c r="DD8" s="243"/>
      <c r="DE8" s="244">
        <f t="shared" ref="DE8:DE15" si="0">DE7+0.0015</f>
        <v>1.2999999999999999E-2</v>
      </c>
      <c r="DF8" s="244">
        <f t="shared" ref="DF8:DF15" si="1">DF7+0.001</f>
        <v>1.2E-2</v>
      </c>
      <c r="DG8" s="244">
        <f t="shared" ref="DG8:DG15" si="2">DG7+0.0025</f>
        <v>1.9999999999999997E-2</v>
      </c>
      <c r="DH8" s="86"/>
      <c r="DJ8" s="9" t="s">
        <v>278</v>
      </c>
      <c r="DK8" s="107">
        <v>0.6</v>
      </c>
    </row>
    <row r="9" spans="1:115" x14ac:dyDescent="0.25">
      <c r="A9" t="s">
        <v>169</v>
      </c>
      <c r="B9"/>
      <c r="C9" s="130">
        <f>'Current System'!B10</f>
        <v>0</v>
      </c>
      <c r="D9" s="136"/>
      <c r="E9" s="130">
        <f>'Proposed System'!C15</f>
        <v>0</v>
      </c>
      <c r="G9" s="158">
        <f>E9-C9</f>
        <v>0</v>
      </c>
      <c r="AB9" s="44">
        <v>4</v>
      </c>
      <c r="AS9" s="63"/>
      <c r="AT9" t="s">
        <v>569</v>
      </c>
      <c r="AU9" s="12">
        <v>1600</v>
      </c>
      <c r="AV9" s="12">
        <v>3.5</v>
      </c>
      <c r="BD9" s="12" t="s">
        <v>158</v>
      </c>
      <c r="BE9" s="12">
        <v>35.1</v>
      </c>
      <c r="BF9" s="12">
        <v>60</v>
      </c>
      <c r="BH9" s="235"/>
      <c r="BI9" s="235"/>
      <c r="BJ9" s="235"/>
      <c r="BK9" s="235"/>
      <c r="BL9" s="235"/>
      <c r="BM9" s="235"/>
      <c r="BN9" s="235"/>
      <c r="BO9" s="235"/>
      <c r="BQ9" t="s">
        <v>550</v>
      </c>
      <c r="BR9" s="12">
        <v>10</v>
      </c>
      <c r="BS9" s="12">
        <v>35</v>
      </c>
      <c r="BU9" t="s">
        <v>550</v>
      </c>
      <c r="BV9" s="12">
        <v>12</v>
      </c>
      <c r="BX9" s="67" t="s">
        <v>215</v>
      </c>
      <c r="BY9" s="68">
        <v>1710000</v>
      </c>
      <c r="BZ9" s="68">
        <v>69000</v>
      </c>
      <c r="CA9" s="68">
        <v>4000</v>
      </c>
      <c r="CB9" s="68">
        <v>49000</v>
      </c>
      <c r="CC9" s="68">
        <v>283478.26086956525</v>
      </c>
      <c r="CD9" s="68">
        <v>2115478.2608695654</v>
      </c>
      <c r="CE9" s="69">
        <v>0.23712178998220201</v>
      </c>
      <c r="CF9" s="69">
        <v>6.9005847953216376E-2</v>
      </c>
      <c r="CG9" s="69">
        <v>0.1657767607424358</v>
      </c>
      <c r="CI9" s="67" t="s">
        <v>230</v>
      </c>
      <c r="CJ9" s="77">
        <v>0.13</v>
      </c>
      <c r="CK9" s="83">
        <v>0.25</v>
      </c>
      <c r="CL9" s="77">
        <v>8.5000000000000006E-2</v>
      </c>
      <c r="CM9" s="83">
        <v>0.15</v>
      </c>
      <c r="CO9" s="8" t="s">
        <v>113</v>
      </c>
      <c r="CP9" s="80">
        <v>0.93</v>
      </c>
      <c r="CQ9" s="80">
        <v>0.98</v>
      </c>
      <c r="CR9" s="80">
        <v>1</v>
      </c>
      <c r="CS9" s="80">
        <v>1</v>
      </c>
      <c r="CT9" s="80">
        <v>1</v>
      </c>
      <c r="CU9" s="237"/>
      <c r="CV9" s="98" t="s">
        <v>254</v>
      </c>
      <c r="CW9" s="98" t="s">
        <v>255</v>
      </c>
      <c r="CX9" s="98" t="s">
        <v>260</v>
      </c>
      <c r="CY9" s="98" t="s">
        <v>261</v>
      </c>
      <c r="CZ9" s="97" t="s">
        <v>264</v>
      </c>
      <c r="DB9" s="238" t="s">
        <v>114</v>
      </c>
      <c r="DC9" s="243">
        <v>5</v>
      </c>
      <c r="DD9" s="243"/>
      <c r="DE9" s="244">
        <f t="shared" si="0"/>
        <v>1.4499999999999999E-2</v>
      </c>
      <c r="DF9" s="244">
        <f t="shared" si="1"/>
        <v>1.3000000000000001E-2</v>
      </c>
      <c r="DG9" s="244">
        <f t="shared" si="2"/>
        <v>2.2499999999999996E-2</v>
      </c>
      <c r="DH9" s="86"/>
      <c r="DJ9" s="9" t="s">
        <v>279</v>
      </c>
      <c r="DK9" s="107">
        <v>0.8</v>
      </c>
    </row>
    <row r="10" spans="1:115" x14ac:dyDescent="0.25">
      <c r="A10" s="38" t="s">
        <v>573</v>
      </c>
      <c r="C10" s="12">
        <f>IFERROR(C9/C4,0)</f>
        <v>0</v>
      </c>
      <c r="E10" s="12">
        <f>IFERROR(E9/E4,0)</f>
        <v>0</v>
      </c>
      <c r="AB10" s="44">
        <v>5</v>
      </c>
      <c r="AS10" s="63"/>
      <c r="AT10" t="s">
        <v>550</v>
      </c>
      <c r="AU10" s="12">
        <v>2750</v>
      </c>
      <c r="AV10" s="12">
        <v>8</v>
      </c>
      <c r="BH10" s="235"/>
      <c r="BI10" s="235"/>
      <c r="BJ10" s="235"/>
      <c r="BK10" s="235"/>
      <c r="BL10" s="235"/>
      <c r="BM10" s="235"/>
      <c r="BN10" s="235"/>
      <c r="BO10" s="235"/>
      <c r="BX10" s="67" t="s">
        <v>216</v>
      </c>
      <c r="BY10" s="68">
        <v>3600000</v>
      </c>
      <c r="BZ10" s="68">
        <v>700000</v>
      </c>
      <c r="CA10" s="68">
        <v>7000</v>
      </c>
      <c r="CB10" s="68">
        <v>700000</v>
      </c>
      <c r="CC10" s="68">
        <v>202000</v>
      </c>
      <c r="CD10" s="68">
        <v>5209000</v>
      </c>
      <c r="CE10" s="69">
        <v>0.44694444444444442</v>
      </c>
      <c r="CF10" s="69">
        <v>0.3888888888888889</v>
      </c>
      <c r="CG10" s="69">
        <v>5.6111111111111112E-2</v>
      </c>
      <c r="CI10" s="67" t="s">
        <v>231</v>
      </c>
      <c r="CJ10" s="78">
        <v>0.06</v>
      </c>
      <c r="CK10" s="83">
        <v>0.54</v>
      </c>
      <c r="CL10" s="79"/>
      <c r="CM10" s="80"/>
      <c r="CO10" s="8" t="s">
        <v>114</v>
      </c>
      <c r="CP10" s="80">
        <v>0.88</v>
      </c>
      <c r="CQ10" s="80">
        <v>0.93</v>
      </c>
      <c r="CR10" s="80">
        <v>0.98</v>
      </c>
      <c r="CS10" s="80">
        <v>1</v>
      </c>
      <c r="CT10" s="80">
        <v>1</v>
      </c>
      <c r="CU10" s="237"/>
      <c r="CV10" s="76" t="s">
        <v>259</v>
      </c>
      <c r="CW10" s="100">
        <v>1.6E-2</v>
      </c>
      <c r="CX10" s="76">
        <v>1.45</v>
      </c>
      <c r="CY10" s="76">
        <v>0.16</v>
      </c>
      <c r="CZ10" s="76">
        <f>CY10+CX10</f>
        <v>1.6099999999999999</v>
      </c>
      <c r="DB10" s="238" t="s">
        <v>115</v>
      </c>
      <c r="DC10" s="243">
        <v>6</v>
      </c>
      <c r="DD10" s="243"/>
      <c r="DE10" s="244">
        <f t="shared" si="0"/>
        <v>1.6E-2</v>
      </c>
      <c r="DF10" s="244">
        <f t="shared" si="1"/>
        <v>1.4000000000000002E-2</v>
      </c>
      <c r="DG10" s="244">
        <f t="shared" si="2"/>
        <v>2.4999999999999994E-2</v>
      </c>
      <c r="DH10" s="86"/>
      <c r="DJ10"/>
      <c r="DK10"/>
    </row>
    <row r="11" spans="1:115" x14ac:dyDescent="0.25">
      <c r="A11" s="38" t="s">
        <v>574</v>
      </c>
      <c r="C11" s="12">
        <f>IFERROR(C9/C8,0)</f>
        <v>0</v>
      </c>
      <c r="E11" s="12">
        <f>IFERROR(E9/E8,0)</f>
        <v>0</v>
      </c>
      <c r="AB11" s="44">
        <v>6</v>
      </c>
      <c r="AC11" s="12" t="s">
        <v>127</v>
      </c>
      <c r="AS11" s="63"/>
      <c r="BH11" s="235"/>
      <c r="BI11" s="235"/>
      <c r="BJ11" s="235"/>
      <c r="BK11" s="235"/>
      <c r="BL11" s="235"/>
      <c r="BM11" s="235"/>
      <c r="BN11" s="235"/>
      <c r="BO11" s="235"/>
      <c r="BU11" s="12" t="s">
        <v>426</v>
      </c>
      <c r="BX11" s="67" t="s">
        <v>217</v>
      </c>
      <c r="BY11" s="68">
        <v>719774</v>
      </c>
      <c r="BZ11" s="68">
        <v>0</v>
      </c>
      <c r="CA11" s="68">
        <v>0</v>
      </c>
      <c r="CB11" s="68">
        <v>153100</v>
      </c>
      <c r="CC11" s="68">
        <v>5000</v>
      </c>
      <c r="CD11" s="68">
        <v>877874</v>
      </c>
      <c r="CE11" s="69">
        <v>0.21965227974336388</v>
      </c>
      <c r="CF11" s="69">
        <v>0.21270565483054404</v>
      </c>
      <c r="CG11" s="69">
        <v>6.9466249128198572E-3</v>
      </c>
      <c r="CO11" s="8" t="s">
        <v>115</v>
      </c>
      <c r="CP11" s="80">
        <v>0.8</v>
      </c>
      <c r="CQ11" s="80">
        <v>0.88</v>
      </c>
      <c r="CR11" s="80">
        <v>0.93</v>
      </c>
      <c r="CS11" s="80">
        <v>0.98</v>
      </c>
      <c r="CT11" s="80">
        <v>1</v>
      </c>
      <c r="CU11" s="237"/>
      <c r="CV11" s="76" t="s">
        <v>256</v>
      </c>
      <c r="CW11" s="99">
        <v>2.5000000000000001E-3</v>
      </c>
      <c r="CX11" s="76">
        <v>3.5</v>
      </c>
      <c r="CY11" s="76">
        <v>0.04</v>
      </c>
      <c r="CZ11" s="76">
        <f t="shared" ref="CZ11:CZ13" si="3">CY11+CX11</f>
        <v>3.54</v>
      </c>
      <c r="DB11" s="238" t="s">
        <v>116</v>
      </c>
      <c r="DC11" s="243">
        <v>7</v>
      </c>
      <c r="DD11" s="243"/>
      <c r="DE11" s="244">
        <f t="shared" si="0"/>
        <v>1.7500000000000002E-2</v>
      </c>
      <c r="DF11" s="244">
        <f t="shared" si="1"/>
        <v>1.5000000000000003E-2</v>
      </c>
      <c r="DG11" s="244">
        <f t="shared" si="2"/>
        <v>2.7499999999999993E-2</v>
      </c>
      <c r="DH11" s="86"/>
    </row>
    <row r="12" spans="1:115" x14ac:dyDescent="0.25">
      <c r="A12" s="38" t="s">
        <v>575</v>
      </c>
      <c r="C12" s="42">
        <f>IFERROR(C8/C7,0)</f>
        <v>0</v>
      </c>
      <c r="E12" s="42">
        <f>IFERROR(E8/E7,0)</f>
        <v>0</v>
      </c>
      <c r="AB12" s="44">
        <v>7</v>
      </c>
      <c r="AC12" s="12" t="s">
        <v>159</v>
      </c>
      <c r="AS12" s="63"/>
      <c r="BX12" s="67" t="s">
        <v>218</v>
      </c>
      <c r="BY12" s="68">
        <v>580000</v>
      </c>
      <c r="BZ12" s="68">
        <v>0</v>
      </c>
      <c r="CA12" s="68">
        <v>0</v>
      </c>
      <c r="CB12" s="68">
        <v>300000</v>
      </c>
      <c r="CC12" s="68">
        <v>112500</v>
      </c>
      <c r="CD12" s="68">
        <v>992500</v>
      </c>
      <c r="CE12" s="69">
        <v>0.71120689655172409</v>
      </c>
      <c r="CF12" s="69">
        <v>0.51724137931034486</v>
      </c>
      <c r="CG12" s="69">
        <v>0.19396551724137931</v>
      </c>
      <c r="CV12" s="76" t="s">
        <v>257</v>
      </c>
      <c r="CW12" s="99">
        <v>8.9999999999999993E-3</v>
      </c>
      <c r="CX12" s="76">
        <v>1.35</v>
      </c>
      <c r="CY12" s="76">
        <v>0.04</v>
      </c>
      <c r="CZ12" s="76">
        <f t="shared" si="3"/>
        <v>1.3900000000000001</v>
      </c>
      <c r="DB12" s="238" t="s">
        <v>117</v>
      </c>
      <c r="DC12" s="243">
        <v>8</v>
      </c>
      <c r="DD12" s="243"/>
      <c r="DE12" s="244">
        <f t="shared" si="0"/>
        <v>1.9000000000000003E-2</v>
      </c>
      <c r="DF12" s="244">
        <f t="shared" si="1"/>
        <v>1.6000000000000004E-2</v>
      </c>
      <c r="DG12" s="244">
        <f t="shared" si="2"/>
        <v>2.9999999999999992E-2</v>
      </c>
      <c r="DH12" s="86"/>
    </row>
    <row r="13" spans="1:115" x14ac:dyDescent="0.25">
      <c r="AB13" s="44">
        <v>8</v>
      </c>
      <c r="AC13" s="74" t="s">
        <v>163</v>
      </c>
      <c r="AD13" s="12" t="s">
        <v>160</v>
      </c>
      <c r="AE13" s="12">
        <v>62</v>
      </c>
      <c r="AF13" s="12">
        <v>62</v>
      </c>
      <c r="AG13" s="12">
        <v>62</v>
      </c>
      <c r="AH13" s="12">
        <v>62</v>
      </c>
      <c r="AI13" s="12">
        <v>62</v>
      </c>
      <c r="AJ13" s="12">
        <v>62</v>
      </c>
      <c r="AK13" s="12">
        <v>62</v>
      </c>
      <c r="AL13" s="12">
        <v>62</v>
      </c>
      <c r="AM13" s="12">
        <v>62</v>
      </c>
      <c r="AN13" s="12">
        <v>62</v>
      </c>
      <c r="AO13" s="12">
        <v>62</v>
      </c>
      <c r="AP13" s="12">
        <v>62</v>
      </c>
      <c r="AQ13" s="12">
        <v>62</v>
      </c>
      <c r="AT13" s="12" t="s">
        <v>564</v>
      </c>
      <c r="BX13" s="67"/>
      <c r="BY13" s="67"/>
      <c r="BZ13" s="67"/>
      <c r="CA13" s="67"/>
      <c r="CB13" s="67"/>
      <c r="CC13" s="67"/>
      <c r="CD13" s="67"/>
      <c r="CE13" s="70">
        <f>AVERAGE(CE6:CE12)</f>
        <v>0.35565420654374774</v>
      </c>
      <c r="CF13" s="70">
        <f>AVERAGE(CF6:CF12)</f>
        <v>0.23885282283153428</v>
      </c>
      <c r="CG13" s="70">
        <f>AVERAGE(CG6:CG12)</f>
        <v>0.11116809695350408</v>
      </c>
      <c r="CV13" s="76" t="s">
        <v>258</v>
      </c>
      <c r="CW13" s="99">
        <v>1.5E-3</v>
      </c>
      <c r="CX13" s="76">
        <v>0</v>
      </c>
      <c r="CY13" s="76">
        <v>0</v>
      </c>
      <c r="CZ13" s="76">
        <f t="shared" si="3"/>
        <v>0</v>
      </c>
      <c r="DB13" s="238" t="s">
        <v>118</v>
      </c>
      <c r="DC13" s="243">
        <v>9</v>
      </c>
      <c r="DD13" s="243"/>
      <c r="DE13" s="244">
        <f t="shared" si="0"/>
        <v>2.0500000000000004E-2</v>
      </c>
      <c r="DF13" s="244">
        <f t="shared" si="1"/>
        <v>1.7000000000000005E-2</v>
      </c>
      <c r="DG13" s="244">
        <f t="shared" si="2"/>
        <v>3.2499999999999994E-2</v>
      </c>
      <c r="DH13" s="86"/>
    </row>
    <row r="14" spans="1:115" ht="18.75" x14ac:dyDescent="0.3">
      <c r="A14" s="5" t="s">
        <v>577</v>
      </c>
      <c r="B14"/>
      <c r="C14" s="130"/>
      <c r="D14" s="136"/>
      <c r="E14" s="130"/>
      <c r="G14" s="158"/>
      <c r="AB14" s="44">
        <v>9</v>
      </c>
      <c r="AC14" s="74"/>
      <c r="AD14" s="12" t="s">
        <v>161</v>
      </c>
      <c r="AE14" s="12">
        <v>39000</v>
      </c>
      <c r="AF14" s="12">
        <v>39000</v>
      </c>
      <c r="AG14" s="12">
        <v>39000</v>
      </c>
      <c r="AH14" s="12">
        <v>39000</v>
      </c>
      <c r="AI14" s="12">
        <v>39000</v>
      </c>
      <c r="AJ14" s="12">
        <v>39000</v>
      </c>
      <c r="AK14" s="12">
        <v>39000</v>
      </c>
      <c r="AL14" s="12">
        <v>39000</v>
      </c>
      <c r="AM14" s="12">
        <v>39000</v>
      </c>
      <c r="AN14" s="12">
        <v>39000</v>
      </c>
      <c r="AO14" s="12">
        <v>39000</v>
      </c>
      <c r="AP14" s="12">
        <v>39000</v>
      </c>
      <c r="AQ14" s="12">
        <v>39000</v>
      </c>
      <c r="AT14" s="226"/>
      <c r="AU14" s="227" t="s">
        <v>555</v>
      </c>
      <c r="AW14" s="227" t="s">
        <v>556</v>
      </c>
      <c r="AY14" s="19" t="s">
        <v>565</v>
      </c>
      <c r="AZ14" s="227"/>
      <c r="BA14" s="227"/>
      <c r="BX14" s="12" t="s">
        <v>220</v>
      </c>
      <c r="CA14" s="12">
        <v>7000</v>
      </c>
      <c r="CF14" s="17">
        <v>0.2</v>
      </c>
      <c r="CG14" s="17">
        <v>0.1</v>
      </c>
      <c r="CJ14" s="86"/>
      <c r="CV14" s="12" t="s">
        <v>263</v>
      </c>
      <c r="DB14" s="238" t="s">
        <v>119</v>
      </c>
      <c r="DC14" s="243">
        <v>10</v>
      </c>
      <c r="DD14" s="243"/>
      <c r="DE14" s="244">
        <f t="shared" si="0"/>
        <v>2.2000000000000006E-2</v>
      </c>
      <c r="DF14" s="244">
        <f t="shared" si="1"/>
        <v>1.8000000000000006E-2</v>
      </c>
      <c r="DG14" s="244">
        <f t="shared" si="2"/>
        <v>3.4999999999999996E-2</v>
      </c>
      <c r="DH14" s="86"/>
    </row>
    <row r="15" spans="1:115" x14ac:dyDescent="0.25">
      <c r="A15" s="152" t="s">
        <v>579</v>
      </c>
      <c r="B15" s="151"/>
      <c r="C15" s="194">
        <f>'Current System'!F54</f>
        <v>0</v>
      </c>
      <c r="D15" s="144"/>
      <c r="E15" s="194">
        <f>'Proposed System'!F58</f>
        <v>0</v>
      </c>
      <c r="F15" s="151"/>
      <c r="G15" s="245">
        <f t="shared" ref="G15:G18" si="4">E15-C15</f>
        <v>0</v>
      </c>
      <c r="AB15" s="44">
        <v>10</v>
      </c>
      <c r="AC15" s="74" t="s">
        <v>38</v>
      </c>
      <c r="AE15" s="12">
        <v>55000</v>
      </c>
      <c r="AF15" s="12">
        <v>55000</v>
      </c>
      <c r="AG15" s="12">
        <v>55000</v>
      </c>
      <c r="AH15" s="12">
        <v>55000</v>
      </c>
      <c r="AI15" s="12">
        <v>55000</v>
      </c>
      <c r="AJ15" s="12">
        <v>55000</v>
      </c>
      <c r="AK15" s="12">
        <v>55000</v>
      </c>
      <c r="AL15" s="12">
        <v>55000</v>
      </c>
      <c r="AM15" s="12">
        <v>55000</v>
      </c>
      <c r="AN15" s="12">
        <v>55000</v>
      </c>
      <c r="AO15" s="12">
        <v>55000</v>
      </c>
      <c r="AP15" s="12">
        <v>55000</v>
      </c>
      <c r="AQ15" s="12">
        <v>55000</v>
      </c>
      <c r="AT15" s="226" t="s">
        <v>212</v>
      </c>
      <c r="AU15" s="226" t="s">
        <v>196</v>
      </c>
      <c r="AW15" s="228">
        <v>2101.5151515151515</v>
      </c>
      <c r="AY15" s="229">
        <v>8.0009859464207285</v>
      </c>
      <c r="AZ15" s="228"/>
      <c r="BA15" s="228"/>
      <c r="CJ15" s="84"/>
      <c r="CK15" s="85"/>
      <c r="CL15" s="85"/>
      <c r="CM15" s="85"/>
      <c r="CN15" s="236"/>
      <c r="CO15" s="85"/>
      <c r="CP15" s="85"/>
      <c r="CQ15" s="85"/>
      <c r="CR15" s="85"/>
      <c r="CS15" s="85"/>
      <c r="CT15" s="85"/>
      <c r="DB15" s="238" t="s">
        <v>120</v>
      </c>
      <c r="DC15" s="243">
        <v>11</v>
      </c>
      <c r="DD15" s="243"/>
      <c r="DE15" s="244">
        <f t="shared" si="0"/>
        <v>2.3500000000000007E-2</v>
      </c>
      <c r="DF15" s="244">
        <f t="shared" si="1"/>
        <v>1.9000000000000006E-2</v>
      </c>
      <c r="DG15" s="244">
        <f t="shared" si="2"/>
        <v>3.7499999999999999E-2</v>
      </c>
      <c r="DH15" s="86"/>
    </row>
    <row r="16" spans="1:115" ht="16.5" customHeight="1" x14ac:dyDescent="0.25">
      <c r="A16" s="152" t="s">
        <v>406</v>
      </c>
      <c r="B16" s="151"/>
      <c r="C16" s="144"/>
      <c r="D16" s="144"/>
      <c r="E16" s="144">
        <f>IFERROR(VLOOKUP('Current System'!B6,'Reference Sheet'!BD3:BE6,2,FALSE)*'Current System'!C58,0)</f>
        <v>0</v>
      </c>
      <c r="F16" s="151"/>
      <c r="G16" s="233">
        <f t="shared" si="4"/>
        <v>0</v>
      </c>
      <c r="AB16" s="44">
        <v>11</v>
      </c>
      <c r="AC16" s="74" t="s">
        <v>162</v>
      </c>
      <c r="AE16" s="12">
        <v>40000</v>
      </c>
      <c r="AF16" s="12">
        <v>40000</v>
      </c>
      <c r="AG16" s="12">
        <v>40000</v>
      </c>
      <c r="AH16" s="12">
        <v>40000</v>
      </c>
      <c r="AI16" s="12">
        <v>40000</v>
      </c>
      <c r="AJ16" s="12">
        <v>40000</v>
      </c>
      <c r="AK16" s="12">
        <v>40000</v>
      </c>
      <c r="AL16" s="12">
        <v>40000</v>
      </c>
      <c r="AM16" s="12">
        <v>40000</v>
      </c>
      <c r="AN16" s="12">
        <v>40000</v>
      </c>
      <c r="AO16" s="12">
        <v>40000</v>
      </c>
      <c r="AP16" s="12">
        <v>40000</v>
      </c>
      <c r="AQ16" s="12">
        <v>40000</v>
      </c>
      <c r="AT16" s="226" t="s">
        <v>213</v>
      </c>
      <c r="AU16" s="226" t="s">
        <v>196</v>
      </c>
      <c r="AW16" s="228">
        <v>2572.8663967611337</v>
      </c>
      <c r="AY16" s="229">
        <v>7.403737491716214</v>
      </c>
      <c r="AZ16" s="228"/>
      <c r="BA16" s="228"/>
      <c r="BX16" s="798" t="s">
        <v>236</v>
      </c>
      <c r="BY16" s="798"/>
      <c r="BZ16" s="798"/>
      <c r="CA16" s="798"/>
      <c r="CB16" s="798"/>
      <c r="CC16" s="798"/>
      <c r="CD16" s="798"/>
      <c r="CE16" s="798"/>
      <c r="CF16" s="798"/>
      <c r="CG16" s="798"/>
      <c r="CV16" s="12" t="s">
        <v>297</v>
      </c>
      <c r="DF16" s="86"/>
    </row>
    <row r="17" spans="1:110" x14ac:dyDescent="0.25">
      <c r="A17" s="152" t="s">
        <v>407</v>
      </c>
      <c r="B17" s="151"/>
      <c r="C17" s="144"/>
      <c r="D17" s="144"/>
      <c r="E17" s="144">
        <f>IFERROR((((VLOOKUP('Current System'!B4,'Reference Sheet'!BG3:BK18,HLOOKUP('Proposed System'!C12,'Reference Sheet'!BG3:BK18,2,FALSE),FALSE))*0.01*'Proposed System'!C14)/(VLOOKUP('Proposed System'!C12,'Reference Sheet'!AD3:AJ8,7,FALSE)/1000)/1000),0)</f>
        <v>0</v>
      </c>
      <c r="F17" s="151"/>
      <c r="G17" s="233">
        <f t="shared" si="4"/>
        <v>0</v>
      </c>
      <c r="AB17" s="44">
        <v>12</v>
      </c>
      <c r="AT17" s="226" t="s">
        <v>214</v>
      </c>
      <c r="AU17" s="226" t="s">
        <v>196</v>
      </c>
      <c r="AW17" s="228">
        <v>2993.5275080906149</v>
      </c>
      <c r="AY17" s="229">
        <v>6.5857605177993523</v>
      </c>
      <c r="AZ17" s="228"/>
      <c r="BA17" s="228"/>
      <c r="BX17" s="798"/>
      <c r="BY17" s="798"/>
      <c r="BZ17" s="798"/>
      <c r="CA17" s="798"/>
      <c r="CB17" s="798"/>
      <c r="CC17" s="798"/>
      <c r="CD17" s="798"/>
      <c r="CE17" s="798"/>
      <c r="CF17" s="798"/>
      <c r="CG17" s="798"/>
      <c r="CV17" s="98" t="s">
        <v>254</v>
      </c>
      <c r="CW17" s="98" t="s">
        <v>255</v>
      </c>
      <c r="DF17" s="86"/>
    </row>
    <row r="18" spans="1:110" ht="21.75" customHeight="1" x14ac:dyDescent="0.25">
      <c r="A18" s="152" t="s">
        <v>405</v>
      </c>
      <c r="B18" s="151"/>
      <c r="C18" s="144"/>
      <c r="D18" s="144"/>
      <c r="E18" s="144">
        <f>IFERROR(((VLOOKUP('Current System'!B4,'Reference Sheet'!BM3:BN18,2,FALSE)*'Proposed System'!C14*1.75)/1000),0)</f>
        <v>0</v>
      </c>
      <c r="F18" s="151"/>
      <c r="G18" s="233">
        <f t="shared" si="4"/>
        <v>0</v>
      </c>
      <c r="AB18" s="44">
        <v>13</v>
      </c>
      <c r="AC18" s="12" t="s">
        <v>344</v>
      </c>
      <c r="AD18" s="12" t="s">
        <v>345</v>
      </c>
      <c r="AE18" s="12">
        <v>7.5</v>
      </c>
      <c r="AF18" s="12">
        <v>7.5</v>
      </c>
      <c r="AG18" s="12">
        <v>7.5</v>
      </c>
      <c r="AH18" s="12">
        <v>7.5</v>
      </c>
      <c r="AI18" s="12">
        <v>7.5</v>
      </c>
      <c r="AJ18" s="12">
        <v>7.5</v>
      </c>
      <c r="AK18" s="12">
        <v>7.5</v>
      </c>
      <c r="AL18" s="12">
        <v>7.5</v>
      </c>
      <c r="AM18" s="12">
        <v>7.5</v>
      </c>
      <c r="AN18" s="12">
        <v>7.5</v>
      </c>
      <c r="AO18" s="12">
        <v>7.5</v>
      </c>
      <c r="AP18" s="12">
        <v>7.5</v>
      </c>
      <c r="AQ18" s="12">
        <v>7.5</v>
      </c>
      <c r="AT18" s="226" t="s">
        <v>215</v>
      </c>
      <c r="AU18" s="226" t="s">
        <v>196</v>
      </c>
      <c r="AW18" s="228">
        <v>3301.8518518518517</v>
      </c>
      <c r="AY18" s="229">
        <v>10.029908604501072</v>
      </c>
      <c r="AZ18" s="228"/>
      <c r="BA18" s="228"/>
      <c r="BX18" s="798"/>
      <c r="BY18" s="798"/>
      <c r="BZ18" s="798"/>
      <c r="CA18" s="798"/>
      <c r="CB18" s="798"/>
      <c r="CC18" s="798"/>
      <c r="CD18" s="798"/>
      <c r="CE18" s="798"/>
      <c r="CF18" s="798"/>
      <c r="CG18" s="798"/>
      <c r="CV18" s="76" t="s">
        <v>259</v>
      </c>
      <c r="CW18" s="100">
        <f>25.2%/6.25</f>
        <v>4.0320000000000002E-2</v>
      </c>
      <c r="DF18" s="86"/>
    </row>
    <row r="19" spans="1:110" ht="17.25" customHeight="1" x14ac:dyDescent="0.25">
      <c r="AB19" s="44">
        <v>14</v>
      </c>
      <c r="AC19" s="12" t="s">
        <v>155</v>
      </c>
      <c r="AD19" s="12" t="s">
        <v>346</v>
      </c>
      <c r="AE19" s="12">
        <v>9</v>
      </c>
      <c r="AF19" s="12">
        <v>9</v>
      </c>
      <c r="AG19" s="12">
        <v>9</v>
      </c>
      <c r="AH19" s="12">
        <v>9</v>
      </c>
      <c r="AI19" s="12">
        <v>9</v>
      </c>
      <c r="AJ19" s="12">
        <v>9</v>
      </c>
      <c r="AK19" s="12">
        <v>9</v>
      </c>
      <c r="AL19" s="12">
        <v>9</v>
      </c>
      <c r="AM19" s="12">
        <v>9</v>
      </c>
      <c r="AN19" s="12">
        <v>9</v>
      </c>
      <c r="AO19" s="12">
        <v>9</v>
      </c>
      <c r="AP19" s="12">
        <v>9</v>
      </c>
      <c r="AQ19" s="12">
        <v>9</v>
      </c>
      <c r="AT19" s="12" t="s">
        <v>566</v>
      </c>
      <c r="AU19" s="226"/>
      <c r="AW19" s="230">
        <f>AVERAGE(AW15:AW18)</f>
        <v>2742.440227054688</v>
      </c>
      <c r="AY19" s="229">
        <f>AVERAGE(AY15:AY18)</f>
        <v>8.0050981401093413</v>
      </c>
      <c r="AZ19" s="228">
        <f>AW19/AY19</f>
        <v>342.586709001575</v>
      </c>
      <c r="BA19" s="228"/>
      <c r="CV19" s="76"/>
      <c r="CW19" s="100"/>
      <c r="DF19" s="86"/>
    </row>
    <row r="20" spans="1:110" ht="15" customHeight="1" x14ac:dyDescent="0.25">
      <c r="A20" s="154" t="s">
        <v>409</v>
      </c>
      <c r="B20" s="154"/>
      <c r="C20" s="156">
        <f>'Current System'!C58</f>
        <v>0</v>
      </c>
      <c r="D20" s="156"/>
      <c r="E20" s="156">
        <f>'Proposed System'!C62</f>
        <v>0</v>
      </c>
      <c r="F20" s="154"/>
      <c r="G20" s="254">
        <f>E20-C20</f>
        <v>0</v>
      </c>
      <c r="AB20" s="44">
        <v>15</v>
      </c>
      <c r="AZ20" s="228"/>
      <c r="BA20" s="228"/>
      <c r="CV20" s="76" t="s">
        <v>256</v>
      </c>
      <c r="CW20" s="100">
        <v>7.4999999999999997E-3</v>
      </c>
      <c r="DF20" s="86"/>
    </row>
    <row r="21" spans="1:110" x14ac:dyDescent="0.25">
      <c r="A21" s="12" t="s">
        <v>600</v>
      </c>
      <c r="C21" s="12">
        <f>'Current System'!C59</f>
        <v>0</v>
      </c>
      <c r="E21" s="12">
        <f>'Proposed System'!C63</f>
        <v>0</v>
      </c>
      <c r="G21" s="158">
        <f>E21-C21</f>
        <v>0</v>
      </c>
      <c r="AB21" s="44">
        <v>16</v>
      </c>
      <c r="AZ21" s="228"/>
      <c r="BA21" s="228"/>
      <c r="CV21" s="76" t="s">
        <v>257</v>
      </c>
      <c r="CW21" s="100">
        <v>1.1299999999999999E-2</v>
      </c>
      <c r="DF21" s="86"/>
    </row>
    <row r="22" spans="1:110" x14ac:dyDescent="0.25">
      <c r="A22" s="54" t="s">
        <v>189</v>
      </c>
      <c r="B22"/>
      <c r="C22" s="130">
        <f>'Current System'!C60</f>
        <v>0</v>
      </c>
      <c r="D22" s="136"/>
      <c r="E22" s="130">
        <f>'Proposed System'!C64</f>
        <v>0</v>
      </c>
      <c r="F22" s="58"/>
      <c r="G22" s="158">
        <f>E22-C22</f>
        <v>0</v>
      </c>
      <c r="AB22" s="44">
        <v>17</v>
      </c>
      <c r="AT22" s="226" t="s">
        <v>217</v>
      </c>
      <c r="AU22" s="226" t="s">
        <v>557</v>
      </c>
      <c r="AW22" s="228">
        <v>1439.548</v>
      </c>
      <c r="AY22" s="229">
        <v>3.15</v>
      </c>
      <c r="AZ22" s="228"/>
      <c r="BA22" s="228"/>
      <c r="CV22" s="76" t="s">
        <v>258</v>
      </c>
      <c r="CW22" s="100">
        <v>2.5000000000000001E-3</v>
      </c>
      <c r="DF22" s="86"/>
    </row>
    <row r="23" spans="1:110" x14ac:dyDescent="0.25">
      <c r="A23" s="54" t="s">
        <v>280</v>
      </c>
      <c r="B23"/>
      <c r="C23" s="130">
        <f>'Current System'!C61</f>
        <v>0</v>
      </c>
      <c r="D23" s="136"/>
      <c r="E23" s="130">
        <f>'Proposed System'!C65</f>
        <v>0</v>
      </c>
      <c r="F23" s="58"/>
      <c r="G23" s="158">
        <f>E23-C23</f>
        <v>0</v>
      </c>
      <c r="AB23" s="44">
        <v>18</v>
      </c>
      <c r="AT23" s="226" t="s">
        <v>559</v>
      </c>
      <c r="AU23" s="226" t="s">
        <v>557</v>
      </c>
      <c r="AW23" s="228">
        <v>2080</v>
      </c>
      <c r="AY23" s="229">
        <v>3.78</v>
      </c>
      <c r="AZ23" s="228"/>
      <c r="BA23" s="228"/>
      <c r="DF23" s="86"/>
    </row>
    <row r="24" spans="1:110" ht="15.75" thickBot="1" x14ac:dyDescent="0.3">
      <c r="A24" s="155" t="s">
        <v>408</v>
      </c>
      <c r="B24" s="90"/>
      <c r="C24" s="157">
        <f>SUM(C20:C23)</f>
        <v>0</v>
      </c>
      <c r="D24" s="141"/>
      <c r="E24" s="157">
        <f>SUM(E20:E23)</f>
        <v>0</v>
      </c>
      <c r="F24" s="153"/>
      <c r="G24" s="159">
        <f>SUM(G20:G23)</f>
        <v>0</v>
      </c>
      <c r="AB24" s="44">
        <v>19</v>
      </c>
      <c r="AD24" s="7"/>
      <c r="AE24" s="42"/>
      <c r="AF24" s="42"/>
      <c r="AG24" s="42"/>
      <c r="AH24" s="42"/>
      <c r="AI24" s="42"/>
      <c r="AJ24" s="42"/>
      <c r="AK24" s="42"/>
      <c r="AL24" s="42"/>
      <c r="AM24" s="42"/>
      <c r="AN24" s="42"/>
      <c r="AO24" s="42"/>
      <c r="AP24" s="42"/>
      <c r="AQ24" s="42"/>
      <c r="AT24" s="226" t="s">
        <v>560</v>
      </c>
      <c r="AU24" s="226" t="s">
        <v>557</v>
      </c>
      <c r="AW24" s="228">
        <v>1485.7142857142858</v>
      </c>
      <c r="AY24" s="229">
        <v>4.5</v>
      </c>
      <c r="AZ24" s="228"/>
      <c r="BA24" s="228"/>
      <c r="DF24" s="86"/>
    </row>
    <row r="25" spans="1:110" ht="15.75" thickTop="1" x14ac:dyDescent="0.25">
      <c r="A25" s="23" t="s">
        <v>411</v>
      </c>
      <c r="C25" s="58">
        <f>'Current System'!D30</f>
        <v>0</v>
      </c>
      <c r="E25" s="58">
        <f>'Proposed System'!D34</f>
        <v>0</v>
      </c>
      <c r="AB25" s="44">
        <v>20</v>
      </c>
      <c r="AD25" s="7"/>
      <c r="AE25" s="42"/>
      <c r="AF25" s="42"/>
      <c r="AG25" s="42"/>
      <c r="AH25" s="42"/>
      <c r="AI25" s="42"/>
      <c r="AJ25" s="42"/>
      <c r="AK25" s="42"/>
      <c r="AL25" s="42"/>
      <c r="AM25" s="42"/>
      <c r="AN25" s="42"/>
      <c r="AO25" s="42"/>
      <c r="AP25" s="42"/>
      <c r="AQ25" s="42"/>
      <c r="AT25" s="226" t="s">
        <v>561</v>
      </c>
      <c r="AU25" s="226" t="s">
        <v>557</v>
      </c>
      <c r="AW25" s="228">
        <v>1500</v>
      </c>
      <c r="AY25" s="229">
        <v>3.15</v>
      </c>
      <c r="AZ25" s="228"/>
      <c r="BA25" s="228"/>
      <c r="DF25" s="86"/>
    </row>
    <row r="26" spans="1:110" x14ac:dyDescent="0.25">
      <c r="A26" s="23" t="s">
        <v>410</v>
      </c>
      <c r="C26" s="136">
        <f>C24-C25</f>
        <v>0</v>
      </c>
      <c r="E26" s="136">
        <f>E24-E25</f>
        <v>0</v>
      </c>
      <c r="AB26" s="44">
        <v>21</v>
      </c>
      <c r="AT26" s="226" t="s">
        <v>562</v>
      </c>
      <c r="AU26" s="226" t="s">
        <v>557</v>
      </c>
      <c r="AW26" s="228">
        <v>1600</v>
      </c>
      <c r="AY26" s="229">
        <v>2.8</v>
      </c>
      <c r="AZ26" s="228"/>
      <c r="BA26" s="228"/>
      <c r="DF26" s="86"/>
    </row>
    <row r="27" spans="1:110" x14ac:dyDescent="0.25">
      <c r="A27" s="54" t="s">
        <v>554</v>
      </c>
      <c r="B27"/>
      <c r="C27" s="55">
        <f>IFERROR((C22+C23)/C26,0)</f>
        <v>0</v>
      </c>
      <c r="E27" s="55">
        <f>IFERROR((E22+E23)/E26,0)</f>
        <v>0</v>
      </c>
      <c r="G27" s="59"/>
      <c r="AB27" s="44">
        <v>22</v>
      </c>
      <c r="AC27" s="12" t="s">
        <v>184</v>
      </c>
      <c r="AD27" s="12" t="s">
        <v>165</v>
      </c>
      <c r="AT27" s="12" t="s">
        <v>566</v>
      </c>
      <c r="AW27" s="230">
        <f>AVERAGE(AW22:AW26)</f>
        <v>1621.0524571428571</v>
      </c>
      <c r="AY27" s="229">
        <f>AVERAGE(AY22:AY26)</f>
        <v>3.476</v>
      </c>
      <c r="AZ27" s="228">
        <f>AW27/AY27</f>
        <v>466.35571264178856</v>
      </c>
      <c r="BA27" s="228"/>
      <c r="DF27" s="86"/>
    </row>
    <row r="28" spans="1:110" x14ac:dyDescent="0.25">
      <c r="A28" s="54" t="s">
        <v>181</v>
      </c>
      <c r="B28"/>
      <c r="C28" s="56" t="str">
        <f>IF(C27&lt;15.5%,"Low",IF(C27&gt;35.5%,"High","Medium"))</f>
        <v>Low</v>
      </c>
      <c r="D28" s="38"/>
      <c r="E28" s="56" t="str">
        <f>IF(E27&lt;15.5%,"Low",IF(E27&gt;35.5%,"High","Medium"))</f>
        <v>Low</v>
      </c>
      <c r="G28" s="19"/>
      <c r="AB28" s="44">
        <v>23</v>
      </c>
      <c r="AC28" s="12" t="s">
        <v>154</v>
      </c>
      <c r="AD28" s="12" t="s">
        <v>157</v>
      </c>
      <c r="AE28" s="12">
        <f>5.32-0.35</f>
        <v>4.9700000000000006</v>
      </c>
      <c r="AF28" s="12">
        <f>5.19-0.33</f>
        <v>4.8600000000000003</v>
      </c>
      <c r="AG28" s="12">
        <f>5.21-0.38</f>
        <v>4.83</v>
      </c>
      <c r="AH28" s="12">
        <f>5.21-0.38</f>
        <v>4.83</v>
      </c>
      <c r="AI28" s="12">
        <f>4.62-0.35</f>
        <v>4.2700000000000005</v>
      </c>
      <c r="AJ28" s="12">
        <f>4.76-0.33</f>
        <v>4.43</v>
      </c>
      <c r="AK28" s="12">
        <f>4.76-0.33</f>
        <v>4.43</v>
      </c>
      <c r="AL28" s="12">
        <f>4.76-0.33</f>
        <v>4.43</v>
      </c>
      <c r="AM28" s="12">
        <f>5.27-0.49</f>
        <v>4.7799999999999994</v>
      </c>
      <c r="AN28" s="12">
        <f>4.98-0.51</f>
        <v>4.4700000000000006</v>
      </c>
      <c r="AO28" s="12">
        <f>4.98-0.51</f>
        <v>4.4700000000000006</v>
      </c>
      <c r="AP28" s="12">
        <f>4.98-0.42</f>
        <v>4.5600000000000005</v>
      </c>
      <c r="AQ28" s="12">
        <f>4.98-0.42</f>
        <v>4.5600000000000005</v>
      </c>
      <c r="AZ28" s="228"/>
      <c r="BA28" s="228"/>
      <c r="DF28" s="86"/>
    </row>
    <row r="29" spans="1:110" x14ac:dyDescent="0.25">
      <c r="A29" s="23" t="s">
        <v>612</v>
      </c>
      <c r="C29" s="58">
        <f>'Current System'!C54+('Current System'!D20*'Current System'!E20)+((('Current System'!C40*7*'Current System'!E40)/0.75)/1000)</f>
        <v>0</v>
      </c>
      <c r="E29" s="58">
        <f>'Proposed System'!C58+('Proposed System'!D24*'Proposed System'!E24)+((('Proposed System'!C44*7*'Proposed System'!E44)/0.75)/1000)</f>
        <v>0</v>
      </c>
      <c r="AB29" s="44">
        <v>24</v>
      </c>
      <c r="AD29" s="12" t="s">
        <v>158</v>
      </c>
    </row>
    <row r="30" spans="1:110" ht="15" customHeight="1" x14ac:dyDescent="0.25">
      <c r="A30" s="23" t="s">
        <v>613</v>
      </c>
      <c r="C30" s="37">
        <f>IFERROR(SUM(C21:C23)/C29,0)</f>
        <v>0</v>
      </c>
      <c r="E30" s="37">
        <f>IFERROR(SUM(E21:E23)/E29,0)</f>
        <v>0</v>
      </c>
      <c r="AB30" s="44">
        <v>25</v>
      </c>
      <c r="AC30" s="12" t="s">
        <v>182</v>
      </c>
      <c r="AD30" s="12" t="s">
        <v>165</v>
      </c>
      <c r="AT30" s="226" t="s">
        <v>218</v>
      </c>
      <c r="AU30" s="226" t="s">
        <v>558</v>
      </c>
      <c r="AW30" s="228">
        <v>1120</v>
      </c>
      <c r="AY30" s="229">
        <v>5.12</v>
      </c>
    </row>
    <row r="31" spans="1:110" x14ac:dyDescent="0.25">
      <c r="AB31" s="44">
        <v>26</v>
      </c>
      <c r="AC31" s="12" t="s">
        <v>154</v>
      </c>
      <c r="AD31" s="12" t="s">
        <v>157</v>
      </c>
      <c r="AE31" s="12">
        <v>1.22</v>
      </c>
      <c r="AF31" s="12">
        <v>1.1599999999999999</v>
      </c>
      <c r="AG31" s="12">
        <v>0.99</v>
      </c>
      <c r="AH31" s="12">
        <v>0.99</v>
      </c>
      <c r="AI31" s="12">
        <v>1.04</v>
      </c>
      <c r="AJ31" s="12">
        <v>0.99</v>
      </c>
      <c r="AK31" s="12">
        <v>0.99</v>
      </c>
      <c r="AL31" s="12">
        <v>0.99</v>
      </c>
      <c r="AM31" s="12">
        <v>0.99</v>
      </c>
      <c r="AN31" s="12">
        <v>0.86</v>
      </c>
      <c r="AO31" s="12">
        <v>0.86</v>
      </c>
      <c r="AP31" s="12">
        <v>0.97</v>
      </c>
      <c r="AQ31" s="12">
        <v>0.97</v>
      </c>
      <c r="AT31" s="226" t="s">
        <v>563</v>
      </c>
      <c r="AU31" s="226" t="s">
        <v>558</v>
      </c>
      <c r="AW31" s="228">
        <v>1071.4285714285713</v>
      </c>
      <c r="AY31" s="229">
        <v>8.4439285714285717</v>
      </c>
    </row>
    <row r="32" spans="1:110" x14ac:dyDescent="0.25">
      <c r="AB32" s="44">
        <v>27</v>
      </c>
      <c r="AD32" s="12" t="s">
        <v>158</v>
      </c>
      <c r="AT32" s="19" t="s">
        <v>566</v>
      </c>
      <c r="AU32" s="19"/>
      <c r="AV32" s="19"/>
      <c r="AW32" s="231">
        <f>AVERAGE(AW30:AW31)</f>
        <v>1095.7142857142858</v>
      </c>
      <c r="AX32" s="19"/>
      <c r="AY32" s="232">
        <f>AVERAGE(AY30:AY31)</f>
        <v>6.7819642857142863</v>
      </c>
    </row>
    <row r="33" spans="1:52" ht="18.75" x14ac:dyDescent="0.3">
      <c r="A33" s="57" t="s">
        <v>199</v>
      </c>
      <c r="AB33" s="44">
        <v>28</v>
      </c>
      <c r="AT33" s="19" t="s">
        <v>567</v>
      </c>
      <c r="AU33" s="19"/>
      <c r="AV33" s="19"/>
      <c r="AW33" s="231">
        <f>AW32/AY32*AY33</f>
        <v>1292.5037520735143</v>
      </c>
      <c r="AX33" s="19"/>
      <c r="AY33" s="19">
        <v>8</v>
      </c>
      <c r="AZ33" s="230">
        <f>AW33/AY33</f>
        <v>161.56296900918929</v>
      </c>
    </row>
    <row r="34" spans="1:52" ht="60" x14ac:dyDescent="0.25">
      <c r="A34" s="12" t="s">
        <v>197</v>
      </c>
      <c r="E34" s="27" t="str">
        <f>'Proposed System'!C3</f>
        <v>Select a Structure</v>
      </c>
      <c r="AB34" s="44">
        <v>29</v>
      </c>
      <c r="AC34" s="234" t="s">
        <v>183</v>
      </c>
      <c r="AD34" s="12" t="s">
        <v>165</v>
      </c>
    </row>
    <row r="35" spans="1:52" x14ac:dyDescent="0.25">
      <c r="A35" s="12" t="s">
        <v>198</v>
      </c>
      <c r="E35" s="467">
        <f>'Proposed System'!C5</f>
        <v>0</v>
      </c>
      <c r="AB35" s="44">
        <v>30</v>
      </c>
      <c r="AC35" s="234"/>
      <c r="AD35" s="12" t="s">
        <v>157</v>
      </c>
      <c r="AE35" s="12">
        <v>1.29</v>
      </c>
      <c r="AF35" s="12">
        <v>1.47</v>
      </c>
      <c r="AG35" s="12">
        <v>1.44</v>
      </c>
      <c r="AH35" s="12">
        <v>1.44</v>
      </c>
      <c r="AI35" s="12">
        <v>1.1299999999999999</v>
      </c>
      <c r="AJ35" s="12">
        <v>1.43</v>
      </c>
      <c r="AK35" s="12">
        <v>1.43</v>
      </c>
      <c r="AL35" s="12">
        <v>1.43</v>
      </c>
      <c r="AM35" s="12">
        <v>1.17</v>
      </c>
      <c r="AN35" s="12">
        <v>1.53</v>
      </c>
      <c r="AO35" s="12">
        <v>1.53</v>
      </c>
      <c r="AP35" s="12">
        <v>1.56</v>
      </c>
      <c r="AQ35" s="12">
        <v>1.56</v>
      </c>
      <c r="AT35" s="226"/>
      <c r="AU35" s="226"/>
      <c r="AW35" s="228"/>
      <c r="AY35" s="229"/>
    </row>
    <row r="36" spans="1:52" x14ac:dyDescent="0.25">
      <c r="A36" s="12" t="s">
        <v>570</v>
      </c>
      <c r="E36" s="466">
        <f>IF(E34="select a structure",0,VLOOKUP('Base Calcs'!E34,'Base Calcs'!AT6:BA11,3,FALSE))</f>
        <v>0</v>
      </c>
      <c r="AB36" s="44">
        <v>31</v>
      </c>
      <c r="AC36" s="12" t="s">
        <v>154</v>
      </c>
      <c r="AD36" s="12" t="s">
        <v>158</v>
      </c>
    </row>
    <row r="37" spans="1:52" x14ac:dyDescent="0.25">
      <c r="A37" s="12" t="s">
        <v>571</v>
      </c>
      <c r="E37" s="12">
        <f>E36*E35</f>
        <v>0</v>
      </c>
      <c r="AB37" s="44">
        <v>32</v>
      </c>
    </row>
    <row r="38" spans="1:52" x14ac:dyDescent="0.25">
      <c r="B38" s="13"/>
      <c r="C38" s="13"/>
      <c r="D38" s="13"/>
      <c r="AB38" s="44">
        <v>33</v>
      </c>
      <c r="AC38" s="12" t="s">
        <v>109</v>
      </c>
      <c r="AD38" s="12" t="s">
        <v>165</v>
      </c>
    </row>
    <row r="39" spans="1:52" ht="18.75" x14ac:dyDescent="0.3">
      <c r="A39" s="57" t="s">
        <v>142</v>
      </c>
      <c r="D39" s="12" t="s">
        <v>425</v>
      </c>
      <c r="E39" s="12" t="s">
        <v>194</v>
      </c>
      <c r="AB39" s="44">
        <v>34</v>
      </c>
      <c r="AC39" s="12" t="s">
        <v>154</v>
      </c>
      <c r="AD39" s="12" t="s">
        <v>157</v>
      </c>
      <c r="AE39" s="12">
        <v>0.35</v>
      </c>
      <c r="AF39" s="12">
        <v>0.33</v>
      </c>
      <c r="AG39" s="12">
        <v>0.38</v>
      </c>
      <c r="AH39" s="12">
        <v>0.38</v>
      </c>
      <c r="AI39" s="12">
        <v>0.35</v>
      </c>
      <c r="AJ39" s="12">
        <v>0.33</v>
      </c>
      <c r="AK39" s="12">
        <v>0.33</v>
      </c>
      <c r="AL39" s="12">
        <v>0.33</v>
      </c>
      <c r="AM39" s="12">
        <v>0.49</v>
      </c>
      <c r="AN39" s="12">
        <v>0.51</v>
      </c>
      <c r="AO39" s="12">
        <v>0.51</v>
      </c>
      <c r="AP39" s="12">
        <v>0.42</v>
      </c>
      <c r="AQ39" s="12">
        <v>0.42</v>
      </c>
    </row>
    <row r="40" spans="1:52" x14ac:dyDescent="0.25">
      <c r="A40" t="s">
        <v>143</v>
      </c>
      <c r="C40" s="468">
        <f>IF(E34="select a structure",0,VLOOKUP('Base Calcs'!E34,'Base Calcs'!AT6:BA11,2,FALSE)*E35)</f>
        <v>0</v>
      </c>
      <c r="D40" s="12">
        <f>IFERROR(C40/$E$35,0)</f>
        <v>0</v>
      </c>
      <c r="E40" s="12">
        <f>IFERROR(C40/$E$37,0)</f>
        <v>0</v>
      </c>
      <c r="AB40" s="44">
        <v>35</v>
      </c>
      <c r="AD40" s="12" t="s">
        <v>158</v>
      </c>
    </row>
    <row r="41" spans="1:52" x14ac:dyDescent="0.25">
      <c r="A41" t="s">
        <v>221</v>
      </c>
      <c r="C41" s="468">
        <f>C40*0.2</f>
        <v>0</v>
      </c>
      <c r="D41" s="14"/>
      <c r="AB41" s="44">
        <v>36</v>
      </c>
    </row>
    <row r="42" spans="1:52" x14ac:dyDescent="0.25">
      <c r="A42" t="s">
        <v>173</v>
      </c>
      <c r="C42" s="64">
        <v>10000</v>
      </c>
      <c r="D42" s="14"/>
      <c r="AB42" s="44">
        <v>37</v>
      </c>
      <c r="AT42" s="226"/>
      <c r="AU42" s="226"/>
      <c r="AW42" s="228"/>
      <c r="AY42" s="229"/>
    </row>
    <row r="43" spans="1:52" x14ac:dyDescent="0.25">
      <c r="AB43" s="44">
        <v>38</v>
      </c>
      <c r="AC43" s="12" t="s">
        <v>185</v>
      </c>
      <c r="AD43" s="12" t="s">
        <v>165</v>
      </c>
    </row>
    <row r="44" spans="1:52" x14ac:dyDescent="0.25">
      <c r="A44" t="s">
        <v>108</v>
      </c>
      <c r="C44" s="64">
        <f>C40*0.1</f>
        <v>0</v>
      </c>
      <c r="AB44" s="44">
        <v>39</v>
      </c>
      <c r="AC44" s="12" t="s">
        <v>154</v>
      </c>
      <c r="AD44" s="12" t="s">
        <v>157</v>
      </c>
      <c r="AE44" s="12">
        <v>0.08</v>
      </c>
      <c r="AF44" s="12">
        <v>0.06</v>
      </c>
      <c r="AG44" s="12">
        <v>7.0000000000000007E-2</v>
      </c>
      <c r="AH44" s="12">
        <v>7.0000000000000007E-2</v>
      </c>
      <c r="AI44" s="12">
        <v>7.0000000000000007E-2</v>
      </c>
      <c r="AJ44" s="12">
        <v>7.0000000000000007E-2</v>
      </c>
      <c r="AK44" s="12">
        <v>7.0000000000000007E-2</v>
      </c>
      <c r="AL44" s="12">
        <v>7.0000000000000007E-2</v>
      </c>
      <c r="AM44" s="12">
        <v>0.08</v>
      </c>
      <c r="AN44" s="12">
        <v>0.05</v>
      </c>
      <c r="AO44" s="12">
        <v>0.05</v>
      </c>
      <c r="AP44" s="12">
        <v>0.06</v>
      </c>
      <c r="AQ44" s="12">
        <v>0.06</v>
      </c>
    </row>
    <row r="45" spans="1:52" x14ac:dyDescent="0.25">
      <c r="A45" s="12" t="s">
        <v>107</v>
      </c>
      <c r="C45" s="15">
        <f>IFERROR(VLOOKUP(E6,AC6:AQ101,HLOOKUP(E3,AC6:AQ101,2,FALSE),FALSE)*G8,0)</f>
        <v>0</v>
      </c>
      <c r="AB45" s="44">
        <v>40</v>
      </c>
      <c r="AD45" s="12" t="s">
        <v>158</v>
      </c>
    </row>
    <row r="46" spans="1:52" x14ac:dyDescent="0.25">
      <c r="A46" s="12" t="s">
        <v>582</v>
      </c>
      <c r="C46" s="15">
        <f>G22*'Proposed System'!D58*0.5</f>
        <v>0</v>
      </c>
      <c r="D46" s="15"/>
      <c r="AB46" s="44">
        <v>41</v>
      </c>
    </row>
    <row r="47" spans="1:52" x14ac:dyDescent="0.25">
      <c r="C47" s="15"/>
      <c r="D47" s="15"/>
      <c r="AB47" s="44">
        <v>42</v>
      </c>
      <c r="AC47" s="12" t="s">
        <v>193</v>
      </c>
      <c r="AD47" s="12" t="s">
        <v>165</v>
      </c>
    </row>
    <row r="48" spans="1:52" ht="15" customHeight="1" x14ac:dyDescent="0.25">
      <c r="A48" s="12" t="s">
        <v>400</v>
      </c>
      <c r="C48" s="61">
        <f>SUM(C40:C47)</f>
        <v>10000</v>
      </c>
      <c r="D48" s="58">
        <f>IFERROR(C48/$E$35,0)</f>
        <v>0</v>
      </c>
      <c r="E48" s="58"/>
      <c r="AB48" s="44">
        <v>43</v>
      </c>
      <c r="AD48" s="12" t="s">
        <v>157</v>
      </c>
      <c r="AE48" s="12">
        <v>181</v>
      </c>
      <c r="AF48" s="12">
        <v>208</v>
      </c>
      <c r="AG48" s="12">
        <v>204</v>
      </c>
      <c r="AH48" s="12">
        <v>204</v>
      </c>
      <c r="AI48" s="12">
        <v>188</v>
      </c>
      <c r="AJ48" s="12">
        <v>178</v>
      </c>
      <c r="AK48" s="12">
        <v>178</v>
      </c>
      <c r="AL48" s="12">
        <v>178</v>
      </c>
      <c r="AM48" s="12">
        <v>161</v>
      </c>
      <c r="AN48" s="12">
        <v>227</v>
      </c>
      <c r="AO48" s="12">
        <v>227</v>
      </c>
      <c r="AP48" s="12">
        <v>203</v>
      </c>
      <c r="AQ48" s="12">
        <v>203</v>
      </c>
    </row>
    <row r="49" spans="1:43" x14ac:dyDescent="0.25">
      <c r="A49" s="12" t="s">
        <v>581</v>
      </c>
      <c r="C49" s="16">
        <f>SUM(C129:L129)</f>
        <v>0</v>
      </c>
      <c r="E49" s="58"/>
      <c r="AB49" s="44">
        <v>44</v>
      </c>
      <c r="AD49" s="12" t="s">
        <v>158</v>
      </c>
    </row>
    <row r="50" spans="1:43" x14ac:dyDescent="0.25">
      <c r="A50" s="12" t="s">
        <v>580</v>
      </c>
      <c r="C50" s="61">
        <f>C48+SUM(C129:L129)</f>
        <v>10000</v>
      </c>
      <c r="D50" s="58">
        <f>IFERROR(C50/$E$35,0)</f>
        <v>0</v>
      </c>
      <c r="AB50" s="44">
        <v>45</v>
      </c>
    </row>
    <row r="51" spans="1:43" x14ac:dyDescent="0.25">
      <c r="AB51" s="44">
        <v>46</v>
      </c>
    </row>
    <row r="52" spans="1:43" x14ac:dyDescent="0.25">
      <c r="AB52" s="44">
        <v>47</v>
      </c>
      <c r="AC52" s="12" t="s">
        <v>200</v>
      </c>
    </row>
    <row r="53" spans="1:43" ht="18.75" x14ac:dyDescent="0.3">
      <c r="A53" s="57" t="s">
        <v>298</v>
      </c>
      <c r="C53" s="15"/>
      <c r="AB53" s="44">
        <v>48</v>
      </c>
      <c r="AC53" s="2" t="s">
        <v>536</v>
      </c>
      <c r="AE53" s="15">
        <v>1800</v>
      </c>
      <c r="AF53" s="15">
        <v>1800</v>
      </c>
      <c r="AG53" s="15">
        <v>1800</v>
      </c>
      <c r="AH53" s="15">
        <v>1800</v>
      </c>
      <c r="AI53" s="15">
        <v>1800</v>
      </c>
      <c r="AJ53" s="15">
        <v>1800</v>
      </c>
      <c r="AK53" s="15">
        <v>1800</v>
      </c>
      <c r="AL53" s="15">
        <v>1800</v>
      </c>
      <c r="AM53" s="15">
        <v>1800</v>
      </c>
      <c r="AN53" s="15">
        <v>1800</v>
      </c>
      <c r="AO53" s="15">
        <v>1800</v>
      </c>
      <c r="AP53" s="15">
        <v>1800</v>
      </c>
      <c r="AQ53" s="15">
        <v>1800</v>
      </c>
    </row>
    <row r="54" spans="1:43" x14ac:dyDescent="0.25">
      <c r="A54" s="12" t="s">
        <v>301</v>
      </c>
      <c r="C54" s="15" t="e">
        <f>IF('Current System'!C73&gt;0,'Current System'!C73,HLOOKUP('Base Calcs'!E3,'Base Calcs'!AC6:AQ101,72,FALSE)*'Base Calcs'!E4)</f>
        <v>#N/A</v>
      </c>
      <c r="AB54" s="44">
        <v>49</v>
      </c>
      <c r="AC54" s="2" t="s">
        <v>537</v>
      </c>
      <c r="AE54" s="15">
        <v>1900</v>
      </c>
      <c r="AF54" s="15">
        <v>1900</v>
      </c>
      <c r="AG54" s="15">
        <v>1900</v>
      </c>
      <c r="AH54" s="15">
        <v>1900</v>
      </c>
      <c r="AI54" s="15">
        <v>1900</v>
      </c>
      <c r="AJ54" s="15">
        <v>1900</v>
      </c>
      <c r="AK54" s="15">
        <v>1900</v>
      </c>
      <c r="AL54" s="15">
        <v>1900</v>
      </c>
      <c r="AM54" s="15">
        <v>1900</v>
      </c>
      <c r="AN54" s="15">
        <v>1900</v>
      </c>
      <c r="AO54" s="15">
        <v>1900</v>
      </c>
      <c r="AP54" s="15">
        <v>1900</v>
      </c>
      <c r="AQ54" s="15">
        <v>1900</v>
      </c>
    </row>
    <row r="55" spans="1:43" x14ac:dyDescent="0.25">
      <c r="A55" s="12" t="s">
        <v>299</v>
      </c>
      <c r="C55" s="15" t="e">
        <f>IF('Current System'!C74&gt;0,'Current System'!C74,B220*0.4)</f>
        <v>#N/A</v>
      </c>
      <c r="AB55" s="44">
        <v>50</v>
      </c>
      <c r="AC55" s="2" t="s">
        <v>538</v>
      </c>
      <c r="AE55" s="15">
        <v>2000</v>
      </c>
      <c r="AF55" s="15">
        <v>2000</v>
      </c>
      <c r="AG55" s="15">
        <v>2000</v>
      </c>
      <c r="AH55" s="15">
        <v>2000</v>
      </c>
      <c r="AI55" s="15">
        <v>2000</v>
      </c>
      <c r="AJ55" s="15">
        <v>2000</v>
      </c>
      <c r="AK55" s="15">
        <v>2000</v>
      </c>
      <c r="AL55" s="15">
        <v>2000</v>
      </c>
      <c r="AM55" s="15">
        <v>2000</v>
      </c>
      <c r="AN55" s="15">
        <v>2000</v>
      </c>
      <c r="AO55" s="15">
        <v>2000</v>
      </c>
      <c r="AP55" s="15">
        <v>2000</v>
      </c>
      <c r="AQ55" s="15">
        <v>2000</v>
      </c>
    </row>
    <row r="56" spans="1:43" x14ac:dyDescent="0.25">
      <c r="A56" s="12" t="s">
        <v>300</v>
      </c>
      <c r="B56" s="66"/>
      <c r="C56" s="40">
        <f>IF('Current System'!C75&gt;0,'Current System'!C75,0.075)</f>
        <v>7.4999999999999997E-2</v>
      </c>
      <c r="D56" s="15"/>
      <c r="AB56" s="44">
        <v>51</v>
      </c>
      <c r="AC56" s="2" t="s">
        <v>539</v>
      </c>
      <c r="AE56" s="15">
        <v>2100</v>
      </c>
      <c r="AF56" s="15">
        <v>2100</v>
      </c>
      <c r="AG56" s="15">
        <v>2100</v>
      </c>
      <c r="AH56" s="15">
        <v>2100</v>
      </c>
      <c r="AI56" s="15">
        <v>2100</v>
      </c>
      <c r="AJ56" s="15">
        <v>2100</v>
      </c>
      <c r="AK56" s="15">
        <v>2100</v>
      </c>
      <c r="AL56" s="15">
        <v>1800</v>
      </c>
      <c r="AM56" s="15">
        <v>2100</v>
      </c>
      <c r="AN56" s="15">
        <v>2100</v>
      </c>
      <c r="AO56" s="15">
        <v>2100</v>
      </c>
      <c r="AP56" s="15">
        <v>2100</v>
      </c>
      <c r="AQ56" s="15">
        <v>2100</v>
      </c>
    </row>
    <row r="57" spans="1:43" x14ac:dyDescent="0.25">
      <c r="D57" s="15"/>
      <c r="AB57" s="44">
        <v>52</v>
      </c>
    </row>
    <row r="58" spans="1:43" x14ac:dyDescent="0.25">
      <c r="D58" s="15"/>
      <c r="AB58" s="44">
        <v>53</v>
      </c>
    </row>
    <row r="59" spans="1:43" ht="18.75" x14ac:dyDescent="0.3">
      <c r="A59" s="57" t="s">
        <v>146</v>
      </c>
      <c r="B59" s="16"/>
      <c r="D59" s="15"/>
      <c r="AB59" s="44">
        <v>54</v>
      </c>
    </row>
    <row r="60" spans="1:43" x14ac:dyDescent="0.25">
      <c r="A60" s="12" t="s">
        <v>110</v>
      </c>
      <c r="B60" s="474" t="e">
        <f>VLOOKUP('Current System'!B11,'Reference Sheet'!AL4:AN10,2,FALSE)</f>
        <v>#N/A</v>
      </c>
      <c r="D60" s="15"/>
      <c r="AB60" s="44">
        <v>55</v>
      </c>
      <c r="AC60" s="12" t="s">
        <v>427</v>
      </c>
    </row>
    <row r="61" spans="1:43" x14ac:dyDescent="0.25">
      <c r="A61" s="12" t="s">
        <v>388</v>
      </c>
      <c r="B61" s="474" t="e">
        <f>VLOOKUP('Current System'!B11,'Reference Sheet'!AL4:AN10,3,FALSE)</f>
        <v>#N/A</v>
      </c>
      <c r="C61"/>
      <c r="D61"/>
      <c r="AB61" s="44">
        <v>56</v>
      </c>
      <c r="AC61" s="12" t="s">
        <v>266</v>
      </c>
      <c r="AD61" s="12" t="s">
        <v>165</v>
      </c>
    </row>
    <row r="62" spans="1:43" x14ac:dyDescent="0.25">
      <c r="C62" s="16"/>
      <c r="D62" s="16"/>
      <c r="I62" s="19"/>
      <c r="J62" s="19"/>
      <c r="K62" s="19"/>
      <c r="L62" s="19"/>
      <c r="M62" s="19"/>
      <c r="N62" s="19"/>
      <c r="O62" s="19"/>
      <c r="P62" s="19"/>
      <c r="Q62" s="19"/>
      <c r="R62" s="19"/>
      <c r="S62" s="19"/>
      <c r="T62" s="19"/>
      <c r="U62" s="19"/>
      <c r="V62" s="19"/>
      <c r="W62" s="19"/>
      <c r="X62" s="19"/>
      <c r="Y62" s="19"/>
      <c r="AB62" s="44">
        <v>57</v>
      </c>
      <c r="AD62" s="12" t="s">
        <v>157</v>
      </c>
      <c r="AE62" s="12">
        <v>1.45</v>
      </c>
      <c r="AF62" s="12">
        <v>1.23</v>
      </c>
      <c r="AG62" s="12">
        <v>1.34</v>
      </c>
      <c r="AH62" s="12">
        <v>1.34</v>
      </c>
      <c r="AI62" s="12">
        <v>1.18</v>
      </c>
      <c r="AJ62" s="12">
        <v>1.1200000000000001</v>
      </c>
      <c r="AK62" s="12">
        <v>1.1200000000000001</v>
      </c>
      <c r="AL62" s="12">
        <v>1.1200000000000001</v>
      </c>
      <c r="AM62" s="12">
        <v>1.78</v>
      </c>
      <c r="AN62" s="12">
        <v>1.29</v>
      </c>
      <c r="AO62" s="12">
        <v>1.29</v>
      </c>
      <c r="AP62" s="12">
        <v>1.25</v>
      </c>
      <c r="AQ62" s="12">
        <v>1.25</v>
      </c>
    </row>
    <row r="63" spans="1:43" x14ac:dyDescent="0.25">
      <c r="C63" s="16"/>
      <c r="D63" s="16"/>
      <c r="H63" s="19"/>
      <c r="I63" s="19"/>
      <c r="J63" s="19"/>
      <c r="K63" s="19"/>
      <c r="L63" s="19"/>
      <c r="M63" s="19"/>
      <c r="N63" s="19"/>
      <c r="O63" s="19"/>
      <c r="P63" s="19"/>
      <c r="Q63" s="19"/>
      <c r="AB63" s="44">
        <v>58</v>
      </c>
      <c r="AD63" s="12" t="s">
        <v>158</v>
      </c>
    </row>
    <row r="64" spans="1:43" ht="18.75" x14ac:dyDescent="0.3">
      <c r="A64" s="5" t="s">
        <v>144</v>
      </c>
      <c r="B64"/>
      <c r="C64" s="6" t="s">
        <v>91</v>
      </c>
      <c r="E64" s="6" t="s">
        <v>93</v>
      </c>
      <c r="G64" s="21" t="s">
        <v>190</v>
      </c>
      <c r="AB64" s="44">
        <v>59</v>
      </c>
    </row>
    <row r="65" spans="1:43" ht="15.75" x14ac:dyDescent="0.25">
      <c r="A65" s="46" t="s">
        <v>121</v>
      </c>
      <c r="B65"/>
      <c r="C65"/>
      <c r="D65" s="50" t="s">
        <v>154</v>
      </c>
      <c r="E65"/>
      <c r="F65" s="50" t="s">
        <v>154</v>
      </c>
      <c r="G65" s="60" t="s">
        <v>154</v>
      </c>
      <c r="AB65" s="44">
        <v>60</v>
      </c>
      <c r="AC65" s="12" t="s">
        <v>269</v>
      </c>
      <c r="AD65" s="12" t="s">
        <v>165</v>
      </c>
    </row>
    <row r="66" spans="1:43" x14ac:dyDescent="0.25">
      <c r="A66" s="12" t="s">
        <v>164</v>
      </c>
      <c r="B66"/>
      <c r="C66" s="47" t="e">
        <f>'Current System'!B10*(B60+IF(B61&gt;0,B61,0))</f>
        <v>#N/A</v>
      </c>
      <c r="D66" s="51" t="e">
        <f>C66/$C$9</f>
        <v>#N/A</v>
      </c>
      <c r="E66" s="130" t="e">
        <f>'Proposed System'!C15*(B60+IF(B61&gt;0,B61,0))</f>
        <v>#N/A</v>
      </c>
      <c r="F66" s="51" t="e">
        <f>E66/$E$9</f>
        <v>#N/A</v>
      </c>
      <c r="G66" s="61" t="e">
        <f>E66-C66</f>
        <v>#N/A</v>
      </c>
      <c r="AB66" s="44">
        <v>61</v>
      </c>
      <c r="AD66" s="12" t="s">
        <v>157</v>
      </c>
      <c r="AE66" s="12">
        <v>0.64</v>
      </c>
      <c r="AF66" s="12">
        <v>0.55000000000000004</v>
      </c>
      <c r="AG66" s="12">
        <v>0.51</v>
      </c>
      <c r="AH66" s="12">
        <v>0.51</v>
      </c>
      <c r="AI66" s="12">
        <v>0.56999999999999995</v>
      </c>
      <c r="AJ66" s="12">
        <v>0.44</v>
      </c>
      <c r="AK66" s="12">
        <v>0.44</v>
      </c>
      <c r="AL66" s="12">
        <v>0.44</v>
      </c>
      <c r="AM66" s="12">
        <v>1.03</v>
      </c>
      <c r="AN66" s="12">
        <v>0.54</v>
      </c>
      <c r="AO66" s="12">
        <v>0.54</v>
      </c>
      <c r="AP66" s="12">
        <v>0.62</v>
      </c>
      <c r="AQ66" s="12">
        <v>0.62</v>
      </c>
    </row>
    <row r="67" spans="1:43" x14ac:dyDescent="0.25">
      <c r="A67" t="s">
        <v>145</v>
      </c>
      <c r="B67"/>
      <c r="C67" s="47" t="e">
        <f>'Current System'!B9*HLOOKUP('Current System'!B4,'Base Calcs'!AB6:AQ101,3,FALSE)</f>
        <v>#N/A</v>
      </c>
      <c r="D67" s="51" t="e">
        <f>C67/$C$9</f>
        <v>#N/A</v>
      </c>
      <c r="E67" s="130" t="e">
        <f>'Proposed System'!C14*HLOOKUP('Current System'!B4,'Base Calcs'!AB6:AQ101,3,FALSE)</f>
        <v>#N/A</v>
      </c>
      <c r="F67" s="51" t="e">
        <f>E67/$E$9</f>
        <v>#N/A</v>
      </c>
      <c r="G67" s="61" t="e">
        <f>E67-C67</f>
        <v>#N/A</v>
      </c>
      <c r="AB67" s="44">
        <v>62</v>
      </c>
      <c r="AD67" s="12" t="s">
        <v>158</v>
      </c>
    </row>
    <row r="68" spans="1:43" x14ac:dyDescent="0.25">
      <c r="A68"/>
      <c r="B68"/>
      <c r="C68"/>
      <c r="D68" s="50"/>
      <c r="E68" s="130"/>
      <c r="F68" s="50"/>
      <c r="G68" s="61"/>
      <c r="AB68" s="44">
        <v>63</v>
      </c>
    </row>
    <row r="69" spans="1:43" ht="16.5" thickBot="1" x14ac:dyDescent="0.3">
      <c r="A69" s="89" t="s">
        <v>248</v>
      </c>
      <c r="B69" s="90"/>
      <c r="C69" s="90"/>
      <c r="D69" s="91"/>
      <c r="E69" s="141"/>
      <c r="F69" s="92"/>
      <c r="G69" s="93" t="e">
        <f>SUM(G66:G67)</f>
        <v>#N/A</v>
      </c>
      <c r="H69" s="19"/>
      <c r="I69" s="19"/>
      <c r="J69" s="19"/>
      <c r="K69" s="19"/>
      <c r="L69" s="19"/>
      <c r="M69" s="19"/>
      <c r="N69" s="19"/>
      <c r="O69" s="19"/>
      <c r="P69" s="19"/>
      <c r="Q69" s="19"/>
      <c r="AB69" s="44">
        <v>64</v>
      </c>
      <c r="AC69" s="12" t="s">
        <v>267</v>
      </c>
      <c r="AD69" s="12" t="s">
        <v>165</v>
      </c>
    </row>
    <row r="70" spans="1:43" ht="15.75" thickTop="1" x14ac:dyDescent="0.25">
      <c r="A70"/>
      <c r="B70"/>
      <c r="C70"/>
      <c r="D70" s="50"/>
      <c r="E70" s="130"/>
      <c r="F70" s="50"/>
      <c r="G70" s="61"/>
      <c r="H70" s="19"/>
      <c r="I70" s="19"/>
      <c r="J70" s="19"/>
      <c r="K70" s="19"/>
      <c r="L70" s="19"/>
      <c r="M70" s="19"/>
      <c r="N70" s="19"/>
      <c r="O70" s="19"/>
      <c r="P70" s="19"/>
      <c r="Q70" s="19"/>
      <c r="AB70" s="44">
        <v>65</v>
      </c>
      <c r="AC70" s="12" t="s">
        <v>268</v>
      </c>
      <c r="AD70" s="12" t="s">
        <v>157</v>
      </c>
      <c r="AE70" s="12">
        <v>0.39</v>
      </c>
      <c r="AF70" s="12">
        <v>0.35</v>
      </c>
      <c r="AG70" s="12">
        <v>0.46</v>
      </c>
      <c r="AH70" s="12">
        <v>0.46</v>
      </c>
      <c r="AI70" s="12">
        <v>0.36</v>
      </c>
      <c r="AJ70" s="12">
        <v>0.71</v>
      </c>
      <c r="AK70" s="12">
        <v>0.71</v>
      </c>
      <c r="AL70" s="12">
        <v>0.71</v>
      </c>
      <c r="AM70" s="12">
        <v>0.28000000000000003</v>
      </c>
      <c r="AN70" s="12">
        <v>0.23</v>
      </c>
      <c r="AO70" s="12">
        <v>0.23</v>
      </c>
      <c r="AP70" s="12">
        <v>0.25</v>
      </c>
      <c r="AQ70" s="12">
        <v>0.25</v>
      </c>
    </row>
    <row r="71" spans="1:43" ht="15.75" x14ac:dyDescent="0.25">
      <c r="A71" s="46" t="s">
        <v>205</v>
      </c>
      <c r="B71"/>
      <c r="C71"/>
      <c r="D71" s="50" t="s">
        <v>154</v>
      </c>
      <c r="E71" s="130"/>
      <c r="F71" s="50" t="s">
        <v>154</v>
      </c>
      <c r="G71" s="60" t="s">
        <v>154</v>
      </c>
      <c r="H71" s="19"/>
      <c r="I71" s="19"/>
      <c r="J71" s="19"/>
      <c r="K71" s="19"/>
      <c r="L71" s="19"/>
      <c r="M71" s="19"/>
      <c r="N71" s="19"/>
      <c r="O71" s="19"/>
      <c r="P71" s="19"/>
      <c r="Q71" s="19"/>
      <c r="AB71" s="44">
        <v>66</v>
      </c>
      <c r="AD71" s="12" t="s">
        <v>158</v>
      </c>
    </row>
    <row r="72" spans="1:43" x14ac:dyDescent="0.25">
      <c r="A72" t="s">
        <v>147</v>
      </c>
      <c r="B72"/>
      <c r="C72"/>
      <c r="D72" s="51"/>
      <c r="E72" s="130"/>
      <c r="F72" s="51"/>
      <c r="G72" s="61"/>
      <c r="H72" s="19"/>
      <c r="I72" s="19"/>
      <c r="J72" s="19"/>
      <c r="K72" s="19"/>
      <c r="L72" s="19"/>
      <c r="M72" s="19"/>
      <c r="N72" s="19"/>
      <c r="O72" s="19"/>
      <c r="P72" s="19"/>
      <c r="Q72" s="19"/>
      <c r="AB72" s="44">
        <v>67</v>
      </c>
    </row>
    <row r="73" spans="1:43" x14ac:dyDescent="0.25">
      <c r="A73" s="45" t="s">
        <v>36</v>
      </c>
      <c r="B73"/>
      <c r="C73" s="142" t="e">
        <f>'Current System'!C67*'Current System'!B9*HLOOKUP('Current System'!B4,'Base Calcs'!AB6:AQ101,8,FALSE)+HLOOKUP('Current System'!B4,'Base Calcs'!AB6:AQ101,9,FALSE)</f>
        <v>#N/A</v>
      </c>
      <c r="D73" s="51" t="e">
        <f>C73/$C$9</f>
        <v>#N/A</v>
      </c>
      <c r="E73" s="130" t="e">
        <f>'Proposed System'!C75*('Proposed System'!C14*HLOOKUP('Current System'!B4,'Base Calcs'!AB6:AQ101,8,FALSE)+HLOOKUP('Current System'!B4,'Base Calcs'!AB6:AQ101,9,FALSE))</f>
        <v>#N/A</v>
      </c>
      <c r="F73" s="51" t="e">
        <f>E73/$E$9</f>
        <v>#N/A</v>
      </c>
      <c r="G73" s="73" t="e">
        <f>E73-C73</f>
        <v>#N/A</v>
      </c>
      <c r="H73" s="19"/>
      <c r="I73" s="158"/>
      <c r="J73" s="19"/>
      <c r="K73" s="19"/>
      <c r="L73" s="19"/>
      <c r="M73" s="19"/>
      <c r="N73" s="19"/>
      <c r="O73" s="19"/>
      <c r="P73" s="19"/>
      <c r="Q73" s="19"/>
      <c r="AB73" s="44">
        <v>68</v>
      </c>
      <c r="AC73" s="12" t="s">
        <v>270</v>
      </c>
      <c r="AD73" s="12" t="s">
        <v>165</v>
      </c>
    </row>
    <row r="74" spans="1:43" x14ac:dyDescent="0.25">
      <c r="A74" s="45" t="s">
        <v>38</v>
      </c>
      <c r="B74"/>
      <c r="C74" s="142" t="e">
        <f>'Current System'!C68*HLOOKUP('Current System'!$B$4,'Base Calcs'!AB6:AQ101,10,FALSE)</f>
        <v>#N/A</v>
      </c>
      <c r="D74" s="51" t="e">
        <f>C74/$C$9</f>
        <v>#N/A</v>
      </c>
      <c r="E74" s="142" t="e">
        <f>'Proposed System'!C76*HLOOKUP('Current System'!$B$4,'Base Calcs'!AB6:AQ101,10,FALSE)</f>
        <v>#N/A</v>
      </c>
      <c r="F74" s="51" t="e">
        <f>E74/$E$9</f>
        <v>#N/A</v>
      </c>
      <c r="G74" s="73" t="e">
        <f>E74-C74</f>
        <v>#N/A</v>
      </c>
      <c r="H74" s="19"/>
      <c r="I74" s="158"/>
      <c r="J74" s="19"/>
      <c r="K74" s="19"/>
      <c r="L74" s="19"/>
      <c r="M74" s="19"/>
      <c r="N74" s="19"/>
      <c r="O74" s="19"/>
      <c r="P74" s="19"/>
      <c r="Q74" s="19"/>
      <c r="AB74" s="44">
        <v>69</v>
      </c>
      <c r="AD74" s="12" t="s">
        <v>157</v>
      </c>
      <c r="AE74" s="12">
        <v>0.35</v>
      </c>
      <c r="AF74" s="12">
        <v>0.33</v>
      </c>
      <c r="AG74" s="12">
        <v>0.38</v>
      </c>
      <c r="AH74" s="12">
        <v>0.38</v>
      </c>
      <c r="AI74" s="12">
        <v>0.35</v>
      </c>
      <c r="AJ74" s="12">
        <v>0.38</v>
      </c>
      <c r="AK74" s="12">
        <v>0.38</v>
      </c>
      <c r="AL74" s="12">
        <v>0.38</v>
      </c>
      <c r="AM74" s="12">
        <v>0.49</v>
      </c>
      <c r="AN74" s="12">
        <v>0.51</v>
      </c>
      <c r="AO74" s="12">
        <v>0.51</v>
      </c>
      <c r="AP74" s="12">
        <v>0.42</v>
      </c>
      <c r="AQ74" s="12">
        <v>0.42</v>
      </c>
    </row>
    <row r="75" spans="1:43" x14ac:dyDescent="0.25">
      <c r="A75" s="45" t="s">
        <v>37</v>
      </c>
      <c r="B75"/>
      <c r="C75" s="142" t="e">
        <f>'Current System'!C69*HLOOKUP('Current System'!$B$4,'Base Calcs'!AB6:AQ101,11,FALSE)</f>
        <v>#N/A</v>
      </c>
      <c r="D75" s="51" t="e">
        <f>C75/$C$9</f>
        <v>#N/A</v>
      </c>
      <c r="E75" s="142" t="e">
        <f>'Proposed System'!C77*HLOOKUP('Current System'!$B$4,'Base Calcs'!AB6:AQ101,11,FALSE)</f>
        <v>#N/A</v>
      </c>
      <c r="F75" s="51" t="e">
        <f>E75/$E$9</f>
        <v>#N/A</v>
      </c>
      <c r="G75" s="73" t="e">
        <f>E75-C75</f>
        <v>#N/A</v>
      </c>
      <c r="H75" s="19"/>
      <c r="I75" s="158"/>
      <c r="J75" s="19"/>
      <c r="K75" s="19"/>
      <c r="L75" s="19"/>
      <c r="M75" s="19"/>
      <c r="N75" s="19"/>
      <c r="O75" s="19"/>
      <c r="P75" s="19"/>
      <c r="Q75" s="19"/>
      <c r="AB75" s="44">
        <v>70</v>
      </c>
      <c r="AD75" s="12" t="s">
        <v>158</v>
      </c>
    </row>
    <row r="76" spans="1:43" x14ac:dyDescent="0.25">
      <c r="C76" s="142"/>
      <c r="E76" s="136"/>
      <c r="G76" s="136"/>
      <c r="H76" s="19"/>
      <c r="I76" s="158"/>
      <c r="J76" s="19"/>
      <c r="K76" s="19"/>
      <c r="L76" s="19"/>
      <c r="M76" s="19"/>
      <c r="N76" s="19"/>
      <c r="O76" s="19"/>
      <c r="P76" s="19"/>
      <c r="Q76" s="19"/>
      <c r="AB76" s="44">
        <v>71</v>
      </c>
    </row>
    <row r="77" spans="1:43" x14ac:dyDescent="0.25">
      <c r="A77" s="12" t="s">
        <v>222</v>
      </c>
      <c r="C77" s="142"/>
      <c r="E77" s="136"/>
      <c r="G77" s="136"/>
      <c r="H77" s="19"/>
      <c r="I77" s="158"/>
      <c r="J77" s="19"/>
      <c r="K77" s="19"/>
      <c r="L77" s="19"/>
      <c r="M77" s="19"/>
      <c r="N77" s="19"/>
      <c r="O77" s="19"/>
      <c r="P77" s="19"/>
      <c r="Q77" s="19"/>
      <c r="AB77" s="44">
        <v>72</v>
      </c>
      <c r="AC77" s="12" t="s">
        <v>653</v>
      </c>
      <c r="AE77" s="12">
        <v>35000</v>
      </c>
      <c r="AF77" s="12">
        <v>55000</v>
      </c>
      <c r="AG77" s="12">
        <v>45000</v>
      </c>
      <c r="AH77" s="12">
        <v>35000</v>
      </c>
      <c r="AI77" s="12">
        <v>55000</v>
      </c>
      <c r="AJ77" s="12">
        <v>40000</v>
      </c>
      <c r="AK77" s="12">
        <v>35000</v>
      </c>
      <c r="AL77" s="12">
        <v>35000</v>
      </c>
      <c r="AM77" s="12">
        <v>35000</v>
      </c>
      <c r="AN77" s="12">
        <v>45000</v>
      </c>
      <c r="AO77" s="12">
        <v>50000</v>
      </c>
      <c r="AP77" s="12">
        <v>45000</v>
      </c>
      <c r="AQ77" s="12">
        <v>45000</v>
      </c>
    </row>
    <row r="78" spans="1:43" x14ac:dyDescent="0.25">
      <c r="A78" s="74" t="s">
        <v>223</v>
      </c>
      <c r="C78" s="142" t="e">
        <f>HLOOKUP(C3,$AC$6:$AQ$102,43,FALSE)*C8</f>
        <v>#N/A</v>
      </c>
      <c r="E78" s="136" t="e">
        <f>HLOOKUP(E3,$AC$6:$AQ$102,43,FALSE)*E8</f>
        <v>#N/A</v>
      </c>
      <c r="G78" s="73" t="e">
        <f>E78-C78</f>
        <v>#N/A</v>
      </c>
      <c r="H78" s="19"/>
      <c r="I78" s="158"/>
      <c r="J78" s="19"/>
      <c r="K78" s="19"/>
      <c r="L78" s="19"/>
      <c r="M78" s="19"/>
      <c r="N78" s="19"/>
      <c r="O78" s="19"/>
      <c r="P78" s="19"/>
      <c r="Q78" s="19"/>
      <c r="AB78" s="44">
        <v>73</v>
      </c>
    </row>
    <row r="79" spans="1:43" x14ac:dyDescent="0.25">
      <c r="A79" s="74"/>
      <c r="E79" s="136"/>
      <c r="G79" s="73"/>
      <c r="H79" s="19"/>
      <c r="I79" s="158"/>
      <c r="J79" s="19"/>
      <c r="K79" s="19"/>
      <c r="L79" s="19"/>
      <c r="M79" s="19"/>
      <c r="N79" s="19"/>
      <c r="O79" s="19"/>
      <c r="P79" s="19"/>
      <c r="Q79" s="19"/>
      <c r="AB79" s="44">
        <v>74</v>
      </c>
    </row>
    <row r="80" spans="1:43" x14ac:dyDescent="0.25">
      <c r="A80" s="12" t="s">
        <v>224</v>
      </c>
      <c r="B80"/>
      <c r="C80"/>
      <c r="D80" s="52"/>
      <c r="E80" s="136"/>
      <c r="F80" s="50"/>
      <c r="G80" s="136"/>
      <c r="I80" s="158"/>
      <c r="J80" s="12" t="s">
        <v>646</v>
      </c>
      <c r="K80" s="12" t="s">
        <v>647</v>
      </c>
      <c r="AB80" s="44">
        <v>75</v>
      </c>
    </row>
    <row r="81" spans="1:42" x14ac:dyDescent="0.25">
      <c r="A81" s="75" t="s">
        <v>148</v>
      </c>
      <c r="B81"/>
      <c r="C81" s="10">
        <f>'Current System'!C54*'Current System'!D54</f>
        <v>0</v>
      </c>
      <c r="D81" s="51" t="e">
        <f>C81/$C$9</f>
        <v>#DIV/0!</v>
      </c>
      <c r="E81" s="143">
        <f>'Proposed System'!C58*'Proposed System'!D58</f>
        <v>0</v>
      </c>
      <c r="F81" s="51" t="e">
        <f>E81/$E$9</f>
        <v>#DIV/0!</v>
      </c>
      <c r="G81" s="73">
        <f>E81-C81</f>
        <v>0</v>
      </c>
      <c r="H81" s="12" t="s">
        <v>616</v>
      </c>
      <c r="I81" s="158" t="e">
        <f>SUM(C81:C84)-C83</f>
        <v>#N/A</v>
      </c>
      <c r="J81" s="58">
        <f>C29</f>
        <v>0</v>
      </c>
      <c r="K81" s="42">
        <f>IFERROR(I81/(J81*1000),0)</f>
        <v>0</v>
      </c>
      <c r="AB81" s="44">
        <v>76</v>
      </c>
    </row>
    <row r="82" spans="1:42" x14ac:dyDescent="0.25">
      <c r="A82" s="75" t="s">
        <v>149</v>
      </c>
      <c r="B82"/>
      <c r="C82" s="10">
        <f>('Current System'!C40*'Current System'!D40)</f>
        <v>0</v>
      </c>
      <c r="D82" s="51" t="e">
        <f>C82/$C$9</f>
        <v>#DIV/0!</v>
      </c>
      <c r="E82" s="143">
        <f>('Proposed System'!C44*'Proposed System'!D44)</f>
        <v>0</v>
      </c>
      <c r="F82" s="51" t="e">
        <f>E82/$E$9</f>
        <v>#DIV/0!</v>
      </c>
      <c r="G82" s="73">
        <f>E82-C82</f>
        <v>0</v>
      </c>
      <c r="H82" s="12" t="s">
        <v>309</v>
      </c>
      <c r="I82" s="158" t="e">
        <f>SUM(E81:E84)-E83</f>
        <v>#N/A</v>
      </c>
      <c r="J82" s="58">
        <f>E29</f>
        <v>0</v>
      </c>
      <c r="K82" s="42">
        <f>IFERROR(I82/(J82*1000),0)</f>
        <v>0</v>
      </c>
      <c r="AB82" s="44">
        <v>77</v>
      </c>
      <c r="AE82" s="151"/>
      <c r="AF82" s="151"/>
      <c r="AG82" s="151"/>
      <c r="AH82" s="151"/>
      <c r="AI82" s="151"/>
      <c r="AJ82" s="151"/>
      <c r="AK82" s="151"/>
      <c r="AL82" s="151"/>
      <c r="AO82" s="151"/>
      <c r="AP82" s="151"/>
    </row>
    <row r="83" spans="1:42" x14ac:dyDescent="0.25">
      <c r="A83" s="75" t="s">
        <v>150</v>
      </c>
      <c r="B83"/>
      <c r="C83" s="143" t="e">
        <f>IF('Current System'!D24="Grazed on farm",0,'Current System'!C24*(10-'Current System'!E24)*4.33*HLOOKUP(C3,AB6:AQ101,13,FALSE))+IF('Current System'!D25="Grazed on farm",0,'Current System'!C25*(12-'Current System'!E25)*4.33*HLOOKUP(C3,AB6:AQ101,14,FALSE))</f>
        <v>#N/A</v>
      </c>
      <c r="D83" s="150" t="e">
        <f>C83/$C$9</f>
        <v>#N/A</v>
      </c>
      <c r="E83" s="143" t="e">
        <f>IF('Proposed System'!D28="Grazed on farm",0,'Proposed System'!C28*(10-'Proposed System'!E28)*4.33*HLOOKUP(E3,AB6:AQ101,13,FALSE))+IF('Proposed System'!D29="Grazed on farm",0,'Proposed System'!C29*(12-'Proposed System'!E29)*4.33*HLOOKUP(E3,AB6:AQ101,14,FALSE))</f>
        <v>#N/A</v>
      </c>
      <c r="F83" s="150" t="e">
        <f>E83/$E$9</f>
        <v>#N/A</v>
      </c>
      <c r="G83" s="73" t="e">
        <f>E83-C83</f>
        <v>#N/A</v>
      </c>
      <c r="H83" s="12" t="s">
        <v>617</v>
      </c>
      <c r="I83" s="158" t="e">
        <f>I82-I81</f>
        <v>#N/A</v>
      </c>
      <c r="J83" s="12">
        <f>IFERROR(I83/((E29*1000)-(C29*1000)),0)</f>
        <v>0</v>
      </c>
      <c r="AB83" s="44">
        <v>78</v>
      </c>
    </row>
    <row r="84" spans="1:42" x14ac:dyDescent="0.25">
      <c r="A84" s="74" t="s">
        <v>594</v>
      </c>
      <c r="C84" s="12">
        <f>'Current System'!H20</f>
        <v>0</v>
      </c>
      <c r="D84" s="150" t="e">
        <f>C84/$C$9</f>
        <v>#DIV/0!</v>
      </c>
      <c r="E84" s="12">
        <f>'Proposed System'!I24</f>
        <v>0</v>
      </c>
      <c r="F84" s="150" t="e">
        <f>E84/$E$9</f>
        <v>#DIV/0!</v>
      </c>
      <c r="G84" s="73">
        <f>E84-C84</f>
        <v>0</v>
      </c>
      <c r="I84" s="158"/>
      <c r="AB84" s="44">
        <v>79</v>
      </c>
    </row>
    <row r="85" spans="1:42" x14ac:dyDescent="0.25">
      <c r="E85" s="136"/>
      <c r="G85" s="73"/>
      <c r="I85" s="158"/>
      <c r="AB85" s="44">
        <v>80</v>
      </c>
    </row>
    <row r="86" spans="1:42" x14ac:dyDescent="0.25">
      <c r="A86" s="12" t="s">
        <v>225</v>
      </c>
      <c r="E86" s="136"/>
      <c r="G86" s="73"/>
      <c r="I86" s="158"/>
      <c r="AB86" s="44">
        <v>81</v>
      </c>
    </row>
    <row r="87" spans="1:42" x14ac:dyDescent="0.25">
      <c r="A87" s="74" t="s">
        <v>226</v>
      </c>
      <c r="E87" s="121" t="e">
        <f>(((G22*CW10*1000)-(G9*CW18*(G22/G24)))*CZ10+((G22*CW11*1000)-(G9*CW20*(G22/G24)))*CZ11+((G22*CW12*1000)-(G9*CW21*(G22/G24)))*CZ12+((G22*CW13*1000)-(G9*CW22*(G22/G24)))*CZ13)*-1</f>
        <v>#DIV/0!</v>
      </c>
      <c r="G87" s="73" t="e">
        <f t="shared" ref="G87" si="5">E87-C87</f>
        <v>#DIV/0!</v>
      </c>
      <c r="I87" s="158"/>
      <c r="J87" s="253"/>
      <c r="AB87" s="44">
        <v>82</v>
      </c>
    </row>
    <row r="88" spans="1:42" x14ac:dyDescent="0.25">
      <c r="A88" s="45" t="s">
        <v>188</v>
      </c>
      <c r="B88"/>
      <c r="C88"/>
      <c r="D88" s="52"/>
      <c r="E88" s="121">
        <f>0.037*G22*1000</f>
        <v>0</v>
      </c>
      <c r="F88" s="50"/>
      <c r="G88" s="73">
        <f>E88-C88</f>
        <v>0</v>
      </c>
      <c r="I88" s="158"/>
      <c r="AB88" s="44">
        <v>83</v>
      </c>
    </row>
    <row r="89" spans="1:42" x14ac:dyDescent="0.25">
      <c r="A89" s="74" t="s">
        <v>383</v>
      </c>
      <c r="E89" s="136" t="e">
        <f>VLOOKUP(E34,BQ6:BS9,2,FALSE)*E8</f>
        <v>#N/A</v>
      </c>
      <c r="G89" s="73" t="e">
        <f>E89-C89</f>
        <v>#N/A</v>
      </c>
      <c r="I89" s="158"/>
      <c r="AB89" s="44">
        <v>84</v>
      </c>
    </row>
    <row r="90" spans="1:42" x14ac:dyDescent="0.25">
      <c r="A90" s="74" t="s">
        <v>341</v>
      </c>
      <c r="E90" s="136" t="e">
        <f>VLOOKUP(E34,BQ6:BS9,3,FALSE)*E8</f>
        <v>#N/A</v>
      </c>
      <c r="G90" s="73" t="e">
        <f>E90-C90</f>
        <v>#N/A</v>
      </c>
      <c r="I90" s="158"/>
      <c r="AB90" s="44">
        <v>85</v>
      </c>
    </row>
    <row r="91" spans="1:42" x14ac:dyDescent="0.25">
      <c r="A91" s="74" t="s">
        <v>421</v>
      </c>
      <c r="E91" s="136" t="e">
        <f>-'Current System'!B5*0.07*700*(1-VLOOKUP('Current System'!B6,'Base Calcs'!DJ6:DK9,2,FALSE))</f>
        <v>#N/A</v>
      </c>
      <c r="G91" s="73" t="e">
        <f>E91-C91</f>
        <v>#N/A</v>
      </c>
      <c r="I91" s="158"/>
      <c r="AB91" s="44">
        <v>86</v>
      </c>
    </row>
    <row r="92" spans="1:42" x14ac:dyDescent="0.25">
      <c r="I92" s="158"/>
    </row>
    <row r="93" spans="1:42" x14ac:dyDescent="0.25">
      <c r="E93" s="136"/>
      <c r="G93" s="73">
        <f t="shared" ref="G93:G97" si="6">E93-C93</f>
        <v>0</v>
      </c>
      <c r="I93" s="158"/>
      <c r="AB93" s="44">
        <v>87</v>
      </c>
    </row>
    <row r="94" spans="1:42" x14ac:dyDescent="0.25">
      <c r="A94" s="74"/>
      <c r="E94" s="136"/>
      <c r="G94" s="73">
        <f t="shared" si="6"/>
        <v>0</v>
      </c>
      <c r="I94" s="158"/>
      <c r="AB94" s="44">
        <v>88</v>
      </c>
    </row>
    <row r="95" spans="1:42" x14ac:dyDescent="0.25">
      <c r="A95" s="12" t="s">
        <v>227</v>
      </c>
      <c r="E95" s="136"/>
      <c r="G95" s="73">
        <f>E95-C95</f>
        <v>0</v>
      </c>
      <c r="I95" s="158"/>
      <c r="AB95" s="44">
        <v>89</v>
      </c>
    </row>
    <row r="96" spans="1:42" x14ac:dyDescent="0.25">
      <c r="A96" s="74" t="s">
        <v>185</v>
      </c>
      <c r="E96" s="168" t="e">
        <f>VLOOKUP(E34,BU6:BV9,2,FALSE)*E8</f>
        <v>#N/A</v>
      </c>
      <c r="G96" s="73" t="e">
        <f>E96-C96</f>
        <v>#N/A</v>
      </c>
      <c r="I96" s="158"/>
      <c r="AB96" s="44">
        <v>90</v>
      </c>
    </row>
    <row r="97" spans="1:181" ht="15.75" x14ac:dyDescent="0.25">
      <c r="A97" s="48"/>
      <c r="B97"/>
      <c r="C97"/>
      <c r="D97" s="52"/>
      <c r="E97" s="136"/>
      <c r="F97" s="50"/>
      <c r="G97" s="73">
        <f t="shared" si="6"/>
        <v>0</v>
      </c>
      <c r="I97" s="158"/>
      <c r="AB97" s="44">
        <v>91</v>
      </c>
    </row>
    <row r="98" spans="1:181" ht="16.5" thickBot="1" x14ac:dyDescent="0.3">
      <c r="A98" s="89" t="s">
        <v>247</v>
      </c>
      <c r="B98" s="90"/>
      <c r="C98" s="90"/>
      <c r="D98" s="91"/>
      <c r="E98" s="141"/>
      <c r="F98" s="92"/>
      <c r="G98" s="145" t="e">
        <f>SUM(G73:G96)</f>
        <v>#N/A</v>
      </c>
      <c r="I98" s="158"/>
      <c r="J98" s="136">
        <f>I98+I100</f>
        <v>0</v>
      </c>
      <c r="AB98" s="44">
        <v>92</v>
      </c>
    </row>
    <row r="99" spans="1:181" ht="15.75" thickTop="1" x14ac:dyDescent="0.25">
      <c r="I99" s="158"/>
      <c r="AB99" s="44">
        <v>93</v>
      </c>
    </row>
    <row r="100" spans="1:181" x14ac:dyDescent="0.25">
      <c r="I100" s="158"/>
      <c r="AB100" s="44">
        <v>94</v>
      </c>
    </row>
    <row r="101" spans="1:181" x14ac:dyDescent="0.25">
      <c r="AB101" s="44">
        <v>95</v>
      </c>
    </row>
    <row r="102" spans="1:181" x14ac:dyDescent="0.25">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25"/>
      <c r="BU102" s="19"/>
      <c r="BV102" s="19"/>
      <c r="BW102" s="25"/>
      <c r="BX102" s="19"/>
      <c r="BY102" s="19"/>
      <c r="BZ102" s="19"/>
      <c r="CA102" s="19"/>
      <c r="CB102" s="19"/>
      <c r="CC102" s="19"/>
      <c r="CD102" s="19"/>
      <c r="CE102" s="19"/>
      <c r="CF102" s="19"/>
      <c r="CG102" s="19"/>
      <c r="CH102" s="25"/>
      <c r="CI102" s="19"/>
      <c r="CJ102" s="19"/>
      <c r="CK102" s="19"/>
      <c r="CL102" s="19"/>
      <c r="CM102" s="19"/>
      <c r="CN102" s="25"/>
      <c r="CO102" s="19"/>
      <c r="CP102" s="19"/>
      <c r="CQ102" s="19"/>
      <c r="CR102" s="19"/>
      <c r="CS102" s="19"/>
      <c r="CT102" s="19"/>
      <c r="CU102" s="25"/>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row>
    <row r="103" spans="1:181" x14ac:dyDescent="0.25">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25"/>
      <c r="BU103" s="19"/>
      <c r="BV103" s="19"/>
      <c r="BW103" s="25"/>
      <c r="BX103" s="19"/>
      <c r="BY103" s="19"/>
      <c r="BZ103" s="19"/>
      <c r="CA103" s="19"/>
      <c r="CB103" s="19"/>
      <c r="CC103" s="19"/>
      <c r="CD103" s="19"/>
      <c r="CE103" s="19"/>
      <c r="CF103" s="19"/>
      <c r="CG103" s="19"/>
      <c r="CH103" s="25"/>
      <c r="CI103" s="19"/>
      <c r="CJ103" s="19"/>
      <c r="CK103" s="19"/>
      <c r="CL103" s="19"/>
      <c r="CM103" s="19"/>
      <c r="CN103" s="25"/>
      <c r="CO103" s="19"/>
      <c r="CP103" s="19"/>
      <c r="CQ103" s="19"/>
      <c r="CR103" s="19"/>
      <c r="CS103" s="19"/>
      <c r="CT103" s="19"/>
      <c r="CU103" s="25"/>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row>
    <row r="104" spans="1:181" x14ac:dyDescent="0.25">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25"/>
      <c r="BU104" s="19"/>
      <c r="BV104" s="19"/>
      <c r="BW104" s="25"/>
      <c r="BX104" s="19"/>
      <c r="BY104" s="19"/>
      <c r="BZ104" s="19"/>
      <c r="CA104" s="19"/>
      <c r="CB104" s="19"/>
      <c r="CC104" s="19"/>
      <c r="CD104" s="19"/>
      <c r="CE104" s="19"/>
      <c r="CF104" s="19"/>
      <c r="CG104" s="19"/>
      <c r="CH104" s="25"/>
      <c r="CI104" s="19"/>
      <c r="CJ104" s="19"/>
      <c r="CK104" s="19"/>
      <c r="CL104" s="19"/>
      <c r="CM104" s="19"/>
      <c r="CN104" s="25"/>
      <c r="CO104" s="19"/>
      <c r="CP104" s="19"/>
      <c r="CQ104" s="19"/>
      <c r="CR104" s="19"/>
      <c r="CS104" s="19"/>
      <c r="CT104" s="19"/>
      <c r="CU104" s="25"/>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row>
    <row r="105" spans="1:181" x14ac:dyDescent="0.25">
      <c r="A105"/>
      <c r="B105" s="53"/>
      <c r="C105"/>
      <c r="D105"/>
      <c r="F105" s="50"/>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25"/>
      <c r="BU105" s="19"/>
      <c r="BV105" s="19"/>
      <c r="BW105" s="25"/>
      <c r="BX105" s="19"/>
      <c r="BY105" s="19"/>
      <c r="BZ105" s="19"/>
      <c r="CA105" s="19"/>
      <c r="CB105" s="19"/>
      <c r="CC105" s="19"/>
      <c r="CD105" s="19"/>
      <c r="CE105" s="19"/>
      <c r="CF105" s="19"/>
      <c r="CG105" s="19"/>
      <c r="CH105" s="25"/>
      <c r="CI105" s="19"/>
      <c r="CJ105" s="19"/>
      <c r="CK105" s="19"/>
      <c r="CL105" s="19"/>
      <c r="CM105" s="19"/>
      <c r="CN105" s="25"/>
      <c r="CO105" s="19"/>
      <c r="CP105" s="19"/>
      <c r="CQ105" s="19"/>
      <c r="CR105" s="19"/>
      <c r="CS105" s="19"/>
      <c r="CT105" s="19"/>
      <c r="CU105" s="25"/>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row>
    <row r="106" spans="1:181" ht="18.75" x14ac:dyDescent="0.3">
      <c r="A106" s="57" t="s">
        <v>244</v>
      </c>
    </row>
    <row r="107" spans="1:181" x14ac:dyDescent="0.25">
      <c r="A107" s="19"/>
      <c r="B107" s="49" t="s">
        <v>245</v>
      </c>
      <c r="C107" s="49" t="s">
        <v>111</v>
      </c>
      <c r="D107" s="49" t="s">
        <v>112</v>
      </c>
      <c r="E107" s="49" t="s">
        <v>113</v>
      </c>
      <c r="F107" s="49" t="s">
        <v>114</v>
      </c>
      <c r="G107" s="49" t="s">
        <v>115</v>
      </c>
      <c r="H107" s="49" t="s">
        <v>116</v>
      </c>
      <c r="I107" s="49" t="s">
        <v>117</v>
      </c>
      <c r="J107" s="49" t="s">
        <v>118</v>
      </c>
      <c r="K107" s="49" t="s">
        <v>119</v>
      </c>
      <c r="L107" s="49" t="s">
        <v>120</v>
      </c>
    </row>
    <row r="108" spans="1:181" x14ac:dyDescent="0.25">
      <c r="A108" s="19" t="s">
        <v>142</v>
      </c>
      <c r="B108" s="16">
        <f>C48</f>
        <v>10000</v>
      </c>
    </row>
    <row r="110" spans="1:181" x14ac:dyDescent="0.25">
      <c r="A110" s="19" t="s">
        <v>121</v>
      </c>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25"/>
      <c r="BU110" s="19"/>
      <c r="BV110" s="19"/>
      <c r="BW110" s="25"/>
      <c r="BX110" s="19"/>
      <c r="BY110" s="19"/>
      <c r="BZ110" s="19"/>
      <c r="CA110" s="19"/>
      <c r="CB110" s="19"/>
      <c r="CC110" s="19"/>
      <c r="CD110" s="19"/>
      <c r="CE110" s="19"/>
      <c r="CF110" s="19"/>
      <c r="CG110" s="19"/>
      <c r="CH110" s="25"/>
      <c r="CI110" s="19"/>
      <c r="CJ110" s="19"/>
      <c r="CK110" s="19"/>
      <c r="CL110" s="19"/>
      <c r="CM110" s="19"/>
      <c r="CN110" s="25"/>
      <c r="CO110" s="19"/>
      <c r="CP110" s="19"/>
      <c r="CQ110" s="19"/>
      <c r="CR110" s="19"/>
      <c r="CS110" s="19"/>
      <c r="CT110" s="19"/>
      <c r="CU110" s="25"/>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row>
    <row r="111" spans="1:181" x14ac:dyDescent="0.25">
      <c r="A111" s="20" t="s">
        <v>122</v>
      </c>
      <c r="M111" s="19"/>
    </row>
    <row r="112" spans="1:181" x14ac:dyDescent="0.25">
      <c r="A112" s="95" t="s">
        <v>123</v>
      </c>
      <c r="B112" s="21"/>
      <c r="C112" s="22" t="e">
        <f>VLOOKUP('Proposed System'!C16,'Base Calcs'!CO5:CT11,2,FALSE)</f>
        <v>#N/A</v>
      </c>
      <c r="D112" s="22" t="e">
        <f>VLOOKUP('Proposed System'!C16,'Base Calcs'!CO5:CT11,3,FALSE)</f>
        <v>#N/A</v>
      </c>
      <c r="E112" s="22" t="e">
        <f>VLOOKUP('Proposed System'!C16,'Base Calcs'!CO5:CT11,4,FALSE)</f>
        <v>#N/A</v>
      </c>
      <c r="F112" s="22" t="e">
        <f>VLOOKUP('Proposed System'!C16,'Base Calcs'!CO5:CT11,5,FALSE)</f>
        <v>#N/A</v>
      </c>
      <c r="G112" s="22" t="e">
        <f>VLOOKUP('Proposed System'!C16,'Base Calcs'!CO5:CT11,6,FALSE)</f>
        <v>#N/A</v>
      </c>
      <c r="H112" s="22">
        <v>1</v>
      </c>
      <c r="I112" s="22">
        <v>1</v>
      </c>
      <c r="J112" s="22">
        <v>1</v>
      </c>
      <c r="K112" s="22">
        <v>1</v>
      </c>
      <c r="L112" s="22">
        <v>1</v>
      </c>
      <c r="M112" s="19"/>
    </row>
    <row r="113" spans="1:181" x14ac:dyDescent="0.25">
      <c r="A113" s="23" t="s">
        <v>246</v>
      </c>
      <c r="C113" s="15" t="e">
        <f t="shared" ref="C113:L113" si="7">$G$9*C112</f>
        <v>#N/A</v>
      </c>
      <c r="D113" s="15" t="e">
        <f t="shared" si="7"/>
        <v>#N/A</v>
      </c>
      <c r="E113" s="15" t="e">
        <f t="shared" si="7"/>
        <v>#N/A</v>
      </c>
      <c r="F113" s="15" t="e">
        <f t="shared" si="7"/>
        <v>#N/A</v>
      </c>
      <c r="G113" s="15" t="e">
        <f t="shared" si="7"/>
        <v>#N/A</v>
      </c>
      <c r="H113" s="15">
        <f t="shared" si="7"/>
        <v>0</v>
      </c>
      <c r="I113" s="15">
        <f t="shared" si="7"/>
        <v>0</v>
      </c>
      <c r="J113" s="15">
        <f t="shared" si="7"/>
        <v>0</v>
      </c>
      <c r="K113" s="15">
        <f t="shared" si="7"/>
        <v>0</v>
      </c>
      <c r="L113" s="15">
        <f t="shared" si="7"/>
        <v>0</v>
      </c>
      <c r="M113" s="19"/>
    </row>
    <row r="114" spans="1:181" x14ac:dyDescent="0.25">
      <c r="A114" s="23" t="s">
        <v>124</v>
      </c>
      <c r="B114" s="19"/>
      <c r="C114" s="15" t="e">
        <f>($B$60+IF('Current System'!$B$11="Fonterra",$B$61,0))*C113</f>
        <v>#N/A</v>
      </c>
      <c r="D114" s="15" t="e">
        <f>($B$60+IF('Current System'!$B$11="Fonterra",$B$61,0))*D113</f>
        <v>#N/A</v>
      </c>
      <c r="E114" s="15" t="e">
        <f>($B$60+IF('Current System'!$B$11="Fonterra",$B$61,0))*E113</f>
        <v>#N/A</v>
      </c>
      <c r="F114" s="15" t="e">
        <f>($B$60+IF('Current System'!$B$11="Fonterra",$B$61,0))*F113</f>
        <v>#N/A</v>
      </c>
      <c r="G114" s="15" t="e">
        <f>($B$60+IF('Current System'!$B$11="Fonterra",$B$61,0))*G113</f>
        <v>#N/A</v>
      </c>
      <c r="H114" s="15" t="e">
        <f>($B$60+IF('Current System'!$B$11="Fonterra",$B$61,0))*H113</f>
        <v>#N/A</v>
      </c>
      <c r="I114" s="15" t="e">
        <f>($B$60+IF('Current System'!$B$11="Fonterra",$B$61,0))*I113</f>
        <v>#N/A</v>
      </c>
      <c r="J114" s="15" t="e">
        <f>($B$60+IF('Current System'!$B$11="Fonterra",$B$61,0))*J113</f>
        <v>#N/A</v>
      </c>
      <c r="K114" s="15" t="e">
        <f>($B$60+IF('Current System'!$B$11="Fonterra",$B$61,0))*K113</f>
        <v>#N/A</v>
      </c>
      <c r="L114" s="15" t="e">
        <f>($B$60+IF('Current System'!$B$11="Fonterra",$B$61,0))*L113</f>
        <v>#N/A</v>
      </c>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25"/>
      <c r="BU114" s="19"/>
      <c r="BV114" s="19"/>
      <c r="BW114" s="25"/>
      <c r="BX114" s="19"/>
      <c r="BY114" s="19"/>
      <c r="BZ114" s="19"/>
      <c r="CA114" s="19"/>
      <c r="CB114" s="19"/>
      <c r="CC114" s="19"/>
      <c r="CD114" s="19"/>
      <c r="CE114" s="19"/>
      <c r="CF114" s="19"/>
      <c r="CG114" s="19"/>
      <c r="CH114" s="25"/>
      <c r="CI114" s="19"/>
      <c r="CJ114" s="19"/>
      <c r="CK114" s="19"/>
      <c r="CL114" s="19"/>
      <c r="CM114" s="19"/>
      <c r="CN114" s="25"/>
      <c r="CO114" s="19"/>
      <c r="CP114" s="19"/>
      <c r="CQ114" s="19"/>
      <c r="CR114" s="19"/>
      <c r="CS114" s="19"/>
      <c r="CT114" s="19"/>
      <c r="CU114" s="25"/>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row>
    <row r="115" spans="1:181" x14ac:dyDescent="0.25">
      <c r="A115" s="23" t="s">
        <v>125</v>
      </c>
      <c r="B115" s="19"/>
      <c r="C115" s="15" t="e">
        <f t="shared" ref="C115:L115" si="8">$G$67*C112</f>
        <v>#N/A</v>
      </c>
      <c r="D115" s="15" t="e">
        <f t="shared" si="8"/>
        <v>#N/A</v>
      </c>
      <c r="E115" s="15" t="e">
        <f t="shared" si="8"/>
        <v>#N/A</v>
      </c>
      <c r="F115" s="15" t="e">
        <f t="shared" si="8"/>
        <v>#N/A</v>
      </c>
      <c r="G115" s="15" t="e">
        <f t="shared" si="8"/>
        <v>#N/A</v>
      </c>
      <c r="H115" s="15" t="e">
        <f t="shared" si="8"/>
        <v>#N/A</v>
      </c>
      <c r="I115" s="15" t="e">
        <f t="shared" si="8"/>
        <v>#N/A</v>
      </c>
      <c r="J115" s="15" t="e">
        <f t="shared" si="8"/>
        <v>#N/A</v>
      </c>
      <c r="K115" s="15" t="e">
        <f t="shared" si="8"/>
        <v>#N/A</v>
      </c>
      <c r="L115" s="15" t="e">
        <f t="shared" si="8"/>
        <v>#N/A</v>
      </c>
    </row>
    <row r="116" spans="1:181" s="19" customFormat="1" x14ac:dyDescent="0.25">
      <c r="A116" s="24" t="s">
        <v>126</v>
      </c>
      <c r="B116" s="25"/>
      <c r="C116" s="26" t="e">
        <f t="shared" ref="C116:L116" si="9">C114+C115</f>
        <v>#N/A</v>
      </c>
      <c r="D116" s="26" t="e">
        <f t="shared" si="9"/>
        <v>#N/A</v>
      </c>
      <c r="E116" s="26" t="e">
        <f t="shared" si="9"/>
        <v>#N/A</v>
      </c>
      <c r="F116" s="26" t="e">
        <f t="shared" si="9"/>
        <v>#N/A</v>
      </c>
      <c r="G116" s="26" t="e">
        <f t="shared" si="9"/>
        <v>#N/A</v>
      </c>
      <c r="H116" s="26" t="e">
        <f t="shared" si="9"/>
        <v>#N/A</v>
      </c>
      <c r="I116" s="26" t="e">
        <f t="shared" si="9"/>
        <v>#N/A</v>
      </c>
      <c r="J116" s="26" t="e">
        <f t="shared" si="9"/>
        <v>#N/A</v>
      </c>
      <c r="K116" s="26" t="e">
        <f t="shared" si="9"/>
        <v>#N/A</v>
      </c>
      <c r="L116" s="26" t="e">
        <f t="shared" si="9"/>
        <v>#N/A</v>
      </c>
      <c r="M116" s="12"/>
      <c r="N116" s="12"/>
      <c r="O116" s="12"/>
      <c r="P116" s="12"/>
      <c r="Q116" s="12"/>
      <c r="R116" s="12"/>
      <c r="S116" s="12"/>
      <c r="T116" s="12"/>
      <c r="U116" s="12"/>
      <c r="V116" s="12"/>
      <c r="W116" s="12"/>
      <c r="X116" s="12"/>
      <c r="Y116" s="12"/>
      <c r="Z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86"/>
      <c r="BU116" s="12"/>
      <c r="BV116" s="12"/>
      <c r="BW116" s="186"/>
      <c r="BX116" s="12"/>
      <c r="BY116" s="12"/>
      <c r="BZ116" s="12"/>
      <c r="CA116" s="12"/>
      <c r="CB116" s="12"/>
      <c r="CC116" s="12"/>
      <c r="CD116" s="12"/>
      <c r="CE116" s="12"/>
      <c r="CF116" s="12"/>
      <c r="CG116" s="12"/>
      <c r="CH116" s="186"/>
      <c r="CI116" s="12"/>
      <c r="CJ116" s="12"/>
      <c r="CK116" s="12"/>
      <c r="CL116" s="12"/>
      <c r="CM116" s="12"/>
      <c r="CN116" s="186"/>
      <c r="CO116" s="12"/>
      <c r="CP116" s="12"/>
      <c r="CQ116" s="12"/>
      <c r="CR116" s="12"/>
      <c r="CS116" s="12"/>
      <c r="CT116" s="12"/>
      <c r="CU116" s="186"/>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row>
    <row r="117" spans="1:181" s="19" customFormat="1" x14ac:dyDescent="0.25">
      <c r="A117" s="12"/>
      <c r="B117" s="12"/>
      <c r="C117" s="12"/>
      <c r="D117" s="12"/>
      <c r="E117" s="12"/>
      <c r="F117" s="12"/>
      <c r="G117" s="12"/>
      <c r="H117" s="12"/>
      <c r="I117" s="12"/>
      <c r="J117" s="12"/>
      <c r="K117" s="12"/>
      <c r="L117" s="12"/>
      <c r="N117" s="12"/>
      <c r="O117" s="12"/>
      <c r="P117" s="12"/>
      <c r="Q117" s="12"/>
      <c r="R117" s="12"/>
      <c r="S117" s="12"/>
      <c r="T117" s="12"/>
      <c r="U117" s="12"/>
      <c r="V117" s="12"/>
      <c r="W117" s="12"/>
      <c r="X117" s="12"/>
      <c r="Y117" s="12"/>
      <c r="Z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86"/>
      <c r="BU117" s="12"/>
      <c r="BV117" s="12"/>
      <c r="BW117" s="186"/>
      <c r="BX117" s="12"/>
      <c r="BY117" s="12"/>
      <c r="BZ117" s="12"/>
      <c r="CA117" s="12"/>
      <c r="CB117" s="12"/>
      <c r="CC117" s="12"/>
      <c r="CD117" s="12"/>
      <c r="CE117" s="12"/>
      <c r="CF117" s="12"/>
      <c r="CG117" s="12"/>
      <c r="CH117" s="186"/>
      <c r="CI117" s="12"/>
      <c r="CJ117" s="12"/>
      <c r="CK117" s="12"/>
      <c r="CL117" s="12"/>
      <c r="CM117" s="12"/>
      <c r="CN117" s="186"/>
      <c r="CO117" s="12"/>
      <c r="CP117" s="12"/>
      <c r="CQ117" s="12"/>
      <c r="CR117" s="12"/>
      <c r="CS117" s="12"/>
      <c r="CT117" s="12"/>
      <c r="CU117" s="186"/>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row>
    <row r="118" spans="1:181" s="19" customFormat="1" x14ac:dyDescent="0.25">
      <c r="A118" s="20" t="s">
        <v>127</v>
      </c>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86"/>
      <c r="BU118" s="12"/>
      <c r="BV118" s="12"/>
      <c r="BW118" s="186"/>
      <c r="BX118" s="12"/>
      <c r="BY118" s="12"/>
      <c r="BZ118" s="12"/>
      <c r="CA118" s="12"/>
      <c r="CB118" s="12"/>
      <c r="CC118" s="12"/>
      <c r="CD118" s="12"/>
      <c r="CE118" s="12"/>
      <c r="CF118" s="12"/>
      <c r="CG118" s="12"/>
      <c r="CH118" s="186"/>
      <c r="CI118" s="12"/>
      <c r="CJ118" s="12"/>
      <c r="CK118" s="12"/>
      <c r="CL118" s="12"/>
      <c r="CM118" s="12"/>
      <c r="CN118" s="186"/>
      <c r="CO118" s="12"/>
      <c r="CP118" s="12"/>
      <c r="CQ118" s="12"/>
      <c r="CR118" s="12"/>
      <c r="CS118" s="12"/>
      <c r="CT118" s="12"/>
      <c r="CU118" s="186"/>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row>
    <row r="119" spans="1:181" s="19" customFormat="1" x14ac:dyDescent="0.25">
      <c r="A119" s="27" t="s">
        <v>252</v>
      </c>
      <c r="B119" s="12"/>
      <c r="C119" s="15" t="e">
        <f>G98</f>
        <v>#N/A</v>
      </c>
      <c r="D119" s="15" t="e">
        <f>C119</f>
        <v>#N/A</v>
      </c>
      <c r="E119" s="15" t="e">
        <f t="shared" ref="E119:L119" si="10">D119</f>
        <v>#N/A</v>
      </c>
      <c r="F119" s="15" t="e">
        <f t="shared" si="10"/>
        <v>#N/A</v>
      </c>
      <c r="G119" s="15" t="e">
        <f t="shared" si="10"/>
        <v>#N/A</v>
      </c>
      <c r="H119" s="15" t="e">
        <f t="shared" si="10"/>
        <v>#N/A</v>
      </c>
      <c r="I119" s="15" t="e">
        <f t="shared" si="10"/>
        <v>#N/A</v>
      </c>
      <c r="J119" s="15" t="e">
        <f t="shared" si="10"/>
        <v>#N/A</v>
      </c>
      <c r="K119" s="15" t="e">
        <f t="shared" si="10"/>
        <v>#N/A</v>
      </c>
      <c r="L119" s="15" t="e">
        <f t="shared" si="10"/>
        <v>#N/A</v>
      </c>
      <c r="M119" s="12"/>
      <c r="N119" s="12"/>
      <c r="O119" s="12"/>
      <c r="P119" s="12"/>
      <c r="Q119" s="12"/>
      <c r="R119" s="12"/>
      <c r="S119" s="12"/>
      <c r="T119" s="12"/>
      <c r="U119" s="12"/>
      <c r="V119" s="12"/>
      <c r="W119" s="12"/>
      <c r="X119" s="12"/>
      <c r="Y119" s="12"/>
      <c r="Z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86"/>
      <c r="BU119" s="12"/>
      <c r="BV119" s="12"/>
      <c r="BW119" s="186"/>
      <c r="BX119" s="12"/>
      <c r="BY119" s="12"/>
      <c r="BZ119" s="12"/>
      <c r="CA119" s="12"/>
      <c r="CB119" s="12"/>
      <c r="CC119" s="12"/>
      <c r="CD119" s="12"/>
      <c r="CE119" s="12"/>
      <c r="CF119" s="12"/>
      <c r="CG119" s="12"/>
      <c r="CH119" s="186"/>
      <c r="CI119" s="12"/>
      <c r="CJ119" s="12"/>
      <c r="CK119" s="12"/>
      <c r="CL119" s="12"/>
      <c r="CM119" s="12"/>
      <c r="CN119" s="186"/>
      <c r="CO119" s="12"/>
      <c r="CP119" s="12"/>
      <c r="CQ119" s="12"/>
      <c r="CR119" s="12"/>
      <c r="CS119" s="12"/>
      <c r="CT119" s="12"/>
      <c r="CU119" s="186"/>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row>
    <row r="120" spans="1:181" x14ac:dyDescent="0.25">
      <c r="A120" s="27" t="s">
        <v>422</v>
      </c>
      <c r="C120" s="15" t="e">
        <f t="shared" ref="C120:L120" si="11">($C$40+$C$41)*HLOOKUP($E$34,$DB$5:$DG$15,VLOOKUP(C107,$DB$5:$DG$15,2,FALSE),FALSE)</f>
        <v>#N/A</v>
      </c>
      <c r="D120" s="15" t="e">
        <f t="shared" si="11"/>
        <v>#N/A</v>
      </c>
      <c r="E120" s="15" t="e">
        <f t="shared" si="11"/>
        <v>#N/A</v>
      </c>
      <c r="F120" s="15" t="e">
        <f t="shared" si="11"/>
        <v>#N/A</v>
      </c>
      <c r="G120" s="15" t="e">
        <f t="shared" si="11"/>
        <v>#N/A</v>
      </c>
      <c r="H120" s="15" t="e">
        <f t="shared" si="11"/>
        <v>#N/A</v>
      </c>
      <c r="I120" s="15" t="e">
        <f t="shared" si="11"/>
        <v>#N/A</v>
      </c>
      <c r="J120" s="15" t="e">
        <f t="shared" si="11"/>
        <v>#N/A</v>
      </c>
      <c r="K120" s="15" t="e">
        <f t="shared" si="11"/>
        <v>#N/A</v>
      </c>
      <c r="L120" s="15" t="e">
        <f t="shared" si="11"/>
        <v>#N/A</v>
      </c>
      <c r="M120" s="16"/>
    </row>
    <row r="121" spans="1:181" x14ac:dyDescent="0.25">
      <c r="A121" s="28" t="s">
        <v>128</v>
      </c>
      <c r="B121" s="25"/>
      <c r="C121" s="29" t="e">
        <f>SUM(C119:C120)</f>
        <v>#N/A</v>
      </c>
      <c r="D121" s="29" t="e">
        <f t="shared" ref="D121:L121" si="12">SUM(D119:D120)</f>
        <v>#N/A</v>
      </c>
      <c r="E121" s="29" t="e">
        <f t="shared" si="12"/>
        <v>#N/A</v>
      </c>
      <c r="F121" s="29" t="e">
        <f t="shared" si="12"/>
        <v>#N/A</v>
      </c>
      <c r="G121" s="29" t="e">
        <f t="shared" si="12"/>
        <v>#N/A</v>
      </c>
      <c r="H121" s="29" t="e">
        <f t="shared" si="12"/>
        <v>#N/A</v>
      </c>
      <c r="I121" s="29" t="e">
        <f t="shared" si="12"/>
        <v>#N/A</v>
      </c>
      <c r="J121" s="29" t="e">
        <f t="shared" si="12"/>
        <v>#N/A</v>
      </c>
      <c r="K121" s="29" t="e">
        <f t="shared" si="12"/>
        <v>#N/A</v>
      </c>
      <c r="L121" s="29" t="e">
        <f t="shared" si="12"/>
        <v>#N/A</v>
      </c>
    </row>
    <row r="122" spans="1:181" x14ac:dyDescent="0.25">
      <c r="A122" s="30" t="s">
        <v>129</v>
      </c>
      <c r="B122" s="30"/>
      <c r="C122" s="94" t="e">
        <f>C116-C121</f>
        <v>#N/A</v>
      </c>
      <c r="D122" s="94" t="e">
        <f t="shared" ref="D122:L122" si="13">D116-D121</f>
        <v>#N/A</v>
      </c>
      <c r="E122" s="94" t="e">
        <f t="shared" si="13"/>
        <v>#N/A</v>
      </c>
      <c r="F122" s="94" t="e">
        <f t="shared" si="13"/>
        <v>#N/A</v>
      </c>
      <c r="G122" s="94" t="e">
        <f t="shared" si="13"/>
        <v>#N/A</v>
      </c>
      <c r="H122" s="94" t="e">
        <f t="shared" si="13"/>
        <v>#N/A</v>
      </c>
      <c r="I122" s="94" t="e">
        <f t="shared" si="13"/>
        <v>#N/A</v>
      </c>
      <c r="J122" s="94" t="e">
        <f t="shared" si="13"/>
        <v>#N/A</v>
      </c>
      <c r="K122" s="94" t="e">
        <f t="shared" si="13"/>
        <v>#N/A</v>
      </c>
      <c r="L122" s="94" t="e">
        <f t="shared" si="13"/>
        <v>#N/A</v>
      </c>
    </row>
    <row r="123" spans="1:181" x14ac:dyDescent="0.25">
      <c r="A123" s="21"/>
      <c r="B123" s="21"/>
      <c r="C123" s="31"/>
      <c r="D123" s="31"/>
      <c r="E123" s="31"/>
      <c r="F123" s="31"/>
      <c r="G123" s="31"/>
      <c r="H123" s="31"/>
    </row>
    <row r="124" spans="1:181" s="19" customFormat="1" x14ac:dyDescent="0.25">
      <c r="A124" s="19" t="s">
        <v>130</v>
      </c>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86"/>
      <c r="BU124" s="12"/>
      <c r="BV124" s="12"/>
      <c r="BW124" s="186"/>
      <c r="BX124" s="12"/>
      <c r="BY124" s="12"/>
      <c r="BZ124" s="12"/>
      <c r="CA124" s="12"/>
      <c r="CB124" s="12"/>
      <c r="CC124" s="12"/>
      <c r="CD124" s="12"/>
      <c r="CE124" s="12"/>
      <c r="CF124" s="12"/>
      <c r="CG124" s="12"/>
      <c r="CH124" s="186"/>
      <c r="CI124" s="12"/>
      <c r="CJ124" s="12"/>
      <c r="CK124" s="12"/>
      <c r="CL124" s="12"/>
      <c r="CM124" s="12"/>
      <c r="CN124" s="186"/>
      <c r="CO124" s="12"/>
      <c r="CP124" s="12"/>
      <c r="CQ124" s="12"/>
      <c r="CR124" s="12"/>
      <c r="CS124" s="12"/>
      <c r="CT124" s="12"/>
      <c r="CU124" s="186"/>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row>
    <row r="125" spans="1:181" x14ac:dyDescent="0.25">
      <c r="A125" s="12" t="s">
        <v>131</v>
      </c>
      <c r="B125" s="15"/>
      <c r="C125" s="15" t="e">
        <f t="shared" ref="C125:L125" si="14">C119*0.1</f>
        <v>#N/A</v>
      </c>
      <c r="D125" s="15" t="e">
        <f t="shared" si="14"/>
        <v>#N/A</v>
      </c>
      <c r="E125" s="15" t="e">
        <f t="shared" si="14"/>
        <v>#N/A</v>
      </c>
      <c r="F125" s="15" t="e">
        <f t="shared" si="14"/>
        <v>#N/A</v>
      </c>
      <c r="G125" s="15" t="e">
        <f t="shared" si="14"/>
        <v>#N/A</v>
      </c>
      <c r="H125" s="15" t="e">
        <f t="shared" si="14"/>
        <v>#N/A</v>
      </c>
      <c r="I125" s="15" t="e">
        <f t="shared" si="14"/>
        <v>#N/A</v>
      </c>
      <c r="J125" s="15" t="e">
        <f t="shared" si="14"/>
        <v>#N/A</v>
      </c>
      <c r="K125" s="15" t="e">
        <f t="shared" si="14"/>
        <v>#N/A</v>
      </c>
      <c r="L125" s="15" t="e">
        <f t="shared" si="14"/>
        <v>#N/A</v>
      </c>
    </row>
    <row r="126" spans="1:181" x14ac:dyDescent="0.25">
      <c r="A126" s="21" t="s">
        <v>132</v>
      </c>
      <c r="B126" s="15" t="e">
        <f>C125</f>
        <v>#N/A</v>
      </c>
      <c r="C126" s="32" t="e">
        <f t="shared" ref="C126:K126" si="15">D125-C125</f>
        <v>#N/A</v>
      </c>
      <c r="D126" s="32" t="e">
        <f t="shared" si="15"/>
        <v>#N/A</v>
      </c>
      <c r="E126" s="32" t="e">
        <f t="shared" si="15"/>
        <v>#N/A</v>
      </c>
      <c r="F126" s="32" t="e">
        <f t="shared" si="15"/>
        <v>#N/A</v>
      </c>
      <c r="G126" s="32" t="e">
        <f t="shared" si="15"/>
        <v>#N/A</v>
      </c>
      <c r="H126" s="32" t="e">
        <f t="shared" si="15"/>
        <v>#N/A</v>
      </c>
      <c r="I126" s="32" t="e">
        <f t="shared" si="15"/>
        <v>#N/A</v>
      </c>
      <c r="J126" s="32" t="e">
        <f t="shared" si="15"/>
        <v>#N/A</v>
      </c>
      <c r="K126" s="32" t="e">
        <f t="shared" si="15"/>
        <v>#N/A</v>
      </c>
      <c r="L126" s="32" t="e">
        <f>-L125</f>
        <v>#N/A</v>
      </c>
    </row>
    <row r="127" spans="1:181" x14ac:dyDescent="0.25">
      <c r="A127" s="21"/>
      <c r="B127" s="32"/>
      <c r="C127" s="32"/>
      <c r="D127" s="32"/>
      <c r="E127" s="32"/>
      <c r="F127" s="32"/>
      <c r="G127" s="32"/>
      <c r="H127" s="32"/>
      <c r="I127" s="15"/>
    </row>
    <row r="128" spans="1:181" s="19" customFormat="1" x14ac:dyDescent="0.25">
      <c r="A128" s="19" t="s">
        <v>133</v>
      </c>
      <c r="B128" s="15"/>
      <c r="C128" s="15"/>
      <c r="D128" s="15"/>
      <c r="E128" s="15"/>
      <c r="F128" s="15"/>
      <c r="G128" s="15"/>
      <c r="H128" s="15"/>
      <c r="I128" s="15"/>
      <c r="J128" s="12"/>
      <c r="K128" s="12"/>
      <c r="L128" s="12"/>
      <c r="N128" s="12"/>
      <c r="O128" s="12"/>
      <c r="P128" s="12"/>
      <c r="Q128" s="12"/>
      <c r="R128" s="12"/>
      <c r="S128" s="12"/>
      <c r="T128" s="12"/>
      <c r="U128" s="12"/>
      <c r="V128" s="12"/>
      <c r="W128" s="12"/>
      <c r="X128" s="12"/>
      <c r="Y128" s="12"/>
      <c r="Z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86"/>
      <c r="BU128" s="12"/>
      <c r="BV128" s="12"/>
      <c r="BW128" s="186"/>
      <c r="BX128" s="12"/>
      <c r="BY128" s="12"/>
      <c r="BZ128" s="12"/>
      <c r="CA128" s="12"/>
      <c r="CB128" s="12"/>
      <c r="CC128" s="12"/>
      <c r="CD128" s="12"/>
      <c r="CE128" s="12"/>
      <c r="CF128" s="12"/>
      <c r="CG128" s="12"/>
      <c r="CH128" s="186"/>
      <c r="CI128" s="12"/>
      <c r="CJ128" s="12"/>
      <c r="CK128" s="12"/>
      <c r="CL128" s="12"/>
      <c r="CM128" s="12"/>
      <c r="CN128" s="186"/>
      <c r="CO128" s="12"/>
      <c r="CP128" s="12"/>
      <c r="CQ128" s="12"/>
      <c r="CR128" s="12"/>
      <c r="CS128" s="12"/>
      <c r="CT128" s="12"/>
      <c r="CU128" s="186"/>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row>
    <row r="129" spans="1:26" x14ac:dyDescent="0.25">
      <c r="A129" s="12" t="s">
        <v>134</v>
      </c>
      <c r="B129" s="33"/>
      <c r="C129" s="96" t="str">
        <f>IF('Proposed System'!$C$88="Payment at end of season production is achieved",'Base Calcs'!C113*'Proposed System'!$C$87,"0")</f>
        <v>0</v>
      </c>
      <c r="D129" s="96" t="str">
        <f>IF('Proposed System'!$C$88="Payment at end of season production is achieved",('Base Calcs'!D113-C113)*'Proposed System'!$C$87,"0")</f>
        <v>0</v>
      </c>
      <c r="E129" s="96" t="str">
        <f>IF('Proposed System'!$C$88="Payment at end of season production is achieved",('Base Calcs'!E113-D113)*'Proposed System'!$C$87,"0")</f>
        <v>0</v>
      </c>
      <c r="F129" s="96" t="str">
        <f>IF('Proposed System'!$C$88="Payment at end of season production is achieved",('Base Calcs'!F113-E113)*'Proposed System'!$C$87,"0")</f>
        <v>0</v>
      </c>
      <c r="G129" s="96" t="str">
        <f>IF('Proposed System'!$C$88="Payment at end of season production is achieved",('Base Calcs'!G113-F113)*'Proposed System'!$C$87,"0")</f>
        <v>0</v>
      </c>
      <c r="H129" s="96" t="str">
        <f>IF('Proposed System'!$C$88="Payment at end of season production is achieved",('Base Calcs'!H113-G113)*'Proposed System'!$C$87,"0")</f>
        <v>0</v>
      </c>
      <c r="I129" s="96" t="str">
        <f>IF('Proposed System'!$C$88="Payment at end of season production is achieved",('Base Calcs'!I113-H113)*'Proposed System'!$C$87,"0")</f>
        <v>0</v>
      </c>
      <c r="J129" s="96" t="str">
        <f>IF('Proposed System'!$C$88="Payment at end of season production is achieved",('Base Calcs'!J113-I113)*'Proposed System'!$C$87,"0")</f>
        <v>0</v>
      </c>
      <c r="K129" s="96" t="str">
        <f>IF('Proposed System'!$C$88="Payment at end of season production is achieved",('Base Calcs'!K113-J113)*'Proposed System'!$C$87,"0")</f>
        <v>0</v>
      </c>
      <c r="L129" s="96" t="str">
        <f>IF('Proposed System'!$C$88="Payment at end of season production is achieved",('Base Calcs'!L113-K113)*'Proposed System'!$C$87,"0")</f>
        <v>0</v>
      </c>
      <c r="N129" s="19"/>
      <c r="O129" s="19"/>
      <c r="P129" s="19"/>
      <c r="Q129" s="19"/>
      <c r="R129" s="19"/>
      <c r="S129" s="19"/>
      <c r="T129" s="19"/>
      <c r="U129" s="19"/>
      <c r="V129" s="19"/>
      <c r="W129" s="19"/>
      <c r="X129" s="19"/>
      <c r="Y129" s="19"/>
      <c r="Z129" s="19"/>
    </row>
    <row r="130" spans="1:26" x14ac:dyDescent="0.25">
      <c r="A130" s="12" t="s">
        <v>108</v>
      </c>
      <c r="N130" s="19"/>
      <c r="O130" s="19"/>
      <c r="P130" s="19"/>
      <c r="Q130" s="19"/>
      <c r="R130" s="19"/>
      <c r="S130" s="19"/>
      <c r="T130" s="19"/>
      <c r="U130" s="19"/>
      <c r="V130" s="19"/>
      <c r="W130" s="19"/>
      <c r="X130" s="19"/>
      <c r="Y130" s="19"/>
      <c r="Z130" s="19"/>
    </row>
    <row r="131" spans="1:26" x14ac:dyDescent="0.25">
      <c r="A131" s="21" t="s">
        <v>136</v>
      </c>
      <c r="B131" s="19"/>
      <c r="C131" s="19"/>
      <c r="D131" s="19"/>
      <c r="E131" s="19"/>
      <c r="F131" s="19"/>
      <c r="G131" s="19"/>
      <c r="H131" s="19"/>
      <c r="I131" s="19"/>
      <c r="J131" s="19"/>
      <c r="K131" s="19"/>
      <c r="L131" s="19"/>
      <c r="N131" s="19"/>
      <c r="O131" s="19"/>
      <c r="P131" s="19"/>
      <c r="Q131" s="19"/>
      <c r="R131" s="19"/>
      <c r="S131" s="19"/>
      <c r="T131" s="19"/>
      <c r="U131" s="19"/>
      <c r="V131" s="19"/>
      <c r="W131" s="19"/>
      <c r="X131" s="19"/>
      <c r="Y131" s="19"/>
      <c r="Z131" s="19"/>
    </row>
    <row r="132" spans="1:26" x14ac:dyDescent="0.25">
      <c r="A132" s="23" t="s">
        <v>143</v>
      </c>
      <c r="G132" s="15"/>
      <c r="L132" s="15">
        <f>C40*CK6</f>
        <v>0</v>
      </c>
      <c r="N132" s="19"/>
      <c r="O132" s="19"/>
      <c r="P132" s="19"/>
      <c r="Q132" s="19"/>
      <c r="R132" s="19"/>
      <c r="S132" s="19"/>
      <c r="T132" s="19"/>
      <c r="U132" s="19"/>
      <c r="V132" s="19"/>
      <c r="W132" s="19"/>
      <c r="X132" s="19"/>
      <c r="Y132" s="19"/>
      <c r="Z132" s="19"/>
    </row>
    <row r="133" spans="1:26" x14ac:dyDescent="0.25">
      <c r="A133" s="23" t="s">
        <v>208</v>
      </c>
      <c r="G133" s="15"/>
      <c r="L133" s="15">
        <f>C41*CK6</f>
        <v>0</v>
      </c>
    </row>
    <row r="134" spans="1:26" x14ac:dyDescent="0.25">
      <c r="A134" s="23" t="s">
        <v>108</v>
      </c>
      <c r="B134" s="15"/>
      <c r="G134" s="15"/>
      <c r="L134" s="15">
        <f>C44*CK7</f>
        <v>0</v>
      </c>
    </row>
    <row r="135" spans="1:26" x14ac:dyDescent="0.25">
      <c r="A135" s="23" t="s">
        <v>107</v>
      </c>
      <c r="B135" s="15"/>
      <c r="C135" s="18"/>
      <c r="G135" s="15"/>
      <c r="L135" s="15">
        <f>C45</f>
        <v>0</v>
      </c>
    </row>
    <row r="136" spans="1:26" x14ac:dyDescent="0.25">
      <c r="A136" s="23" t="s">
        <v>137</v>
      </c>
      <c r="L136" s="15">
        <f>SUM(C129:L129)</f>
        <v>0</v>
      </c>
    </row>
    <row r="137" spans="1:26" x14ac:dyDescent="0.25">
      <c r="A137" s="23" t="s">
        <v>582</v>
      </c>
      <c r="B137" s="37"/>
      <c r="G137" s="15"/>
      <c r="L137" s="16">
        <f>C46</f>
        <v>0</v>
      </c>
      <c r="N137" s="19"/>
      <c r="P137" s="19"/>
      <c r="Q137" s="19"/>
      <c r="R137" s="19"/>
      <c r="S137" s="19"/>
      <c r="T137" s="19"/>
      <c r="U137" s="19"/>
      <c r="V137" s="19"/>
      <c r="W137" s="19"/>
      <c r="X137" s="19"/>
      <c r="Y137" s="19"/>
      <c r="Z137" s="19"/>
    </row>
    <row r="138" spans="1:26" x14ac:dyDescent="0.25">
      <c r="A138" s="25" t="s">
        <v>135</v>
      </c>
      <c r="B138" s="34" t="e">
        <f>-B108-B126</f>
        <v>#N/A</v>
      </c>
      <c r="C138" s="34" t="e">
        <f t="shared" ref="C138:K138" si="16">C122-C126-C129</f>
        <v>#N/A</v>
      </c>
      <c r="D138" s="34" t="e">
        <f t="shared" si="16"/>
        <v>#N/A</v>
      </c>
      <c r="E138" s="34" t="e">
        <f t="shared" si="16"/>
        <v>#N/A</v>
      </c>
      <c r="F138" s="34" t="e">
        <f t="shared" si="16"/>
        <v>#N/A</v>
      </c>
      <c r="G138" s="34" t="e">
        <f t="shared" si="16"/>
        <v>#N/A</v>
      </c>
      <c r="H138" s="34" t="e">
        <f t="shared" si="16"/>
        <v>#N/A</v>
      </c>
      <c r="I138" s="34" t="e">
        <f t="shared" si="16"/>
        <v>#N/A</v>
      </c>
      <c r="J138" s="34" t="e">
        <f t="shared" si="16"/>
        <v>#N/A</v>
      </c>
      <c r="K138" s="34" t="e">
        <f t="shared" si="16"/>
        <v>#N/A</v>
      </c>
      <c r="L138" s="34" t="e">
        <f>L122-L126-L129+SUM(L132:L137)</f>
        <v>#N/A</v>
      </c>
    </row>
    <row r="139" spans="1:26" x14ac:dyDescent="0.25">
      <c r="A139" s="23"/>
      <c r="B139" s="37"/>
      <c r="G139" s="15"/>
      <c r="L139" s="36"/>
    </row>
    <row r="140" spans="1:26" x14ac:dyDescent="0.25">
      <c r="A140" s="12" t="s">
        <v>138</v>
      </c>
      <c r="B140" s="39">
        <v>0.08</v>
      </c>
      <c r="D140" s="18"/>
    </row>
    <row r="141" spans="1:26" x14ac:dyDescent="0.25">
      <c r="A141" s="12" t="s">
        <v>139</v>
      </c>
      <c r="B141" s="35" t="e">
        <f>NPV(B140,C138:L138)</f>
        <v>#N/A</v>
      </c>
      <c r="C141" s="36"/>
      <c r="N141" s="19"/>
      <c r="O141" s="19"/>
      <c r="P141" s="19"/>
      <c r="Q141" s="19"/>
      <c r="R141" s="19"/>
      <c r="S141" s="19"/>
      <c r="T141" s="19"/>
      <c r="U141" s="19"/>
      <c r="V141" s="19"/>
      <c r="W141" s="19"/>
      <c r="X141" s="19"/>
      <c r="Y141" s="19"/>
      <c r="Z141" s="19"/>
    </row>
    <row r="142" spans="1:26" x14ac:dyDescent="0.25">
      <c r="A142" s="12" t="s">
        <v>140</v>
      </c>
      <c r="B142" s="35" t="e">
        <f>B138+B141</f>
        <v>#N/A</v>
      </c>
    </row>
    <row r="143" spans="1:26" x14ac:dyDescent="0.25">
      <c r="A143" s="12" t="s">
        <v>141</v>
      </c>
      <c r="B143" s="39" t="e">
        <f>IRR(B138:L138)</f>
        <v>#VALUE!</v>
      </c>
    </row>
    <row r="144" spans="1:26" x14ac:dyDescent="0.25">
      <c r="B144" s="40"/>
      <c r="O144" s="12" t="s">
        <v>335</v>
      </c>
    </row>
    <row r="145" spans="1:26" x14ac:dyDescent="0.25">
      <c r="B145" s="40"/>
      <c r="O145" s="12" t="s">
        <v>142</v>
      </c>
      <c r="P145" s="49" t="s">
        <v>245</v>
      </c>
      <c r="Q145" s="49" t="s">
        <v>111</v>
      </c>
      <c r="R145" s="49" t="s">
        <v>112</v>
      </c>
      <c r="S145" s="49" t="s">
        <v>113</v>
      </c>
      <c r="T145" s="49" t="s">
        <v>114</v>
      </c>
      <c r="U145" s="49" t="s">
        <v>115</v>
      </c>
      <c r="V145" s="49" t="s">
        <v>116</v>
      </c>
      <c r="W145" s="49" t="s">
        <v>117</v>
      </c>
      <c r="X145" s="49" t="s">
        <v>118</v>
      </c>
      <c r="Y145" s="49" t="s">
        <v>119</v>
      </c>
      <c r="Z145" s="49" t="s">
        <v>120</v>
      </c>
    </row>
    <row r="146" spans="1:26" x14ac:dyDescent="0.25">
      <c r="A146" s="19" t="s">
        <v>331</v>
      </c>
      <c r="B146"/>
      <c r="C146" s="19"/>
      <c r="D146" s="19"/>
      <c r="E146" s="19"/>
      <c r="F146" s="19"/>
      <c r="G146" s="19"/>
      <c r="H146" s="19"/>
      <c r="O146" s="124">
        <v>-0.5</v>
      </c>
      <c r="P146" s="119" t="e">
        <f t="shared" ref="P146:P152" si="17">$B$138+($C$40+$C$41+$C$44)-(($C$40+$C$41+$C$44)*(1+O146))</f>
        <v>#N/A</v>
      </c>
      <c r="Q146" s="119" t="e">
        <f t="shared" ref="Q146:Z152" si="18">C$138</f>
        <v>#N/A</v>
      </c>
      <c r="R146" s="119" t="e">
        <f t="shared" si="18"/>
        <v>#N/A</v>
      </c>
      <c r="S146" s="119" t="e">
        <f t="shared" si="18"/>
        <v>#N/A</v>
      </c>
      <c r="T146" s="119" t="e">
        <f t="shared" si="18"/>
        <v>#N/A</v>
      </c>
      <c r="U146" s="119" t="e">
        <f t="shared" si="18"/>
        <v>#N/A</v>
      </c>
      <c r="V146" s="119" t="e">
        <f t="shared" si="18"/>
        <v>#N/A</v>
      </c>
      <c r="W146" s="119" t="e">
        <f t="shared" si="18"/>
        <v>#N/A</v>
      </c>
      <c r="X146" s="119" t="e">
        <f t="shared" si="18"/>
        <v>#N/A</v>
      </c>
      <c r="Y146" s="119" t="e">
        <f t="shared" si="18"/>
        <v>#N/A</v>
      </c>
      <c r="Z146" s="119" t="e">
        <f t="shared" si="18"/>
        <v>#N/A</v>
      </c>
    </row>
    <row r="147" spans="1:26" ht="15.75" thickBot="1" x14ac:dyDescent="0.3">
      <c r="A147" s="19"/>
      <c r="B147"/>
      <c r="C147" s="19"/>
      <c r="D147" s="19"/>
      <c r="E147" s="19"/>
      <c r="F147" s="19"/>
      <c r="G147" s="19"/>
      <c r="H147" s="19"/>
      <c r="O147" s="124">
        <v>-0.25</v>
      </c>
      <c r="P147" s="119" t="e">
        <f t="shared" si="17"/>
        <v>#N/A</v>
      </c>
      <c r="Q147" s="119" t="e">
        <f t="shared" si="18"/>
        <v>#N/A</v>
      </c>
      <c r="R147" s="119" t="e">
        <f t="shared" si="18"/>
        <v>#N/A</v>
      </c>
      <c r="S147" s="119" t="e">
        <f t="shared" si="18"/>
        <v>#N/A</v>
      </c>
      <c r="T147" s="119" t="e">
        <f t="shared" si="18"/>
        <v>#N/A</v>
      </c>
      <c r="U147" s="119" t="e">
        <f t="shared" si="18"/>
        <v>#N/A</v>
      </c>
      <c r="V147" s="119" t="e">
        <f t="shared" si="18"/>
        <v>#N/A</v>
      </c>
      <c r="W147" s="119" t="e">
        <f t="shared" si="18"/>
        <v>#N/A</v>
      </c>
      <c r="X147" s="119" t="e">
        <f t="shared" si="18"/>
        <v>#N/A</v>
      </c>
      <c r="Y147" s="119" t="e">
        <f t="shared" si="18"/>
        <v>#N/A</v>
      </c>
      <c r="Z147" s="119" t="e">
        <f t="shared" si="18"/>
        <v>#N/A</v>
      </c>
    </row>
    <row r="148" spans="1:26" x14ac:dyDescent="0.25">
      <c r="A148" s="12" t="s">
        <v>332</v>
      </c>
      <c r="B148" s="123">
        <f t="shared" ref="B148:H148" si="19">ROUND(($C$40+$C$41+$C$44)*(1+B149),-3)</f>
        <v>0</v>
      </c>
      <c r="C148" s="123">
        <f t="shared" si="19"/>
        <v>0</v>
      </c>
      <c r="D148" s="123">
        <f t="shared" si="19"/>
        <v>0</v>
      </c>
      <c r="E148" s="125">
        <f t="shared" si="19"/>
        <v>0</v>
      </c>
      <c r="F148" s="123">
        <f t="shared" si="19"/>
        <v>0</v>
      </c>
      <c r="G148" s="123">
        <f t="shared" si="19"/>
        <v>0</v>
      </c>
      <c r="H148" s="123">
        <f t="shared" si="19"/>
        <v>0</v>
      </c>
      <c r="O148" s="124">
        <v>-0.1</v>
      </c>
      <c r="P148" s="119" t="e">
        <f t="shared" si="17"/>
        <v>#N/A</v>
      </c>
      <c r="Q148" s="119" t="e">
        <f t="shared" si="18"/>
        <v>#N/A</v>
      </c>
      <c r="R148" s="119" t="e">
        <f t="shared" si="18"/>
        <v>#N/A</v>
      </c>
      <c r="S148" s="119" t="e">
        <f t="shared" si="18"/>
        <v>#N/A</v>
      </c>
      <c r="T148" s="119" t="e">
        <f t="shared" si="18"/>
        <v>#N/A</v>
      </c>
      <c r="U148" s="119" t="e">
        <f t="shared" si="18"/>
        <v>#N/A</v>
      </c>
      <c r="V148" s="119" t="e">
        <f t="shared" si="18"/>
        <v>#N/A</v>
      </c>
      <c r="W148" s="119" t="e">
        <f t="shared" si="18"/>
        <v>#N/A</v>
      </c>
      <c r="X148" s="119" t="e">
        <f t="shared" si="18"/>
        <v>#N/A</v>
      </c>
      <c r="Y148" s="119" t="e">
        <f t="shared" si="18"/>
        <v>#N/A</v>
      </c>
      <c r="Z148" s="119" t="e">
        <f t="shared" si="18"/>
        <v>#N/A</v>
      </c>
    </row>
    <row r="149" spans="1:26" x14ac:dyDescent="0.25">
      <c r="A149" s="21" t="s">
        <v>333</v>
      </c>
      <c r="B149" s="124">
        <v>-0.5</v>
      </c>
      <c r="C149" s="124">
        <v>-0.25</v>
      </c>
      <c r="D149" s="124">
        <v>-0.1</v>
      </c>
      <c r="E149" s="126">
        <v>0</v>
      </c>
      <c r="F149" s="124">
        <v>0.1</v>
      </c>
      <c r="G149" s="124">
        <v>0.25</v>
      </c>
      <c r="H149" s="124">
        <v>0.5</v>
      </c>
      <c r="O149" s="126">
        <v>0</v>
      </c>
      <c r="P149" s="119" t="e">
        <f t="shared" si="17"/>
        <v>#N/A</v>
      </c>
      <c r="Q149" s="119" t="e">
        <f t="shared" si="18"/>
        <v>#N/A</v>
      </c>
      <c r="R149" s="119" t="e">
        <f t="shared" si="18"/>
        <v>#N/A</v>
      </c>
      <c r="S149" s="119" t="e">
        <f t="shared" si="18"/>
        <v>#N/A</v>
      </c>
      <c r="T149" s="119" t="e">
        <f t="shared" si="18"/>
        <v>#N/A</v>
      </c>
      <c r="U149" s="119" t="e">
        <f t="shared" si="18"/>
        <v>#N/A</v>
      </c>
      <c r="V149" s="119" t="e">
        <f t="shared" si="18"/>
        <v>#N/A</v>
      </c>
      <c r="W149" s="119" t="e">
        <f t="shared" si="18"/>
        <v>#N/A</v>
      </c>
      <c r="X149" s="119" t="e">
        <f t="shared" si="18"/>
        <v>#N/A</v>
      </c>
      <c r="Y149" s="119" t="e">
        <f t="shared" si="18"/>
        <v>#N/A</v>
      </c>
      <c r="Z149" s="119" t="e">
        <f t="shared" si="18"/>
        <v>#N/A</v>
      </c>
    </row>
    <row r="150" spans="1:26" x14ac:dyDescent="0.25">
      <c r="A150" s="12" t="s">
        <v>334</v>
      </c>
      <c r="B150" s="123" t="e">
        <f t="shared" ref="B150:H150" si="20">ROUND($B$138+($C$40+$C$41+$C$44)-(($C$40+$C$41+$C$44)*(1+B149))+$B$141,-3)</f>
        <v>#N/A</v>
      </c>
      <c r="C150" s="123" t="e">
        <f t="shared" si="20"/>
        <v>#N/A</v>
      </c>
      <c r="D150" s="123" t="e">
        <f t="shared" si="20"/>
        <v>#N/A</v>
      </c>
      <c r="E150" s="127" t="e">
        <f t="shared" si="20"/>
        <v>#N/A</v>
      </c>
      <c r="F150" s="123" t="e">
        <f t="shared" si="20"/>
        <v>#N/A</v>
      </c>
      <c r="G150" s="123" t="e">
        <f t="shared" si="20"/>
        <v>#N/A</v>
      </c>
      <c r="H150" s="123" t="e">
        <f t="shared" si="20"/>
        <v>#N/A</v>
      </c>
      <c r="O150" s="124">
        <v>0.1</v>
      </c>
      <c r="P150" s="119" t="e">
        <f t="shared" si="17"/>
        <v>#N/A</v>
      </c>
      <c r="Q150" s="119" t="e">
        <f t="shared" si="18"/>
        <v>#N/A</v>
      </c>
      <c r="R150" s="119" t="e">
        <f t="shared" si="18"/>
        <v>#N/A</v>
      </c>
      <c r="S150" s="119" t="e">
        <f t="shared" si="18"/>
        <v>#N/A</v>
      </c>
      <c r="T150" s="119" t="e">
        <f t="shared" si="18"/>
        <v>#N/A</v>
      </c>
      <c r="U150" s="119" t="e">
        <f t="shared" si="18"/>
        <v>#N/A</v>
      </c>
      <c r="V150" s="119" t="e">
        <f t="shared" si="18"/>
        <v>#N/A</v>
      </c>
      <c r="W150" s="119" t="e">
        <f t="shared" si="18"/>
        <v>#N/A</v>
      </c>
      <c r="X150" s="119" t="e">
        <f t="shared" si="18"/>
        <v>#N/A</v>
      </c>
      <c r="Y150" s="119" t="e">
        <f t="shared" si="18"/>
        <v>#N/A</v>
      </c>
      <c r="Z150" s="119" t="e">
        <f t="shared" si="18"/>
        <v>#N/A</v>
      </c>
    </row>
    <row r="151" spans="1:26" ht="15.75" thickBot="1" x14ac:dyDescent="0.3">
      <c r="A151" s="12" t="s">
        <v>141</v>
      </c>
      <c r="B151" s="129" t="e">
        <f>IRR($P$146:$Z$146)</f>
        <v>#VALUE!</v>
      </c>
      <c r="C151" s="39" t="e">
        <f>IRR(P147:Z147)</f>
        <v>#VALUE!</v>
      </c>
      <c r="D151" s="39" t="e">
        <f>IRR(P148:Z148)</f>
        <v>#VALUE!</v>
      </c>
      <c r="E151" s="128" t="e">
        <f>B143</f>
        <v>#VALUE!</v>
      </c>
      <c r="F151" s="39" t="e">
        <f>IRR(P150:Z150)</f>
        <v>#VALUE!</v>
      </c>
      <c r="G151" s="39" t="e">
        <f>IRR(P151:Z151)</f>
        <v>#VALUE!</v>
      </c>
      <c r="H151" s="39" t="e">
        <f>IRR(P152:Z152)</f>
        <v>#VALUE!</v>
      </c>
      <c r="O151" s="124">
        <v>0.25</v>
      </c>
      <c r="P151" s="119" t="e">
        <f t="shared" si="17"/>
        <v>#N/A</v>
      </c>
      <c r="Q151" s="119" t="e">
        <f t="shared" si="18"/>
        <v>#N/A</v>
      </c>
      <c r="R151" s="119" t="e">
        <f t="shared" si="18"/>
        <v>#N/A</v>
      </c>
      <c r="S151" s="119" t="e">
        <f t="shared" si="18"/>
        <v>#N/A</v>
      </c>
      <c r="T151" s="119" t="e">
        <f t="shared" si="18"/>
        <v>#N/A</v>
      </c>
      <c r="U151" s="119" t="e">
        <f t="shared" si="18"/>
        <v>#N/A</v>
      </c>
      <c r="V151" s="119" t="e">
        <f t="shared" si="18"/>
        <v>#N/A</v>
      </c>
      <c r="W151" s="119" t="e">
        <f t="shared" si="18"/>
        <v>#N/A</v>
      </c>
      <c r="X151" s="119" t="e">
        <f t="shared" si="18"/>
        <v>#N/A</v>
      </c>
      <c r="Y151" s="119" t="e">
        <f t="shared" si="18"/>
        <v>#N/A</v>
      </c>
      <c r="Z151" s="119" t="e">
        <f t="shared" si="18"/>
        <v>#N/A</v>
      </c>
    </row>
    <row r="152" spans="1:26" x14ac:dyDescent="0.25">
      <c r="B152" s="40"/>
      <c r="O152" s="124">
        <v>0.5</v>
      </c>
      <c r="P152" s="119" t="e">
        <f t="shared" si="17"/>
        <v>#N/A</v>
      </c>
      <c r="Q152" s="119" t="e">
        <f t="shared" si="18"/>
        <v>#N/A</v>
      </c>
      <c r="R152" s="119" t="e">
        <f t="shared" si="18"/>
        <v>#N/A</v>
      </c>
      <c r="S152" s="119" t="e">
        <f t="shared" si="18"/>
        <v>#N/A</v>
      </c>
      <c r="T152" s="119" t="e">
        <f t="shared" si="18"/>
        <v>#N/A</v>
      </c>
      <c r="U152" s="119" t="e">
        <f t="shared" si="18"/>
        <v>#N/A</v>
      </c>
      <c r="V152" s="119" t="e">
        <f t="shared" si="18"/>
        <v>#N/A</v>
      </c>
      <c r="W152" s="119" t="e">
        <f t="shared" si="18"/>
        <v>#N/A</v>
      </c>
      <c r="X152" s="119" t="e">
        <f t="shared" si="18"/>
        <v>#N/A</v>
      </c>
      <c r="Y152" s="119" t="e">
        <f t="shared" si="18"/>
        <v>#N/A</v>
      </c>
      <c r="Z152" s="119" t="e">
        <f t="shared" si="18"/>
        <v>#N/A</v>
      </c>
    </row>
    <row r="153" spans="1:26" x14ac:dyDescent="0.25">
      <c r="B153" s="40"/>
    </row>
    <row r="154" spans="1:26" x14ac:dyDescent="0.25">
      <c r="B154" s="40"/>
    </row>
    <row r="155" spans="1:26" x14ac:dyDescent="0.25">
      <c r="A155"/>
      <c r="B155"/>
      <c r="C155"/>
      <c r="D155"/>
      <c r="E155"/>
      <c r="F155"/>
      <c r="G155"/>
      <c r="H155"/>
      <c r="I155"/>
    </row>
    <row r="156" spans="1:26" x14ac:dyDescent="0.25">
      <c r="A156"/>
      <c r="B156"/>
      <c r="C156"/>
      <c r="D156"/>
      <c r="E156"/>
      <c r="F156"/>
      <c r="G156"/>
      <c r="H156"/>
      <c r="I156"/>
    </row>
    <row r="157" spans="1:26" ht="18.75" x14ac:dyDescent="0.3">
      <c r="A157" s="5" t="s">
        <v>249</v>
      </c>
      <c r="B157"/>
      <c r="C157" s="6" t="s">
        <v>91</v>
      </c>
      <c r="E157" s="6" t="s">
        <v>93</v>
      </c>
      <c r="G157" s="21" t="s">
        <v>190</v>
      </c>
      <c r="H157"/>
      <c r="I157"/>
    </row>
    <row r="158" spans="1:26" x14ac:dyDescent="0.25">
      <c r="A158"/>
      <c r="B158"/>
      <c r="C158"/>
      <c r="D158"/>
      <c r="E158"/>
      <c r="F158"/>
      <c r="G158"/>
      <c r="H158"/>
      <c r="I158"/>
    </row>
    <row r="159" spans="1:26" ht="15.75" x14ac:dyDescent="0.25">
      <c r="A159" s="46" t="s">
        <v>121</v>
      </c>
      <c r="B159"/>
      <c r="C159"/>
      <c r="D159" s="50" t="s">
        <v>154</v>
      </c>
      <c r="E159"/>
      <c r="F159" s="50" t="s">
        <v>154</v>
      </c>
      <c r="G159" s="50"/>
      <c r="H159" s="50" t="s">
        <v>190</v>
      </c>
      <c r="I159"/>
    </row>
    <row r="160" spans="1:26" x14ac:dyDescent="0.25">
      <c r="A160" s="12" t="s">
        <v>164</v>
      </c>
      <c r="B160"/>
      <c r="C160" s="47" t="e">
        <f>C66</f>
        <v>#N/A</v>
      </c>
      <c r="D160" s="51" t="e">
        <f>C160/$C$9</f>
        <v>#N/A</v>
      </c>
      <c r="E160" s="47" t="e">
        <f>E66</f>
        <v>#N/A</v>
      </c>
      <c r="F160" s="51" t="e">
        <f>E160/$E$9</f>
        <v>#N/A</v>
      </c>
      <c r="G160" s="51"/>
      <c r="H160" s="185" t="e">
        <f>E160-C160</f>
        <v>#N/A</v>
      </c>
      <c r="I160"/>
    </row>
    <row r="161" spans="1:9" x14ac:dyDescent="0.25">
      <c r="A161" t="s">
        <v>145</v>
      </c>
      <c r="B161"/>
      <c r="C161" s="47" t="e">
        <f>C67</f>
        <v>#N/A</v>
      </c>
      <c r="D161" s="51" t="e">
        <f>C161/$C$9</f>
        <v>#N/A</v>
      </c>
      <c r="E161" s="47" t="e">
        <f>E67</f>
        <v>#N/A</v>
      </c>
      <c r="F161" s="51" t="e">
        <f>E161/$E$9</f>
        <v>#N/A</v>
      </c>
      <c r="G161" s="51"/>
      <c r="H161" s="185" t="e">
        <f t="shared" ref="H161:H207" si="21">E161-C161</f>
        <v>#N/A</v>
      </c>
      <c r="I161"/>
    </row>
    <row r="162" spans="1:9" x14ac:dyDescent="0.25">
      <c r="A162"/>
      <c r="B162"/>
      <c r="C162"/>
      <c r="D162" s="50"/>
      <c r="E162"/>
      <c r="F162" s="50"/>
      <c r="G162" s="50"/>
      <c r="H162" s="185">
        <f t="shared" si="21"/>
        <v>0</v>
      </c>
      <c r="I162"/>
    </row>
    <row r="163" spans="1:9" ht="16.5" thickBot="1" x14ac:dyDescent="0.3">
      <c r="A163" s="89" t="s">
        <v>250</v>
      </c>
      <c r="B163" s="90"/>
      <c r="C163" s="108" t="e">
        <f>SUM(C160:C162)</f>
        <v>#N/A</v>
      </c>
      <c r="D163" s="91"/>
      <c r="E163" s="109" t="e">
        <f>SUM(E160:E162)</f>
        <v>#N/A</v>
      </c>
      <c r="F163" s="92"/>
      <c r="G163" s="92"/>
      <c r="H163" s="256" t="e">
        <f t="shared" si="21"/>
        <v>#N/A</v>
      </c>
      <c r="I163"/>
    </row>
    <row r="164" spans="1:9" ht="15.75" thickTop="1" x14ac:dyDescent="0.25">
      <c r="A164"/>
      <c r="B164"/>
      <c r="C164"/>
      <c r="D164" s="50"/>
      <c r="E164"/>
      <c r="F164" s="50"/>
      <c r="G164" s="50"/>
      <c r="H164" s="185">
        <f t="shared" si="21"/>
        <v>0</v>
      </c>
    </row>
    <row r="165" spans="1:9" ht="15.75" x14ac:dyDescent="0.25">
      <c r="A165" s="46" t="s">
        <v>127</v>
      </c>
      <c r="B165"/>
      <c r="C165"/>
      <c r="D165" s="50" t="s">
        <v>154</v>
      </c>
      <c r="E165"/>
      <c r="F165" s="50" t="s">
        <v>154</v>
      </c>
      <c r="G165" s="50"/>
      <c r="H165" s="185">
        <f t="shared" si="21"/>
        <v>0</v>
      </c>
    </row>
    <row r="166" spans="1:9" x14ac:dyDescent="0.25">
      <c r="A166" s="45" t="s">
        <v>271</v>
      </c>
      <c r="B166"/>
      <c r="C166"/>
      <c r="D166" s="169">
        <f>'Current System'!C76</f>
        <v>0</v>
      </c>
      <c r="E166"/>
      <c r="F166" s="50"/>
      <c r="G166" s="50"/>
      <c r="H166" s="185">
        <f t="shared" si="21"/>
        <v>0</v>
      </c>
    </row>
    <row r="167" spans="1:9" x14ac:dyDescent="0.25">
      <c r="A167" s="45" t="s">
        <v>272</v>
      </c>
      <c r="B167"/>
      <c r="C167"/>
      <c r="D167" s="50" t="e">
        <f>HLOOKUP(C3,AB6:AQ106,23,FALSE)</f>
        <v>#N/A</v>
      </c>
      <c r="E167"/>
      <c r="F167" s="50"/>
      <c r="G167" s="50"/>
      <c r="H167" s="185">
        <f t="shared" si="21"/>
        <v>0</v>
      </c>
    </row>
    <row r="168" spans="1:9" ht="15.75" x14ac:dyDescent="0.25">
      <c r="A168" s="46"/>
      <c r="B168"/>
      <c r="C168"/>
      <c r="D168" s="50"/>
      <c r="E168"/>
      <c r="F168" s="50"/>
      <c r="G168" s="50"/>
      <c r="H168" s="185">
        <f t="shared" si="21"/>
        <v>0</v>
      </c>
    </row>
    <row r="169" spans="1:9" ht="15.75" x14ac:dyDescent="0.25">
      <c r="A169" s="46" t="s">
        <v>273</v>
      </c>
      <c r="B169"/>
      <c r="C169"/>
      <c r="D169" s="50"/>
      <c r="E169"/>
      <c r="F169" s="50"/>
      <c r="G169" s="50"/>
      <c r="H169" s="185">
        <f t="shared" si="21"/>
        <v>0</v>
      </c>
    </row>
    <row r="170" spans="1:9" x14ac:dyDescent="0.25">
      <c r="A170" t="s">
        <v>147</v>
      </c>
      <c r="B170"/>
      <c r="C170"/>
      <c r="D170" s="51"/>
      <c r="E170"/>
      <c r="F170" s="51"/>
      <c r="G170" s="51"/>
      <c r="H170" s="185">
        <f t="shared" si="21"/>
        <v>0</v>
      </c>
    </row>
    <row r="171" spans="1:9" x14ac:dyDescent="0.25">
      <c r="A171" s="45" t="s">
        <v>36</v>
      </c>
      <c r="B171"/>
      <c r="C171" s="10" t="e">
        <f>C73</f>
        <v>#N/A</v>
      </c>
      <c r="D171" s="51" t="e">
        <f>C171/$C$9</f>
        <v>#N/A</v>
      </c>
      <c r="E171" s="10" t="e">
        <f>E73</f>
        <v>#N/A</v>
      </c>
      <c r="F171" s="51" t="e">
        <f>E171/$E$9</f>
        <v>#N/A</v>
      </c>
      <c r="G171" s="51"/>
      <c r="H171" s="185" t="e">
        <f t="shared" si="21"/>
        <v>#N/A</v>
      </c>
    </row>
    <row r="172" spans="1:9" x14ac:dyDescent="0.25">
      <c r="A172" s="45" t="s">
        <v>38</v>
      </c>
      <c r="B172"/>
      <c r="C172" s="10" t="e">
        <f>C74</f>
        <v>#N/A</v>
      </c>
      <c r="D172" s="51" t="e">
        <f>C172/$C$9</f>
        <v>#N/A</v>
      </c>
      <c r="E172" s="10" t="e">
        <f>E74</f>
        <v>#N/A</v>
      </c>
      <c r="F172" s="51" t="e">
        <f>E172/$E$9</f>
        <v>#N/A</v>
      </c>
      <c r="G172" s="51"/>
      <c r="H172" s="185" t="e">
        <f t="shared" si="21"/>
        <v>#N/A</v>
      </c>
    </row>
    <row r="173" spans="1:9" ht="15" customHeight="1" x14ac:dyDescent="0.25">
      <c r="A173" s="45" t="s">
        <v>37</v>
      </c>
      <c r="B173"/>
      <c r="C173" s="10" t="e">
        <f>C75</f>
        <v>#N/A</v>
      </c>
      <c r="D173" s="51" t="e">
        <f>C173/$C$9</f>
        <v>#N/A</v>
      </c>
      <c r="E173" s="10" t="e">
        <f>E75</f>
        <v>#N/A</v>
      </c>
      <c r="F173" s="51" t="e">
        <f>E173/$E$9</f>
        <v>#N/A</v>
      </c>
      <c r="G173" s="51"/>
      <c r="H173" s="185" t="e">
        <f t="shared" si="21"/>
        <v>#N/A</v>
      </c>
    </row>
    <row r="174" spans="1:9" x14ac:dyDescent="0.25">
      <c r="A174" s="101" t="s">
        <v>265</v>
      </c>
      <c r="B174" s="102"/>
      <c r="C174" s="103" t="e">
        <f>SUM(C171:C173)</f>
        <v>#N/A</v>
      </c>
      <c r="D174" s="105" t="e">
        <f>SUM(D171:D173)</f>
        <v>#N/A</v>
      </c>
      <c r="E174" s="103" t="e">
        <f>SUM(E171:E173)</f>
        <v>#N/A</v>
      </c>
      <c r="F174" s="105" t="e">
        <f>SUM(F171:F173)</f>
        <v>#N/A</v>
      </c>
      <c r="G174" s="105"/>
      <c r="H174" s="257" t="e">
        <f t="shared" si="21"/>
        <v>#N/A</v>
      </c>
    </row>
    <row r="175" spans="1:9" x14ac:dyDescent="0.25">
      <c r="H175" s="136">
        <f t="shared" si="21"/>
        <v>0</v>
      </c>
    </row>
    <row r="176" spans="1:9" x14ac:dyDescent="0.25">
      <c r="A176" s="12" t="s">
        <v>222</v>
      </c>
      <c r="H176" s="136">
        <f t="shared" si="21"/>
        <v>0</v>
      </c>
    </row>
    <row r="177" spans="1:9" x14ac:dyDescent="0.25">
      <c r="A177" s="74" t="s">
        <v>223</v>
      </c>
      <c r="C177" s="10" t="e">
        <f>C78</f>
        <v>#N/A</v>
      </c>
      <c r="D177" s="51" t="e">
        <f>C177/$C$9</f>
        <v>#N/A</v>
      </c>
      <c r="E177" s="12" t="e">
        <f>E78</f>
        <v>#N/A</v>
      </c>
      <c r="F177" s="51" t="e">
        <f>E177/$E$9</f>
        <v>#N/A</v>
      </c>
      <c r="G177" s="51"/>
      <c r="H177" s="185" t="e">
        <f t="shared" si="21"/>
        <v>#N/A</v>
      </c>
    </row>
    <row r="178" spans="1:9" x14ac:dyDescent="0.25">
      <c r="A178" s="101" t="s">
        <v>265</v>
      </c>
      <c r="B178" s="102"/>
      <c r="C178" s="103" t="e">
        <f>SUM(C175:C177)</f>
        <v>#N/A</v>
      </c>
      <c r="D178" s="105" t="e">
        <f>SUM(D175:D177)</f>
        <v>#N/A</v>
      </c>
      <c r="E178" s="103" t="e">
        <f>SUM(E175:E177)</f>
        <v>#N/A</v>
      </c>
      <c r="F178" s="105" t="e">
        <f>SUM(F175:F177)</f>
        <v>#N/A</v>
      </c>
      <c r="G178" s="105"/>
      <c r="H178" s="257" t="e">
        <f t="shared" si="21"/>
        <v>#N/A</v>
      </c>
    </row>
    <row r="179" spans="1:9" x14ac:dyDescent="0.25">
      <c r="H179" s="136">
        <f t="shared" si="21"/>
        <v>0</v>
      </c>
    </row>
    <row r="180" spans="1:9" x14ac:dyDescent="0.25">
      <c r="A180" s="12" t="s">
        <v>224</v>
      </c>
      <c r="B180"/>
      <c r="C180"/>
      <c r="D180" s="52"/>
      <c r="F180" s="50"/>
      <c r="G180" s="50"/>
      <c r="H180" s="185">
        <f t="shared" si="21"/>
        <v>0</v>
      </c>
    </row>
    <row r="181" spans="1:9" x14ac:dyDescent="0.25">
      <c r="A181" s="75" t="s">
        <v>148</v>
      </c>
      <c r="B181"/>
      <c r="C181" s="10">
        <f>C81</f>
        <v>0</v>
      </c>
      <c r="D181" s="51" t="e">
        <f>C181/$C$9</f>
        <v>#DIV/0!</v>
      </c>
      <c r="E181" s="10">
        <f>E81</f>
        <v>0</v>
      </c>
      <c r="F181" s="51" t="e">
        <f>E181/$E$9</f>
        <v>#DIV/0!</v>
      </c>
      <c r="G181" s="51"/>
      <c r="H181" s="185">
        <f t="shared" si="21"/>
        <v>0</v>
      </c>
    </row>
    <row r="182" spans="1:9" x14ac:dyDescent="0.25">
      <c r="A182" s="75" t="s">
        <v>149</v>
      </c>
      <c r="B182"/>
      <c r="C182" s="10">
        <f>C82</f>
        <v>0</v>
      </c>
      <c r="D182" s="51" t="e">
        <f>C182/$C$9</f>
        <v>#DIV/0!</v>
      </c>
      <c r="E182" s="10">
        <f>E82</f>
        <v>0</v>
      </c>
      <c r="F182" s="51" t="e">
        <f>E182/$E$9</f>
        <v>#DIV/0!</v>
      </c>
      <c r="G182" s="51"/>
      <c r="H182" s="185">
        <f t="shared" si="21"/>
        <v>0</v>
      </c>
    </row>
    <row r="183" spans="1:9" x14ac:dyDescent="0.25">
      <c r="A183" s="75" t="s">
        <v>150</v>
      </c>
      <c r="B183"/>
      <c r="C183" s="10" t="e">
        <f>C83</f>
        <v>#N/A</v>
      </c>
      <c r="D183" s="51" t="e">
        <f>C183/$C$9</f>
        <v>#N/A</v>
      </c>
      <c r="E183" s="10" t="e">
        <f>E83</f>
        <v>#N/A</v>
      </c>
      <c r="F183" s="51" t="e">
        <f>E183/$E$9</f>
        <v>#N/A</v>
      </c>
      <c r="G183" s="51"/>
      <c r="H183" s="185" t="e">
        <f t="shared" si="21"/>
        <v>#N/A</v>
      </c>
    </row>
    <row r="184" spans="1:9" x14ac:dyDescent="0.25">
      <c r="A184" s="75" t="s">
        <v>594</v>
      </c>
      <c r="B184"/>
      <c r="C184" s="10">
        <f>C84</f>
        <v>0</v>
      </c>
      <c r="D184" s="51" t="e">
        <f>C184/$C$9</f>
        <v>#DIV/0!</v>
      </c>
      <c r="E184" s="10">
        <f>E84</f>
        <v>0</v>
      </c>
      <c r="F184" s="51" t="e">
        <f>E184/$E$9</f>
        <v>#DIV/0!</v>
      </c>
      <c r="G184" s="51"/>
      <c r="H184" s="185">
        <f t="shared" si="21"/>
        <v>0</v>
      </c>
    </row>
    <row r="185" spans="1:9" x14ac:dyDescent="0.25">
      <c r="A185" s="101" t="s">
        <v>265</v>
      </c>
      <c r="B185" s="102"/>
      <c r="C185" s="103" t="e">
        <f>SUM(C181:C184)</f>
        <v>#N/A</v>
      </c>
      <c r="D185" s="105" t="e">
        <f>SUM(D181:D183)</f>
        <v>#DIV/0!</v>
      </c>
      <c r="E185" s="103" t="e">
        <f>SUM(E181:E184)</f>
        <v>#N/A</v>
      </c>
      <c r="F185" s="105" t="e">
        <f>SUM(F181:F183)</f>
        <v>#DIV/0!</v>
      </c>
      <c r="G185" s="105"/>
      <c r="H185" s="257" t="e">
        <f t="shared" si="21"/>
        <v>#N/A</v>
      </c>
    </row>
    <row r="186" spans="1:9" x14ac:dyDescent="0.25">
      <c r="A186" s="101"/>
      <c r="B186"/>
      <c r="C186" s="104"/>
      <c r="D186" s="51"/>
      <c r="E186" s="104"/>
      <c r="F186" s="51"/>
      <c r="G186" s="51"/>
      <c r="H186" s="185">
        <f t="shared" si="21"/>
        <v>0</v>
      </c>
    </row>
    <row r="187" spans="1:9" x14ac:dyDescent="0.25">
      <c r="A187" s="12" t="s">
        <v>274</v>
      </c>
      <c r="H187" s="136">
        <f t="shared" si="21"/>
        <v>0</v>
      </c>
    </row>
    <row r="188" spans="1:9" x14ac:dyDescent="0.25">
      <c r="A188" s="74" t="s">
        <v>275</v>
      </c>
      <c r="D188" s="51" t="e">
        <f>C188/$C$9</f>
        <v>#DIV/0!</v>
      </c>
      <c r="E188" s="136" t="e">
        <f>C120</f>
        <v>#N/A</v>
      </c>
      <c r="F188" s="165" t="e">
        <f t="shared" ref="F188:F194" si="22">E188/$E$9</f>
        <v>#N/A</v>
      </c>
      <c r="G188" s="165"/>
      <c r="H188" s="185" t="e">
        <f t="shared" si="21"/>
        <v>#N/A</v>
      </c>
      <c r="I188" s="74"/>
    </row>
    <row r="189" spans="1:9" x14ac:dyDescent="0.25">
      <c r="A189" s="74" t="s">
        <v>226</v>
      </c>
      <c r="C189" s="15" t="e">
        <f>HLOOKUP(C3,AB6:AR101,60,FALSE)*C9</f>
        <v>#N/A</v>
      </c>
      <c r="D189" s="51" t="e">
        <f>C189/$C$9</f>
        <v>#N/A</v>
      </c>
      <c r="E189" s="136" t="e">
        <f>E87+C189</f>
        <v>#DIV/0!</v>
      </c>
      <c r="F189" s="165" t="e">
        <f t="shared" si="22"/>
        <v>#DIV/0!</v>
      </c>
      <c r="G189" s="165"/>
      <c r="H189" s="185" t="e">
        <f t="shared" si="21"/>
        <v>#DIV/0!</v>
      </c>
      <c r="I189" s="45"/>
    </row>
    <row r="190" spans="1:9" x14ac:dyDescent="0.25">
      <c r="A190" s="45" t="s">
        <v>290</v>
      </c>
      <c r="C190"/>
      <c r="D190" s="51" t="e">
        <f>C190/$C$9</f>
        <v>#DIV/0!</v>
      </c>
      <c r="E190" s="136">
        <f>E88</f>
        <v>0</v>
      </c>
      <c r="F190" s="165" t="e">
        <f t="shared" si="22"/>
        <v>#DIV/0!</v>
      </c>
      <c r="G190" s="165"/>
      <c r="H190" s="185">
        <f t="shared" si="21"/>
        <v>0</v>
      </c>
      <c r="I190" s="74"/>
    </row>
    <row r="191" spans="1:9" x14ac:dyDescent="0.25">
      <c r="A191" s="74" t="s">
        <v>384</v>
      </c>
      <c r="C191"/>
      <c r="D191" s="51"/>
      <c r="E191" s="136" t="e">
        <f>E89</f>
        <v>#N/A</v>
      </c>
      <c r="F191" s="165" t="e">
        <f t="shared" si="22"/>
        <v>#N/A</v>
      </c>
      <c r="G191" s="165"/>
      <c r="H191" s="185" t="e">
        <f t="shared" si="21"/>
        <v>#N/A</v>
      </c>
      <c r="I191" s="74"/>
    </row>
    <row r="192" spans="1:9" x14ac:dyDescent="0.25">
      <c r="A192" s="45" t="s">
        <v>381</v>
      </c>
      <c r="C192"/>
      <c r="D192" s="51"/>
      <c r="E192" s="136" t="e">
        <f>E90</f>
        <v>#N/A</v>
      </c>
      <c r="F192" s="165" t="e">
        <f t="shared" si="22"/>
        <v>#N/A</v>
      </c>
      <c r="G192" s="165"/>
      <c r="H192" s="185" t="e">
        <f t="shared" si="21"/>
        <v>#N/A</v>
      </c>
      <c r="I192" s="74"/>
    </row>
    <row r="193" spans="1:8" x14ac:dyDescent="0.25">
      <c r="A193" s="74" t="s">
        <v>418</v>
      </c>
      <c r="E193" s="136" t="e">
        <f>E91</f>
        <v>#N/A</v>
      </c>
      <c r="F193" s="165" t="e">
        <f t="shared" si="22"/>
        <v>#N/A</v>
      </c>
      <c r="G193" s="165"/>
      <c r="H193" s="185" t="e">
        <f t="shared" si="21"/>
        <v>#N/A</v>
      </c>
    </row>
    <row r="194" spans="1:8" x14ac:dyDescent="0.25">
      <c r="A194" s="74" t="s">
        <v>291</v>
      </c>
      <c r="C194"/>
      <c r="D194" s="51" t="e">
        <f>C194/$C$9</f>
        <v>#DIV/0!</v>
      </c>
      <c r="E194" s="136" t="e">
        <f>E96</f>
        <v>#N/A</v>
      </c>
      <c r="F194" s="165" t="e">
        <f t="shared" si="22"/>
        <v>#N/A</v>
      </c>
      <c r="G194" s="165"/>
      <c r="H194" s="185" t="e">
        <f t="shared" si="21"/>
        <v>#N/A</v>
      </c>
    </row>
    <row r="195" spans="1:8" x14ac:dyDescent="0.25">
      <c r="A195" s="101" t="s">
        <v>265</v>
      </c>
      <c r="B195" s="102"/>
      <c r="C195" s="103" t="e">
        <f>SUM(C188:C194)</f>
        <v>#N/A</v>
      </c>
      <c r="D195" s="105" t="e">
        <f>SUM(D188:D194)</f>
        <v>#DIV/0!</v>
      </c>
      <c r="E195" s="103" t="e">
        <f>SUM(E188:E194)</f>
        <v>#N/A</v>
      </c>
      <c r="F195" s="166" t="e">
        <f>SUM(F188:F194)</f>
        <v>#N/A</v>
      </c>
      <c r="G195" s="166"/>
      <c r="H195" s="172" t="e">
        <f t="shared" si="21"/>
        <v>#N/A</v>
      </c>
    </row>
    <row r="196" spans="1:8" x14ac:dyDescent="0.25">
      <c r="H196" s="16">
        <f t="shared" si="21"/>
        <v>0</v>
      </c>
    </row>
    <row r="197" spans="1:8" x14ac:dyDescent="0.25">
      <c r="A197" s="12" t="s">
        <v>289</v>
      </c>
      <c r="C197" s="16" t="e">
        <f>D197*C9</f>
        <v>#N/A</v>
      </c>
      <c r="D197" s="167" t="e">
        <f>IF(D166&gt;0,D166-D174-D178-D185-D195,D167-D174-D178-D185-D195)</f>
        <v>#N/A</v>
      </c>
      <c r="E197" s="16" t="e">
        <f>C197</f>
        <v>#N/A</v>
      </c>
      <c r="F197" s="167" t="e">
        <f>E197/$E$9</f>
        <v>#N/A</v>
      </c>
      <c r="G197" s="167"/>
      <c r="H197" s="173" t="e">
        <f t="shared" si="21"/>
        <v>#N/A</v>
      </c>
    </row>
    <row r="198" spans="1:8" x14ac:dyDescent="0.25">
      <c r="C198" s="16"/>
      <c r="D198" s="66"/>
      <c r="E198" s="16"/>
      <c r="F198" s="66"/>
      <c r="G198" s="66"/>
      <c r="H198" s="15">
        <f t="shared" si="21"/>
        <v>0</v>
      </c>
    </row>
    <row r="199" spans="1:8" x14ac:dyDescent="0.25">
      <c r="A199" s="12" t="s">
        <v>109</v>
      </c>
      <c r="C199" s="16" t="e">
        <f>C9*HLOOKUP(C3,AB6:AQ101,69,FALSE)</f>
        <v>#N/A</v>
      </c>
      <c r="D199" s="51" t="e">
        <f>C199/$C$9</f>
        <v>#N/A</v>
      </c>
      <c r="E199" s="16" t="e">
        <f>C199+((C40+C41)*CL6)+(C44*CL7)</f>
        <v>#N/A</v>
      </c>
      <c r="F199" s="51" t="e">
        <f>E199/$E$9</f>
        <v>#N/A</v>
      </c>
      <c r="G199" s="51"/>
      <c r="H199" s="170" t="e">
        <f t="shared" si="21"/>
        <v>#N/A</v>
      </c>
    </row>
    <row r="200" spans="1:8" x14ac:dyDescent="0.25">
      <c r="C200" s="16"/>
      <c r="D200" s="66"/>
      <c r="E200" s="16"/>
      <c r="F200" s="66"/>
      <c r="G200" s="66"/>
      <c r="H200" s="15">
        <f t="shared" si="21"/>
        <v>0</v>
      </c>
    </row>
    <row r="201" spans="1:8" ht="16.5" thickBot="1" x14ac:dyDescent="0.3">
      <c r="A201" s="89" t="s">
        <v>251</v>
      </c>
      <c r="B201" s="90"/>
      <c r="C201" s="110" t="e">
        <f>C174+C178+C185+C195+C197+C199</f>
        <v>#N/A</v>
      </c>
      <c r="D201" s="113" t="e">
        <f>C201/$C$9</f>
        <v>#N/A</v>
      </c>
      <c r="E201" s="111" t="e">
        <f>E174+E178+E185+E195+E197+E199</f>
        <v>#N/A</v>
      </c>
      <c r="F201" s="112" t="e">
        <f>E201/$E$9</f>
        <v>#N/A</v>
      </c>
      <c r="G201" s="112"/>
      <c r="H201" s="174" t="e">
        <f t="shared" si="21"/>
        <v>#N/A</v>
      </c>
    </row>
    <row r="202" spans="1:8" ht="16.5" thickTop="1" x14ac:dyDescent="0.25">
      <c r="A202" s="48"/>
      <c r="B202"/>
      <c r="C202" s="116"/>
      <c r="D202" s="117"/>
      <c r="E202" s="31"/>
      <c r="F202" s="118"/>
      <c r="G202" s="118"/>
      <c r="H202" s="175">
        <f t="shared" si="21"/>
        <v>0</v>
      </c>
    </row>
    <row r="203" spans="1:8" ht="16.5" thickBot="1" x14ac:dyDescent="0.3">
      <c r="A203" s="89" t="s">
        <v>316</v>
      </c>
      <c r="B203" s="90"/>
      <c r="C203" s="110" t="e">
        <f>C163-C201</f>
        <v>#N/A</v>
      </c>
      <c r="D203" s="113" t="e">
        <f>C203/$C$9</f>
        <v>#N/A</v>
      </c>
      <c r="E203" s="111" t="e">
        <f>E163-E201</f>
        <v>#N/A</v>
      </c>
      <c r="F203" s="112" t="e">
        <f>E203/$E$9</f>
        <v>#N/A</v>
      </c>
      <c r="G203" s="112"/>
      <c r="H203" s="174" t="e">
        <f t="shared" si="21"/>
        <v>#N/A</v>
      </c>
    </row>
    <row r="204" spans="1:8" ht="16.5" thickTop="1" x14ac:dyDescent="0.25">
      <c r="A204" s="48"/>
      <c r="B204"/>
      <c r="C204" s="116"/>
      <c r="D204" s="117"/>
      <c r="E204" s="31"/>
      <c r="F204" s="118"/>
      <c r="G204" s="118"/>
      <c r="H204" s="175">
        <f t="shared" si="21"/>
        <v>0</v>
      </c>
    </row>
    <row r="205" spans="1:8" x14ac:dyDescent="0.25">
      <c r="A205" s="27" t="s">
        <v>292</v>
      </c>
      <c r="C205" s="15" t="e">
        <f>B223*IF('Current System'!C75&gt;0,'Current System'!C75,0.07)</f>
        <v>#N/A</v>
      </c>
      <c r="D205" s="51" t="e">
        <f>C205/$C$9</f>
        <v>#N/A</v>
      </c>
      <c r="E205" s="16" t="e">
        <f>B223*IF('Current System'!C75&gt;0,'Current System'!C75,0.07)+(-B138+C129-'Proposed System'!C83)*IF('Current System'!C75&gt;0,'Current System'!C75,0.07)</f>
        <v>#N/A</v>
      </c>
      <c r="F205" s="51" t="e">
        <f>E205/$E$9</f>
        <v>#N/A</v>
      </c>
      <c r="G205" s="51"/>
      <c r="H205" s="170" t="e">
        <f t="shared" si="21"/>
        <v>#N/A</v>
      </c>
    </row>
    <row r="206" spans="1:8" x14ac:dyDescent="0.25">
      <c r="A206"/>
      <c r="B206"/>
      <c r="C206"/>
      <c r="D206"/>
      <c r="E206"/>
      <c r="F206"/>
      <c r="G206"/>
      <c r="H206" s="47">
        <f t="shared" si="21"/>
        <v>0</v>
      </c>
    </row>
    <row r="207" spans="1:8" ht="16.5" thickBot="1" x14ac:dyDescent="0.3">
      <c r="A207" s="89" t="s">
        <v>340</v>
      </c>
      <c r="B207" s="90"/>
      <c r="C207" s="135" t="e">
        <f>C203-C205</f>
        <v>#N/A</v>
      </c>
      <c r="D207" s="135"/>
      <c r="E207" s="135" t="e">
        <f>E203-E205</f>
        <v>#N/A</v>
      </c>
      <c r="F207" s="135"/>
      <c r="G207" s="135"/>
      <c r="H207" s="176" t="e">
        <f t="shared" si="21"/>
        <v>#N/A</v>
      </c>
    </row>
    <row r="208" spans="1:8" ht="15.75" thickTop="1" x14ac:dyDescent="0.25">
      <c r="A208"/>
      <c r="B208"/>
      <c r="C208"/>
      <c r="D208"/>
      <c r="E208"/>
      <c r="F208"/>
      <c r="G208"/>
    </row>
    <row r="209" spans="1:22" x14ac:dyDescent="0.25">
      <c r="A209"/>
      <c r="B209"/>
      <c r="C209"/>
      <c r="D209"/>
      <c r="E209"/>
      <c r="F209"/>
      <c r="G209"/>
    </row>
    <row r="210" spans="1:22" x14ac:dyDescent="0.25">
      <c r="A210"/>
      <c r="B210"/>
      <c r="C210" s="114"/>
      <c r="D210" s="114"/>
      <c r="E210" s="114"/>
      <c r="F210"/>
      <c r="G210"/>
      <c r="H210" s="12" t="s">
        <v>361</v>
      </c>
      <c r="R210" s="19" t="s">
        <v>369</v>
      </c>
    </row>
    <row r="211" spans="1:22" x14ac:dyDescent="0.25">
      <c r="A211" s="19" t="s">
        <v>293</v>
      </c>
      <c r="B211" s="21" t="s">
        <v>309</v>
      </c>
      <c r="C211" s="21" t="s">
        <v>294</v>
      </c>
      <c r="D211" s="21" t="s">
        <v>295</v>
      </c>
      <c r="E211" s="21" t="s">
        <v>296</v>
      </c>
      <c r="H211" s="21" t="s">
        <v>368</v>
      </c>
      <c r="I211" s="21" t="s">
        <v>362</v>
      </c>
      <c r="K211" s="21" t="s">
        <v>165</v>
      </c>
      <c r="L211" s="21" t="s">
        <v>374</v>
      </c>
      <c r="M211" s="21" t="s">
        <v>158</v>
      </c>
      <c r="N211" s="12" t="s">
        <v>365</v>
      </c>
      <c r="O211" s="12" t="s">
        <v>366</v>
      </c>
      <c r="P211" s="12" t="s">
        <v>367</v>
      </c>
      <c r="R211" s="12" t="s">
        <v>368</v>
      </c>
      <c r="T211" s="21" t="s">
        <v>165</v>
      </c>
      <c r="U211" s="21" t="s">
        <v>374</v>
      </c>
      <c r="V211" s="21" t="s">
        <v>158</v>
      </c>
    </row>
    <row r="212" spans="1:22" x14ac:dyDescent="0.25">
      <c r="A212" s="12" t="s">
        <v>370</v>
      </c>
      <c r="B212" s="121" t="e">
        <f>-B138+SUM(C129:L129)</f>
        <v>#N/A</v>
      </c>
      <c r="C212" s="115" t="s">
        <v>306</v>
      </c>
      <c r="D212" s="17">
        <v>0.8</v>
      </c>
      <c r="E212" s="17">
        <v>1.2</v>
      </c>
      <c r="H212" s="138" t="e">
        <f>_xlfn.RANK.EQ(P212,$P$212:$P$216)</f>
        <v>#N/A</v>
      </c>
      <c r="I212" s="12" t="s">
        <v>370</v>
      </c>
      <c r="K212" s="121" t="e">
        <f>E207+(E199-C199)*(1-D212)+(E205-C205)*(1-D212)</f>
        <v>#N/A</v>
      </c>
      <c r="L212" s="136" t="e">
        <f>$E$207</f>
        <v>#N/A</v>
      </c>
      <c r="M212" s="121" t="e">
        <f>E207+(E199-C199)*(1-E212)+(E205-C205)*(1-E212)</f>
        <v>#N/A</v>
      </c>
      <c r="N212" s="136" t="e">
        <f>M212-K212</f>
        <v>#N/A</v>
      </c>
      <c r="O212" s="137" t="e">
        <f>N212^2</f>
        <v>#N/A</v>
      </c>
      <c r="P212" s="86" t="e">
        <f>O212/$O$217</f>
        <v>#N/A</v>
      </c>
      <c r="R212" s="12">
        <v>1</v>
      </c>
      <c r="S212" s="12" t="e">
        <f>VLOOKUP(R212,$H$212:$M$216,2,FALSE)</f>
        <v>#N/A</v>
      </c>
      <c r="T212" s="136" t="e">
        <f>VLOOKUP($R212,$H$212:$M$216,4,FALSE)</f>
        <v>#N/A</v>
      </c>
      <c r="U212" s="136" t="e">
        <f>VLOOKUP($R212,$H$212:$M$216,5,FALSE)</f>
        <v>#N/A</v>
      </c>
      <c r="V212" s="136" t="e">
        <f>VLOOKUP($R212,$H$212:$M$216,6,FALSE)</f>
        <v>#N/A</v>
      </c>
    </row>
    <row r="213" spans="1:22" x14ac:dyDescent="0.25">
      <c r="A213" s="12" t="s">
        <v>285</v>
      </c>
      <c r="B213" s="121">
        <f>E9</f>
        <v>0</v>
      </c>
      <c r="D213" s="37">
        <v>0.9</v>
      </c>
      <c r="E213" s="37">
        <v>1.05</v>
      </c>
      <c r="F213" s="12" t="s">
        <v>307</v>
      </c>
      <c r="H213" s="138" t="e">
        <f>_xlfn.RANK.EQ(P213,$P$212:$P$216)</f>
        <v>#N/A</v>
      </c>
      <c r="I213" s="12" t="s">
        <v>285</v>
      </c>
      <c r="K213" s="121" t="e">
        <f>(B213*D213*B214)+E161-E201-E205</f>
        <v>#N/A</v>
      </c>
      <c r="L213" s="136" t="e">
        <f>$E$207</f>
        <v>#N/A</v>
      </c>
      <c r="M213" s="121" t="e">
        <f>(B213*E213*B214)+E161-E201-E205</f>
        <v>#N/A</v>
      </c>
      <c r="N213" s="136" t="e">
        <f>M213-K213</f>
        <v>#N/A</v>
      </c>
      <c r="O213" s="137" t="e">
        <f t="shared" ref="O213:O216" si="23">N213^2</f>
        <v>#N/A</v>
      </c>
      <c r="P213" s="86" t="e">
        <f>O213/$O$217</f>
        <v>#N/A</v>
      </c>
      <c r="R213" s="12">
        <v>2</v>
      </c>
      <c r="S213" s="12" t="e">
        <f>VLOOKUP(R213,$H$212:$M$216,2,FALSE)</f>
        <v>#N/A</v>
      </c>
      <c r="T213" s="136" t="e">
        <f>VLOOKUP($R213,$H$212:$M$216,4,FALSE)</f>
        <v>#N/A</v>
      </c>
      <c r="U213" s="136" t="e">
        <f>VLOOKUP($R213,$H$212:$M$216,5,FALSE)</f>
        <v>#N/A</v>
      </c>
      <c r="V213" s="136" t="e">
        <f>VLOOKUP($R213,$H$212:$M$216,6,FALSE)</f>
        <v>#N/A</v>
      </c>
    </row>
    <row r="214" spans="1:22" x14ac:dyDescent="0.25">
      <c r="A214" s="12" t="s">
        <v>371</v>
      </c>
      <c r="B214" s="12">
        <v>6.5</v>
      </c>
      <c r="D214" s="12">
        <v>4.5</v>
      </c>
      <c r="E214" s="12">
        <v>8.5</v>
      </c>
      <c r="H214" s="138" t="e">
        <f>_xlfn.RANK.EQ(P214,$P$212:$P$216)</f>
        <v>#N/A</v>
      </c>
      <c r="I214" s="12" t="s">
        <v>371</v>
      </c>
      <c r="K214" s="121" t="e">
        <f>(B213*D214)+E161-E201-E205</f>
        <v>#N/A</v>
      </c>
      <c r="L214" s="136" t="e">
        <f>$E$207</f>
        <v>#N/A</v>
      </c>
      <c r="M214" s="121" t="e">
        <f>(B213*E214)+E161-E201-E205</f>
        <v>#N/A</v>
      </c>
      <c r="N214" s="136" t="e">
        <f>M214-K214</f>
        <v>#N/A</v>
      </c>
      <c r="O214" s="137" t="e">
        <f t="shared" si="23"/>
        <v>#N/A</v>
      </c>
      <c r="P214" s="86" t="e">
        <f>O214/$O$217</f>
        <v>#N/A</v>
      </c>
      <c r="R214" s="12">
        <v>3</v>
      </c>
      <c r="S214" s="12" t="e">
        <f>VLOOKUP(R214,$H$212:$M$216,2,FALSE)</f>
        <v>#N/A</v>
      </c>
      <c r="T214" s="136" t="e">
        <f>VLOOKUP($R214,$H$212:$M$216,4,FALSE)</f>
        <v>#N/A</v>
      </c>
      <c r="U214" s="136" t="e">
        <f>VLOOKUP($R214,$H$212:$M$216,5,FALSE)</f>
        <v>#N/A</v>
      </c>
      <c r="V214" s="136" t="e">
        <f>VLOOKUP($R214,$H$212:$M$216,6,FALSE)</f>
        <v>#N/A</v>
      </c>
    </row>
    <row r="215" spans="1:22" x14ac:dyDescent="0.25">
      <c r="A215" s="12" t="s">
        <v>364</v>
      </c>
      <c r="B215" s="18" t="e">
        <f>SUM(F81:F83)</f>
        <v>#DIV/0!</v>
      </c>
      <c r="D215" s="17">
        <v>0.8</v>
      </c>
      <c r="E215" s="17">
        <v>1.2</v>
      </c>
      <c r="H215" s="138" t="e">
        <f>_xlfn.RANK.EQ(P215,$P$212:$P$216)</f>
        <v>#N/A</v>
      </c>
      <c r="I215" s="12" t="s">
        <v>364</v>
      </c>
      <c r="K215" s="121" t="e">
        <f>E207+E185-(E185*D215)</f>
        <v>#N/A</v>
      </c>
      <c r="L215" s="136" t="e">
        <f>$E$207</f>
        <v>#N/A</v>
      </c>
      <c r="M215" s="121" t="e">
        <f>E207+E185-(E185*E215)</f>
        <v>#N/A</v>
      </c>
      <c r="N215" s="136" t="e">
        <f>M215-K215</f>
        <v>#N/A</v>
      </c>
      <c r="O215" s="137" t="e">
        <f t="shared" si="23"/>
        <v>#N/A</v>
      </c>
      <c r="P215" s="86" t="e">
        <f>O215/$O$217</f>
        <v>#N/A</v>
      </c>
      <c r="R215" s="12">
        <v>4</v>
      </c>
      <c r="S215" s="12" t="e">
        <f>VLOOKUP(R215,$H$212:$M$216,2,FALSE)</f>
        <v>#N/A</v>
      </c>
      <c r="T215" s="136" t="e">
        <f>VLOOKUP($R215,$H$212:$M$216,4,FALSE)</f>
        <v>#N/A</v>
      </c>
      <c r="U215" s="136" t="e">
        <f>VLOOKUP($R215,$H$212:$M$216,5,FALSE)</f>
        <v>#N/A</v>
      </c>
      <c r="V215" s="136" t="e">
        <f>VLOOKUP($R215,$H$212:$M$216,6,FALSE)</f>
        <v>#N/A</v>
      </c>
    </row>
    <row r="216" spans="1:22" x14ac:dyDescent="0.25">
      <c r="A216" s="12" t="s">
        <v>363</v>
      </c>
      <c r="B216" s="86">
        <v>6.2E-2</v>
      </c>
      <c r="D216" s="39">
        <v>0.05</v>
      </c>
      <c r="E216" s="39">
        <v>0.09</v>
      </c>
      <c r="H216" s="138" t="e">
        <f>_xlfn.RANK.EQ(P216,$P$212:$P$216)</f>
        <v>#N/A</v>
      </c>
      <c r="I216" s="12" t="s">
        <v>363</v>
      </c>
      <c r="K216" s="121" t="e">
        <f>E207+E205-((E205/B216)*D216)</f>
        <v>#N/A</v>
      </c>
      <c r="L216" s="136" t="e">
        <f>$E$207</f>
        <v>#N/A</v>
      </c>
      <c r="M216" s="121" t="e">
        <f>E207+E205-((E205/B216)*E216)</f>
        <v>#N/A</v>
      </c>
      <c r="N216" s="136" t="e">
        <f>M216-K216</f>
        <v>#N/A</v>
      </c>
      <c r="O216" s="137" t="e">
        <f t="shared" si="23"/>
        <v>#N/A</v>
      </c>
      <c r="P216" s="86" t="e">
        <f>O216/$O$217</f>
        <v>#N/A</v>
      </c>
      <c r="R216" s="12">
        <v>5</v>
      </c>
      <c r="S216" s="12" t="e">
        <f>VLOOKUP(R216,$H$212:$M$216,2,FALSE)</f>
        <v>#N/A</v>
      </c>
      <c r="T216" s="136" t="e">
        <f>VLOOKUP($R216,$H$212:$M$216,4,FALSE)</f>
        <v>#N/A</v>
      </c>
      <c r="U216" s="136" t="e">
        <f>VLOOKUP($R216,$H$212:$M$216,5,FALSE)</f>
        <v>#N/A</v>
      </c>
      <c r="V216" s="136" t="e">
        <f>VLOOKUP($R216,$H$212:$M$216,6,FALSE)</f>
        <v>#N/A</v>
      </c>
    </row>
    <row r="217" spans="1:22" x14ac:dyDescent="0.25">
      <c r="D217" s="39"/>
      <c r="E217" s="39"/>
      <c r="G217"/>
      <c r="M217" s="15"/>
      <c r="O217" s="137" t="e">
        <f>SUM(O212:O216)</f>
        <v>#N/A</v>
      </c>
    </row>
    <row r="218" spans="1:22" x14ac:dyDescent="0.25">
      <c r="A218" s="19" t="s">
        <v>377</v>
      </c>
      <c r="B218" s="21" t="s">
        <v>308</v>
      </c>
      <c r="D218" s="21" t="s">
        <v>309</v>
      </c>
      <c r="E218" s="39"/>
      <c r="G218"/>
      <c r="L218" s="15"/>
    </row>
    <row r="219" spans="1:22" x14ac:dyDescent="0.25">
      <c r="A219" s="27" t="s">
        <v>313</v>
      </c>
      <c r="B219" s="15"/>
      <c r="D219" s="16" t="e">
        <f>D220-B220</f>
        <v>#N/A</v>
      </c>
      <c r="E219" s="39"/>
      <c r="F219" s="18"/>
      <c r="G219"/>
      <c r="L219" s="15"/>
    </row>
    <row r="220" spans="1:22" x14ac:dyDescent="0.25">
      <c r="A220" s="12" t="s">
        <v>379</v>
      </c>
      <c r="B220" s="15" t="e">
        <f>IF('Current System'!C73&gt;0,'Current System'!C73,HLOOKUP('Base Calcs'!E3,'Base Calcs'!AC6:AQ101,72,FALSE)*'Base Calcs'!E4)</f>
        <v>#N/A</v>
      </c>
      <c r="D220" s="16" t="e">
        <f>B220-(B138+B126)+SUM(C129:L129)</f>
        <v>#N/A</v>
      </c>
      <c r="G220"/>
      <c r="L220" s="15"/>
    </row>
    <row r="221" spans="1:22" x14ac:dyDescent="0.25">
      <c r="A221" s="12" t="s">
        <v>312</v>
      </c>
      <c r="B221" s="15" t="e">
        <f>B220-B223</f>
        <v>#N/A</v>
      </c>
      <c r="D221" s="16" t="e">
        <f>B221+D222</f>
        <v>#N/A</v>
      </c>
      <c r="E221" s="39"/>
      <c r="G221"/>
      <c r="L221" s="15"/>
    </row>
    <row r="222" spans="1:22" x14ac:dyDescent="0.25">
      <c r="A222" s="12" t="s">
        <v>314</v>
      </c>
      <c r="D222" s="15">
        <f>'Proposed System'!C83</f>
        <v>0</v>
      </c>
      <c r="E222" s="39"/>
      <c r="G222"/>
      <c r="L222" s="15"/>
    </row>
    <row r="223" spans="1:22" x14ac:dyDescent="0.25">
      <c r="A223" s="12" t="s">
        <v>299</v>
      </c>
      <c r="B223" s="15" t="e">
        <f>IF('Current System'!C74&gt;0,'Current System'!C74,B220*0.4)</f>
        <v>#N/A</v>
      </c>
      <c r="D223" s="15" t="e">
        <f>B223+IF('Proposed System'!C83&gt;D219,0,D219-'Proposed System'!C83)</f>
        <v>#N/A</v>
      </c>
      <c r="G223"/>
      <c r="L223" s="15"/>
    </row>
    <row r="224" spans="1:22" x14ac:dyDescent="0.25">
      <c r="A224" s="12" t="s">
        <v>375</v>
      </c>
      <c r="B224" s="37" t="e">
        <f>B223/B220</f>
        <v>#N/A</v>
      </c>
      <c r="D224" s="39" t="e">
        <f>D223/D220</f>
        <v>#N/A</v>
      </c>
    </row>
    <row r="225" spans="1:20" x14ac:dyDescent="0.25">
      <c r="A225" s="12" t="s">
        <v>376</v>
      </c>
      <c r="B225" s="139" t="e">
        <f>(C203+C199)/C205</f>
        <v>#N/A</v>
      </c>
      <c r="C225" s="37"/>
      <c r="D225" s="139" t="e">
        <f>(E203+E199)/E205</f>
        <v>#N/A</v>
      </c>
      <c r="E225" s="39"/>
      <c r="G225"/>
      <c r="L225" s="15"/>
    </row>
    <row r="226" spans="1:20" x14ac:dyDescent="0.25">
      <c r="A226" s="12" t="s">
        <v>378</v>
      </c>
      <c r="B226" s="37" t="e">
        <f>(C203+C199)/C163</f>
        <v>#N/A</v>
      </c>
      <c r="C226" s="37"/>
      <c r="D226" s="37" t="e">
        <f>(E203+E199)/E163</f>
        <v>#N/A</v>
      </c>
      <c r="E226" s="39"/>
      <c r="G226"/>
      <c r="L226" s="15"/>
    </row>
    <row r="227" spans="1:20" x14ac:dyDescent="0.25">
      <c r="B227" s="139"/>
      <c r="C227" s="37"/>
      <c r="D227" s="139"/>
      <c r="E227" s="39"/>
      <c r="G227"/>
      <c r="L227" s="15"/>
    </row>
    <row r="228" spans="1:20" x14ac:dyDescent="0.25">
      <c r="B228" s="139"/>
      <c r="C228" s="37"/>
      <c r="D228" s="139"/>
      <c r="E228" s="39"/>
      <c r="G228"/>
      <c r="L228" s="15"/>
    </row>
    <row r="229" spans="1:20" x14ac:dyDescent="0.25">
      <c r="B229" s="37"/>
      <c r="C229" s="37"/>
      <c r="D229" s="37"/>
      <c r="E229" s="39"/>
      <c r="G229"/>
      <c r="L229" s="15"/>
    </row>
    <row r="230" spans="1:20" x14ac:dyDescent="0.25">
      <c r="B230" s="37"/>
      <c r="C230" s="37"/>
      <c r="D230" s="37"/>
      <c r="E230" s="39"/>
      <c r="G230"/>
      <c r="L230" s="15"/>
    </row>
    <row r="231" spans="1:20" ht="30" x14ac:dyDescent="0.25">
      <c r="B231" s="33" t="s">
        <v>140</v>
      </c>
      <c r="E231" s="21" t="s">
        <v>308</v>
      </c>
      <c r="I231" s="21" t="s">
        <v>309</v>
      </c>
      <c r="L231" s="21" t="s">
        <v>604</v>
      </c>
      <c r="R231" s="122" t="s">
        <v>302</v>
      </c>
      <c r="S231" s="120" t="s">
        <v>311</v>
      </c>
      <c r="T231" s="120" t="s">
        <v>310</v>
      </c>
    </row>
    <row r="232" spans="1:20" x14ac:dyDescent="0.25">
      <c r="A232" s="19" t="s">
        <v>303</v>
      </c>
      <c r="B232" s="12" t="s">
        <v>455</v>
      </c>
      <c r="C232" s="12" t="s">
        <v>456</v>
      </c>
      <c r="D232" s="62" t="s">
        <v>302</v>
      </c>
      <c r="E232" s="62" t="s">
        <v>311</v>
      </c>
      <c r="F232" s="62" t="s">
        <v>310</v>
      </c>
      <c r="H232" s="62" t="s">
        <v>302</v>
      </c>
      <c r="I232" s="62" t="s">
        <v>311</v>
      </c>
      <c r="J232" s="62" t="s">
        <v>310</v>
      </c>
      <c r="L232" s="62" t="s">
        <v>302</v>
      </c>
      <c r="M232" s="62"/>
      <c r="N232" s="62"/>
      <c r="Q232" s="12" t="s">
        <v>324</v>
      </c>
      <c r="R232" s="121" t="e">
        <f ca="1">D233</f>
        <v>#N/A</v>
      </c>
      <c r="S232" s="86" t="e">
        <f ca="1">E233</f>
        <v>#N/A</v>
      </c>
      <c r="T232" s="86" t="e">
        <f ca="1">F233</f>
        <v>#N/A</v>
      </c>
    </row>
    <row r="233" spans="1:20" x14ac:dyDescent="0.25">
      <c r="A233" s="12" t="s">
        <v>180</v>
      </c>
      <c r="B233" s="136" t="e">
        <f ca="1">MAX(B258:B3257)</f>
        <v>#N/A</v>
      </c>
      <c r="C233" s="136" t="e">
        <f ca="1">MAX(C258:C3257)</f>
        <v>#N/A</v>
      </c>
      <c r="D233" s="121" t="e">
        <f ca="1">MAX(M258:M1258)</f>
        <v>#N/A</v>
      </c>
      <c r="E233" s="86" t="e">
        <f ca="1">MAX(N258:N1258)</f>
        <v>#N/A</v>
      </c>
      <c r="F233" s="86" t="e">
        <f ca="1">MAX(O258:O1258)</f>
        <v>#N/A</v>
      </c>
      <c r="H233" s="121" t="e">
        <f ca="1">MAX(Q258:Q1258)</f>
        <v>#N/A</v>
      </c>
      <c r="I233" s="86" t="e">
        <f ca="1">MAX(R258:R1258)</f>
        <v>#N/A</v>
      </c>
      <c r="J233" s="86" t="e">
        <f ca="1">MAX(S258:S1258)</f>
        <v>#N/A</v>
      </c>
      <c r="L233" s="121" t="e">
        <f ca="1">MAX(T258:T1258)</f>
        <v>#N/A</v>
      </c>
      <c r="M233" s="86"/>
      <c r="N233" s="86"/>
      <c r="Q233" s="12" t="s">
        <v>326</v>
      </c>
      <c r="R233" s="121" t="e">
        <f ca="1">H233</f>
        <v>#N/A</v>
      </c>
      <c r="S233" s="86" t="e">
        <f ca="1">I233</f>
        <v>#N/A</v>
      </c>
      <c r="T233" s="86" t="e">
        <f ca="1">J233</f>
        <v>#N/A</v>
      </c>
    </row>
    <row r="234" spans="1:20" x14ac:dyDescent="0.25">
      <c r="A234" s="12" t="s">
        <v>434</v>
      </c>
      <c r="B234" s="136" t="e">
        <f ca="1">PERCENTILE($B$258:$B$3257,0.75)</f>
        <v>#N/A</v>
      </c>
      <c r="C234" s="136" t="e">
        <f ca="1">PERCENTILE($B$258:$B$3257,0.75)</f>
        <v>#N/A</v>
      </c>
      <c r="D234" s="136" t="e">
        <f ca="1">PERCENTILE(M$258:M$1258,0.75)</f>
        <v>#N/A</v>
      </c>
      <c r="E234" s="86" t="e">
        <f ca="1">PERCENTILE(N$258:N$1258,0.75)</f>
        <v>#N/A</v>
      </c>
      <c r="F234" s="86" t="e">
        <f ca="1">PERCENTILE(O$258:O$1258,0.75)</f>
        <v>#N/A</v>
      </c>
      <c r="H234" s="136" t="e">
        <f ca="1">PERCENTILE(Q$258:Q$1258,0.75)</f>
        <v>#N/A</v>
      </c>
      <c r="I234" s="86" t="e">
        <f ca="1">PERCENTILE(R$258:R$1258,0.75)</f>
        <v>#N/A</v>
      </c>
      <c r="J234" s="86" t="e">
        <f ca="1">PERCENTILE(S$258:S$1258,0.75)</f>
        <v>#N/A</v>
      </c>
      <c r="L234" s="136" t="e">
        <f ca="1">PERCENTILE(T$258:T$1258,0.75)</f>
        <v>#N/A</v>
      </c>
      <c r="M234" s="86"/>
      <c r="N234" s="86"/>
      <c r="R234" s="121"/>
      <c r="S234" s="86"/>
      <c r="T234" s="86"/>
    </row>
    <row r="235" spans="1:20" x14ac:dyDescent="0.25">
      <c r="A235" s="12" t="s">
        <v>304</v>
      </c>
      <c r="B235" s="136" t="e">
        <f ca="1">AVERAGE(B258:B3257)</f>
        <v>#N/A</v>
      </c>
      <c r="C235" s="136" t="e">
        <f ca="1">AVERAGE(C258:C3257)</f>
        <v>#N/A</v>
      </c>
      <c r="D235" s="121" t="e">
        <f ca="1">AVERAGE(M258:M1258)</f>
        <v>#N/A</v>
      </c>
      <c r="E235" s="86" t="e">
        <f ca="1">AVERAGE(N258:N1258)</f>
        <v>#N/A</v>
      </c>
      <c r="F235" s="86" t="e">
        <f ca="1">AVERAGE(O258:O1258)</f>
        <v>#N/A</v>
      </c>
      <c r="H235" s="121" t="e">
        <f ca="1">AVERAGE(Q258:Q1258)</f>
        <v>#N/A</v>
      </c>
      <c r="I235" s="86" t="e">
        <f ca="1">AVERAGE(R258:R1258)</f>
        <v>#N/A</v>
      </c>
      <c r="J235" s="86" t="e">
        <f ca="1">AVERAGE(S258:S1258)</f>
        <v>#N/A</v>
      </c>
      <c r="L235" s="121" t="e">
        <f ca="1">AVERAGE(T258:T1258)</f>
        <v>#N/A</v>
      </c>
      <c r="M235" s="86"/>
      <c r="N235" s="86"/>
      <c r="Q235" s="12" t="s">
        <v>325</v>
      </c>
      <c r="R235" s="121" t="e">
        <f ca="1">D237</f>
        <v>#N/A</v>
      </c>
      <c r="S235" s="86" t="e">
        <f ca="1">E237</f>
        <v>#N/A</v>
      </c>
      <c r="T235" s="86" t="e">
        <f ca="1">F237</f>
        <v>#N/A</v>
      </c>
    </row>
    <row r="236" spans="1:20" x14ac:dyDescent="0.25">
      <c r="A236" s="12" t="s">
        <v>435</v>
      </c>
      <c r="B236" s="136" t="e">
        <f ca="1">PERCENTILE($B$258:$B$3257,0.25)</f>
        <v>#N/A</v>
      </c>
      <c r="C236" s="136" t="e">
        <f ca="1">PERCENTILE($B$258:$B$3257,0.25)</f>
        <v>#N/A</v>
      </c>
      <c r="D236" s="136" t="e">
        <f ca="1">PERCENTILE(M$258:M$1258,0.25)</f>
        <v>#N/A</v>
      </c>
      <c r="E236" s="86" t="e">
        <f ca="1">PERCENTILE(N$258:N$1258,0.25)</f>
        <v>#N/A</v>
      </c>
      <c r="F236" s="86" t="e">
        <f ca="1">PERCENTILE(O$258:O$1258,0.25)</f>
        <v>#N/A</v>
      </c>
      <c r="H236" s="136" t="e">
        <f ca="1">PERCENTILE(Q$258:Q$1258,0.25)</f>
        <v>#N/A</v>
      </c>
      <c r="I236" s="86" t="e">
        <f ca="1">PERCENTILE(R$258:R$1258,0.25)</f>
        <v>#N/A</v>
      </c>
      <c r="J236" s="86" t="e">
        <f ca="1">PERCENTILE(S$258:S$1258,0.25)</f>
        <v>#N/A</v>
      </c>
      <c r="L236" s="136" t="e">
        <f ca="1">PERCENTILE(T$258:T$1258,0.25)</f>
        <v>#N/A</v>
      </c>
      <c r="M236" s="86"/>
      <c r="N236" s="86"/>
    </row>
    <row r="237" spans="1:20" x14ac:dyDescent="0.25">
      <c r="A237" s="12" t="s">
        <v>179</v>
      </c>
      <c r="B237" s="136" t="e">
        <f ca="1">MIN(B258:B3257)</f>
        <v>#N/A</v>
      </c>
      <c r="C237" s="136" t="e">
        <f ca="1">MIN(C258:C3257)</f>
        <v>#N/A</v>
      </c>
      <c r="D237" s="121" t="e">
        <f ca="1">MIN(M258:M1258)</f>
        <v>#N/A</v>
      </c>
      <c r="E237" s="86" t="e">
        <f ca="1">MIN(N258:N1258)</f>
        <v>#N/A</v>
      </c>
      <c r="F237" s="86" t="e">
        <f ca="1">MIN(O258:O1258)</f>
        <v>#N/A</v>
      </c>
      <c r="H237" s="121" t="e">
        <f ca="1">MIN(Q258:Q1258)</f>
        <v>#N/A</v>
      </c>
      <c r="I237" s="86" t="e">
        <f ca="1">MIN(R258:R1258)</f>
        <v>#N/A</v>
      </c>
      <c r="J237" s="86" t="e">
        <f ca="1">MIN(S258:S1258)</f>
        <v>#N/A</v>
      </c>
      <c r="L237" s="121" t="e">
        <f ca="1">MIN(T258:T1258)</f>
        <v>#N/A</v>
      </c>
      <c r="M237" s="86"/>
      <c r="N237" s="86"/>
      <c r="Q237" s="12" t="s">
        <v>327</v>
      </c>
      <c r="R237" s="121" t="e">
        <f ca="1">H237</f>
        <v>#N/A</v>
      </c>
      <c r="S237" s="86" t="e">
        <f ca="1">I237</f>
        <v>#N/A</v>
      </c>
      <c r="T237" s="86" t="e">
        <f ca="1">J237</f>
        <v>#N/A</v>
      </c>
    </row>
    <row r="238" spans="1:20" x14ac:dyDescent="0.25">
      <c r="A238" s="12" t="s">
        <v>315</v>
      </c>
      <c r="B238" s="37" t="e">
        <f ca="1">COUNTIF(B258:B3257,"&lt;0")/COUNT(B258:B3257)</f>
        <v>#DIV/0!</v>
      </c>
      <c r="C238" s="37" t="e">
        <f ca="1">COUNTIF(C258:C3257,"&lt;0")/COUNT(C258:C3257)</f>
        <v>#DIV/0!</v>
      </c>
      <c r="D238" s="37" t="e">
        <f ca="1">COUNTIF(M258:M1258,"&lt;0")/COUNT(M258:M1258)</f>
        <v>#DIV/0!</v>
      </c>
      <c r="E238" s="86" t="e">
        <f ca="1">COUNTIF(N258:N1258,"&lt;0")/COUNT(N258:N1258)</f>
        <v>#DIV/0!</v>
      </c>
      <c r="F238" s="86" t="e">
        <f ca="1">COUNTIF(O258:O1258,"&lt;0")/COUNT(O258:O1258)</f>
        <v>#DIV/0!</v>
      </c>
      <c r="H238" s="37" t="e">
        <f ca="1">COUNTIF(Q258:Q1258,"&lt;0")/COUNT(Q258:Q1258)</f>
        <v>#DIV/0!</v>
      </c>
      <c r="I238" s="37" t="e">
        <f ca="1">COUNTIF(R258:R1258,"&lt;0")/COUNT(R258:R1258)</f>
        <v>#DIV/0!</v>
      </c>
      <c r="J238" s="37" t="e">
        <f ca="1">COUNTIF(S258:S1258,"&lt;0")/COUNT(S258:S1258)</f>
        <v>#DIV/0!</v>
      </c>
      <c r="L238" s="37" t="e">
        <f ca="1">COUNTIF(T258:T1258,"&lt;0")/COUNT(T258:T1258)</f>
        <v>#DIV/0!</v>
      </c>
      <c r="M238" s="37"/>
      <c r="N238" s="37"/>
    </row>
    <row r="239" spans="1:20" x14ac:dyDescent="0.25">
      <c r="B239" s="37"/>
      <c r="D239" s="37"/>
      <c r="E239" s="86"/>
      <c r="F239" s="86"/>
      <c r="H239" s="37"/>
      <c r="I239" s="37"/>
      <c r="J239" s="37"/>
    </row>
    <row r="240" spans="1:20" x14ac:dyDescent="0.25">
      <c r="B240" s="37"/>
      <c r="D240" s="37"/>
      <c r="E240" s="86"/>
      <c r="F240" s="86"/>
      <c r="H240" s="37"/>
      <c r="I240" s="37"/>
      <c r="J240" s="37"/>
    </row>
    <row r="255" spans="2:55" x14ac:dyDescent="0.25">
      <c r="D255" s="182"/>
      <c r="E255" s="182"/>
      <c r="F255" s="182"/>
      <c r="G255" s="182"/>
      <c r="H255" s="182"/>
      <c r="I255" s="182"/>
      <c r="J255" s="182"/>
      <c r="K255" s="182"/>
      <c r="L255" s="182"/>
      <c r="M255" s="182"/>
      <c r="U255" s="25" t="s">
        <v>323</v>
      </c>
      <c r="V255" s="186"/>
      <c r="W255" s="186"/>
      <c r="X255" s="186"/>
      <c r="Y255" s="186"/>
      <c r="Z255" s="186"/>
      <c r="AA255" s="186"/>
      <c r="AB255" s="186"/>
      <c r="AC255" s="186"/>
      <c r="AD255" s="186"/>
      <c r="AE255" s="186"/>
      <c r="AG255" s="25" t="s">
        <v>330</v>
      </c>
      <c r="AH255" s="186"/>
      <c r="AI255" s="186"/>
      <c r="AJ255" s="186"/>
      <c r="AK255" s="186"/>
      <c r="AL255" s="186"/>
      <c r="AM255" s="186"/>
      <c r="AN255" s="186"/>
      <c r="AO255" s="186"/>
      <c r="AP255" s="186"/>
      <c r="AQ255" s="186"/>
      <c r="AS255" s="25" t="s">
        <v>329</v>
      </c>
      <c r="AT255" s="186"/>
      <c r="AU255" s="186"/>
      <c r="AV255" s="186"/>
      <c r="AW255" s="186"/>
      <c r="AX255" s="186"/>
      <c r="AY255" s="186"/>
      <c r="AZ255" s="186"/>
      <c r="BA255" s="186"/>
      <c r="BB255" s="186"/>
      <c r="BC255" s="186"/>
    </row>
    <row r="256" spans="2:55" x14ac:dyDescent="0.25">
      <c r="B256" s="802" t="s">
        <v>140</v>
      </c>
      <c r="C256" s="802"/>
      <c r="D256" s="18"/>
      <c r="E256" s="18"/>
      <c r="F256" s="18"/>
      <c r="G256" s="18"/>
      <c r="H256" s="18"/>
      <c r="I256" s="18"/>
      <c r="J256" s="18"/>
      <c r="K256" s="18"/>
      <c r="L256" s="18"/>
      <c r="M256" s="18"/>
      <c r="N256" s="62" t="s">
        <v>308</v>
      </c>
      <c r="O256" s="62"/>
      <c r="P256" s="19"/>
      <c r="Q256" s="62"/>
      <c r="R256" s="62" t="s">
        <v>309</v>
      </c>
      <c r="S256" s="62"/>
      <c r="U256" s="186"/>
      <c r="V256" s="186"/>
      <c r="W256" s="186"/>
      <c r="X256" s="186" t="s">
        <v>322</v>
      </c>
      <c r="Y256" s="186"/>
      <c r="Z256" s="186"/>
      <c r="AA256" s="186"/>
      <c r="AB256" s="186"/>
      <c r="AC256" s="186" t="s">
        <v>93</v>
      </c>
      <c r="AD256" s="186"/>
      <c r="AE256" s="186"/>
      <c r="AG256" s="186"/>
      <c r="AH256" s="186"/>
      <c r="AI256" s="186" t="s">
        <v>322</v>
      </c>
      <c r="AJ256" s="186"/>
      <c r="AK256" s="186"/>
      <c r="AL256" s="186"/>
      <c r="AM256" s="186"/>
      <c r="AN256" s="186"/>
      <c r="AO256" s="186" t="s">
        <v>93</v>
      </c>
      <c r="AP256" s="186"/>
      <c r="AQ256" s="186"/>
      <c r="AS256" s="186"/>
      <c r="AT256" s="186"/>
      <c r="AU256" s="186"/>
      <c r="AV256" s="186" t="s">
        <v>322</v>
      </c>
      <c r="AW256" s="186"/>
      <c r="AX256" s="186"/>
      <c r="AY256" s="186"/>
      <c r="AZ256" s="186"/>
      <c r="BA256" s="186" t="s">
        <v>93</v>
      </c>
      <c r="BB256" s="186"/>
      <c r="BC256" s="186"/>
    </row>
    <row r="257" spans="2:55" ht="60" x14ac:dyDescent="0.25">
      <c r="B257" s="12" t="s">
        <v>455</v>
      </c>
      <c r="C257" s="12" t="s">
        <v>456</v>
      </c>
      <c r="D257" s="72" t="s">
        <v>360</v>
      </c>
      <c r="E257" s="184" t="s">
        <v>317</v>
      </c>
      <c r="F257" s="184" t="s">
        <v>328</v>
      </c>
      <c r="G257" s="184" t="s">
        <v>319</v>
      </c>
      <c r="H257" s="184" t="s">
        <v>318</v>
      </c>
      <c r="I257" s="184" t="s">
        <v>320</v>
      </c>
      <c r="J257" s="184" t="s">
        <v>321</v>
      </c>
      <c r="M257" s="62" t="s">
        <v>302</v>
      </c>
      <c r="N257" s="62" t="s">
        <v>311</v>
      </c>
      <c r="O257" s="62" t="s">
        <v>310</v>
      </c>
      <c r="P257" s="19"/>
      <c r="Q257" s="184" t="s">
        <v>458</v>
      </c>
      <c r="R257" s="62" t="s">
        <v>311</v>
      </c>
      <c r="S257" s="62" t="s">
        <v>310</v>
      </c>
      <c r="T257" s="199" t="s">
        <v>457</v>
      </c>
      <c r="U257" s="187" t="s">
        <v>317</v>
      </c>
      <c r="V257" s="187" t="s">
        <v>328</v>
      </c>
      <c r="W257" s="187" t="s">
        <v>319</v>
      </c>
      <c r="X257" s="187" t="s">
        <v>318</v>
      </c>
      <c r="Y257" s="187" t="s">
        <v>320</v>
      </c>
      <c r="Z257" s="187" t="s">
        <v>321</v>
      </c>
      <c r="AA257" s="187"/>
      <c r="AB257" s="187" t="s">
        <v>319</v>
      </c>
      <c r="AC257" s="187" t="s">
        <v>318</v>
      </c>
      <c r="AD257" s="187" t="s">
        <v>320</v>
      </c>
      <c r="AE257" s="187" t="s">
        <v>321</v>
      </c>
      <c r="AF257" s="120"/>
      <c r="AG257" s="187" t="s">
        <v>317</v>
      </c>
      <c r="AH257" s="187" t="s">
        <v>319</v>
      </c>
      <c r="AI257" s="187" t="s">
        <v>318</v>
      </c>
      <c r="AJ257" s="187" t="s">
        <v>320</v>
      </c>
      <c r="AK257" s="187" t="s">
        <v>321</v>
      </c>
      <c r="AL257" s="186"/>
      <c r="AM257" s="187"/>
      <c r="AN257" s="187" t="s">
        <v>319</v>
      </c>
      <c r="AO257" s="187" t="s">
        <v>318</v>
      </c>
      <c r="AP257" s="187" t="s">
        <v>320</v>
      </c>
      <c r="AQ257" s="187" t="s">
        <v>321</v>
      </c>
      <c r="AS257" s="187" t="s">
        <v>317</v>
      </c>
      <c r="AT257" s="187"/>
      <c r="AU257" s="187" t="s">
        <v>319</v>
      </c>
      <c r="AV257" s="187" t="s">
        <v>318</v>
      </c>
      <c r="AW257" s="187" t="s">
        <v>320</v>
      </c>
      <c r="AX257" s="187" t="s">
        <v>321</v>
      </c>
      <c r="AY257" s="187"/>
      <c r="AZ257" s="187" t="s">
        <v>319</v>
      </c>
      <c r="BA257" s="187" t="s">
        <v>318</v>
      </c>
      <c r="BB257" s="187" t="s">
        <v>320</v>
      </c>
      <c r="BC257" s="187" t="s">
        <v>321</v>
      </c>
    </row>
    <row r="258" spans="2:55" x14ac:dyDescent="0.25">
      <c r="B258" s="181" t="e">
        <f t="shared" ref="B258:B321" ca="1" si="2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E258" s="119" t="e">
        <f ca="1">MIN(B258:B3257)</f>
        <v>#N/A</v>
      </c>
      <c r="F258" s="119" t="e">
        <f ca="1">E258/1000</f>
        <v>#N/A</v>
      </c>
      <c r="G258" s="58">
        <v>0</v>
      </c>
      <c r="J258" s="12">
        <v>0</v>
      </c>
      <c r="M258" s="16" t="e">
        <f t="shared" ref="M258:M321" ca="1" si="25">(($C$9*(RAND()*($E$213-$D$213)+$D$213))*(RAND()*($E$214-$D$214)+$D$214+IF($B$61&gt;0,$B$61,0)))+$C$161-$C$201+$C$185-($C$185*(RAND()*($E$215-$D$215)+$D$215))-($C$55*(RAND()*($E$216-$D$216)+$D$216))</f>
        <v>#N/A</v>
      </c>
      <c r="N258" s="86" t="e">
        <f t="shared" ref="N258:N321" ca="1" si="26">M258/$B$221</f>
        <v>#N/A</v>
      </c>
      <c r="O258" s="86" t="e">
        <f t="shared" ref="O258:O321" ca="1" si="27">(M258+$C$205)/$B$220</f>
        <v>#N/A</v>
      </c>
      <c r="Q258" s="16" t="e">
        <f ca="1">(($E$9*(RAND()*($E$213-$D$213)+$D$213))*(RAND()*($E$214-$D$214)+$D$214+IF($B$61&gt;0,$B$61,0)))+$E$161-$E$201+$E$185-($E$185*(RAND()*($E$215-$D$215)+$D$215))-(($E$205/$C$56)*(RAND()*($E$216-$D$216)+$D$216))</f>
        <v>#N/A</v>
      </c>
      <c r="R258" s="86" t="e">
        <f t="shared" ref="R258:R321" ca="1" si="28">Q258/$D$221</f>
        <v>#N/A</v>
      </c>
      <c r="S258" s="86" t="e">
        <f t="shared" ref="S258:S321" ca="1" si="29">(Q258+$E$205)/$D$220</f>
        <v>#N/A</v>
      </c>
      <c r="T258" s="16" t="e">
        <f ca="1">(($E$9*(RAND()*($E$213-$D$213)+$D$213))*(RAND()*('Your Value Calcs'!$E$209-'Your Value Calcs'!$D$209)+'Your Value Calcs'!$D$209+IF('Your Results'!$D$48&gt;0,'Your Results'!$D$48,0)))+$E$161-$E$201+$E$185-($E$185*(RAND()*($E$215-$D$215)+$D$215))-(($E$205/$C$56)*(RAND()*($E$216-$D$216)+$D$216))</f>
        <v>#N/A</v>
      </c>
      <c r="U258" s="188" t="e">
        <f ca="1">MIN(R232:R237)</f>
        <v>#N/A</v>
      </c>
      <c r="V258" s="188" t="e">
        <f ca="1">ROUND(U258,-4)/1000</f>
        <v>#N/A</v>
      </c>
      <c r="W258" s="189">
        <v>0</v>
      </c>
      <c r="X258" s="186"/>
      <c r="Y258" s="186"/>
      <c r="Z258" s="186">
        <v>0</v>
      </c>
      <c r="AA258" s="188"/>
      <c r="AB258" s="189">
        <v>0</v>
      </c>
      <c r="AC258" s="186"/>
      <c r="AD258" s="186"/>
      <c r="AE258" s="186">
        <v>0</v>
      </c>
      <c r="AF258" s="119"/>
      <c r="AG258" s="192" t="e">
        <f ca="1">MIN($S$232:$S$237)</f>
        <v>#N/A</v>
      </c>
      <c r="AH258" s="189">
        <v>0</v>
      </c>
      <c r="AI258" s="186"/>
      <c r="AJ258" s="186"/>
      <c r="AK258" s="186">
        <v>0</v>
      </c>
      <c r="AL258" s="186"/>
      <c r="AM258" s="188"/>
      <c r="AN258" s="186">
        <v>0</v>
      </c>
      <c r="AO258" s="186"/>
      <c r="AP258" s="186"/>
      <c r="AQ258" s="186">
        <v>0</v>
      </c>
      <c r="AS258" s="192" t="e">
        <f ca="1">MIN($T$232:$T$237)</f>
        <v>#N/A</v>
      </c>
      <c r="AT258" s="188"/>
      <c r="AU258" s="189">
        <v>0</v>
      </c>
      <c r="AV258" s="186"/>
      <c r="AW258" s="186"/>
      <c r="AX258" s="186">
        <v>0</v>
      </c>
      <c r="AY258" s="188"/>
      <c r="AZ258" s="186">
        <v>0</v>
      </c>
      <c r="BA258" s="186"/>
      <c r="BB258" s="186"/>
      <c r="BC258" s="186">
        <v>0</v>
      </c>
    </row>
    <row r="259" spans="2:55" x14ac:dyDescent="0.25">
      <c r="B259" s="181" t="e">
        <f t="shared" ca="1" si="24"/>
        <v>#N/A</v>
      </c>
      <c r="C2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59" s="12">
        <v>1</v>
      </c>
      <c r="E259" s="119" t="e">
        <f t="shared" ref="E259:E290" ca="1" si="30">E258+((MAX($B$258:$B$3257)-MIN($B$258:$B$3257))/100)</f>
        <v>#N/A</v>
      </c>
      <c r="F259" s="119" t="e">
        <f t="shared" ref="F259:F322" ca="1" si="31">E259/1000</f>
        <v>#N/A</v>
      </c>
      <c r="G259" s="58">
        <f t="shared" ref="G259:G290" ca="1" si="32">COUNTIF($B$258:$B$3257,"&lt;"&amp;E259)</f>
        <v>3000</v>
      </c>
      <c r="H259" s="58">
        <f ca="1">G259-G258</f>
        <v>3000</v>
      </c>
      <c r="I259" s="86">
        <f t="shared" ref="I259:I290" ca="1" si="33">H259/$G$358</f>
        <v>1</v>
      </c>
      <c r="J259" s="39">
        <f ca="1">J258+I259</f>
        <v>1</v>
      </c>
      <c r="M259" s="16" t="e">
        <f t="shared" ca="1" si="25"/>
        <v>#N/A</v>
      </c>
      <c r="N259" s="86" t="e">
        <f t="shared" ca="1" si="26"/>
        <v>#N/A</v>
      </c>
      <c r="O259" s="86" t="e">
        <f t="shared" ca="1" si="27"/>
        <v>#N/A</v>
      </c>
      <c r="Q259" s="16" t="e">
        <f t="shared" ref="Q259:Q321" ca="1" si="34">(($E$9*(RAND()*($E$213-$D$213)+$D$213))*(RAND()*($E$214-$D$214)+$D$214+IF($B$61&gt;0,$B$61,0)))+$E$161-$E$201+$E$185-($E$185*(RAND()*($E$215-$D$215)+$D$215))-(($E$205/$C$56)*(RAND()*($E$216-$D$216)+$D$216))</f>
        <v>#N/A</v>
      </c>
      <c r="R259" s="86" t="e">
        <f t="shared" ca="1" si="28"/>
        <v>#N/A</v>
      </c>
      <c r="S259" s="86" t="e">
        <f t="shared" ca="1" si="29"/>
        <v>#N/A</v>
      </c>
      <c r="T259" s="16" t="e">
        <f ca="1">(($E$9*(RAND()*($E$213-$D$213)+$D$213))*(RAND()*('Your Value Calcs'!$E$209-'Your Value Calcs'!$D$209)+'Your Value Calcs'!$D$209+IF('Your Results'!$D$48&gt;0,'Your Results'!$D$48,0)))+$E$161-$E$201+$E$185-($E$185*(RAND()*($E$215-$D$215)+$D$215))-(($E$205/$C$56)*(RAND()*($E$216-$D$216)+$D$216))</f>
        <v>#N/A</v>
      </c>
      <c r="U259" s="188" t="e">
        <f t="shared" ref="U259:U290" ca="1" si="35">U258+((MAX($R$232:$R$237)-MIN($R$232:$R$237))/100)</f>
        <v>#N/A</v>
      </c>
      <c r="V259" s="188" t="e">
        <f t="shared" ref="V259:V322" ca="1" si="36">ROUND(U259,-3)/1000</f>
        <v>#N/A</v>
      </c>
      <c r="W259" s="189">
        <f t="shared" ref="W259:W290" ca="1" si="37">COUNTIF($M$258:$M$1258,"&lt;"&amp;U259)</f>
        <v>1001</v>
      </c>
      <c r="X259" s="189">
        <f ca="1">W259-W258</f>
        <v>1001</v>
      </c>
      <c r="Y259" s="190">
        <f t="shared" ref="Y259:Y290" ca="1" si="38">X259/$W$358</f>
        <v>1</v>
      </c>
      <c r="Z259" s="191">
        <f ca="1">Z258+Y259</f>
        <v>1</v>
      </c>
      <c r="AA259" s="188"/>
      <c r="AB259" s="189">
        <f t="shared" ref="AB259:AB288" ca="1" si="39">COUNTIF($Q$258:$Q$1258,"&lt;"&amp;U259)</f>
        <v>1001</v>
      </c>
      <c r="AC259" s="189">
        <f t="shared" ref="AC259:AC288" ca="1" si="40">AB259-AB258</f>
        <v>1001</v>
      </c>
      <c r="AD259" s="190">
        <f t="shared" ref="AD259:AD288" ca="1" si="41">AC259/$AB$358</f>
        <v>1</v>
      </c>
      <c r="AE259" s="191">
        <f t="shared" ref="AE259:AE288" ca="1" si="42">AE258+AD259</f>
        <v>1</v>
      </c>
      <c r="AF259" s="119"/>
      <c r="AG259" s="192" t="e">
        <f t="shared" ref="AG259:AG290" ca="1" si="43">AG258+((MAX($S$232:$S$237)-MIN($S$232:$S$237))/100)</f>
        <v>#N/A</v>
      </c>
      <c r="AH259" s="189">
        <f t="shared" ref="AH259:AH288" ca="1" si="44">COUNTIF($N$258:$N$1258,"&lt;"&amp;AG259)</f>
        <v>1001</v>
      </c>
      <c r="AI259" s="189">
        <f t="shared" ref="AI259:AI288" ca="1" si="45">AH259-AH258</f>
        <v>1001</v>
      </c>
      <c r="AJ259" s="190">
        <f t="shared" ref="AJ259:AJ288" ca="1" si="46">AI259/$AH$358</f>
        <v>1</v>
      </c>
      <c r="AK259" s="191">
        <f t="shared" ref="AK259:AK288" ca="1" si="47">AK258+AJ259</f>
        <v>1</v>
      </c>
      <c r="AL259" s="186"/>
      <c r="AM259" s="188"/>
      <c r="AN259" s="189">
        <f t="shared" ref="AN259:AN288" ca="1" si="48">COUNTIF($R$258:$R$1258,"&lt;"&amp;AG259)</f>
        <v>1001</v>
      </c>
      <c r="AO259" s="189">
        <f t="shared" ref="AO259:AO288" ca="1" si="49">AN259-AN258</f>
        <v>1001</v>
      </c>
      <c r="AP259" s="190">
        <f t="shared" ref="AP259:AP288" ca="1" si="50">AO259/$AN$358</f>
        <v>1</v>
      </c>
      <c r="AQ259" s="191">
        <f t="shared" ref="AQ259:AQ288" ca="1" si="51">AQ258+AP259</f>
        <v>1</v>
      </c>
      <c r="AS259" s="192" t="e">
        <f t="shared" ref="AS259:AS290" ca="1" si="52">AS258+((MAX($T$232:$T$237)-MIN($T$232:$T$237))/100)</f>
        <v>#N/A</v>
      </c>
      <c r="AT259" s="188"/>
      <c r="AU259" s="189">
        <f t="shared" ref="AU259:AU288" ca="1" si="53">COUNTIF($O$258:$O$1258,"&lt;"&amp;AS259)</f>
        <v>1001</v>
      </c>
      <c r="AV259" s="189">
        <f t="shared" ref="AV259:AV288" ca="1" si="54">AU259-AU258</f>
        <v>1001</v>
      </c>
      <c r="AW259" s="190">
        <f t="shared" ref="AW259:AW288" ca="1" si="55">AV259/$AU$358</f>
        <v>1</v>
      </c>
      <c r="AX259" s="191">
        <f t="shared" ref="AX259:AX288" ca="1" si="56">AX258+AW259</f>
        <v>1</v>
      </c>
      <c r="AY259" s="188"/>
      <c r="AZ259" s="189">
        <f t="shared" ref="AZ259:AZ288" ca="1" si="57">COUNTIF($S$258:$S$1258,"&lt;"&amp;AS259)</f>
        <v>1001</v>
      </c>
      <c r="BA259" s="189">
        <f t="shared" ref="BA259:BA288" ca="1" si="58">AZ259-AZ258</f>
        <v>1001</v>
      </c>
      <c r="BB259" s="190">
        <f t="shared" ref="BB259:BB288" ca="1" si="59">BA259/$AZ$358</f>
        <v>1</v>
      </c>
      <c r="BC259" s="191">
        <f t="shared" ref="BC259:BC288" ca="1" si="60">BC258+BB259</f>
        <v>1</v>
      </c>
    </row>
    <row r="260" spans="2:55" x14ac:dyDescent="0.25">
      <c r="B260" s="181" t="e">
        <f t="shared" ca="1" si="24"/>
        <v>#N/A</v>
      </c>
      <c r="C2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0" s="12">
        <v>2</v>
      </c>
      <c r="E260" s="119" t="e">
        <f t="shared" ca="1" si="30"/>
        <v>#N/A</v>
      </c>
      <c r="F260" s="119" t="e">
        <f t="shared" ca="1" si="31"/>
        <v>#N/A</v>
      </c>
      <c r="G260" s="58">
        <f t="shared" ca="1" si="32"/>
        <v>3000</v>
      </c>
      <c r="H260" s="58">
        <f ca="1">G260-G259</f>
        <v>0</v>
      </c>
      <c r="I260" s="86">
        <f t="shared" ca="1" si="33"/>
        <v>0</v>
      </c>
      <c r="J260" s="39">
        <f t="shared" ref="J260:J323" ca="1" si="61">J259+I260</f>
        <v>1</v>
      </c>
      <c r="M260" s="16" t="e">
        <f t="shared" ca="1" si="25"/>
        <v>#N/A</v>
      </c>
      <c r="N260" s="86" t="e">
        <f t="shared" ca="1" si="26"/>
        <v>#N/A</v>
      </c>
      <c r="O260" s="86" t="e">
        <f t="shared" ca="1" si="27"/>
        <v>#N/A</v>
      </c>
      <c r="Q260" s="16" t="e">
        <f t="shared" ca="1" si="34"/>
        <v>#N/A</v>
      </c>
      <c r="R260" s="86" t="e">
        <f t="shared" ca="1" si="28"/>
        <v>#N/A</v>
      </c>
      <c r="S260" s="86" t="e">
        <f t="shared" ca="1" si="29"/>
        <v>#N/A</v>
      </c>
      <c r="T260" s="16" t="e">
        <f ca="1">(($E$9*(RAND()*($E$213-$D$213)+$D$213))*(RAND()*('Your Value Calcs'!$E$209-'Your Value Calcs'!$D$209)+'Your Value Calcs'!$D$209+IF('Your Results'!$D$48&gt;0,'Your Results'!$D$48,0)))+$E$161-$E$201+$E$185-($E$185*(RAND()*($E$215-$D$215)+$D$215))-(($E$205/$C$56)*(RAND()*($E$216-$D$216)+$D$216))</f>
        <v>#N/A</v>
      </c>
      <c r="U260" s="188" t="e">
        <f t="shared" ca="1" si="35"/>
        <v>#N/A</v>
      </c>
      <c r="V260" s="188" t="e">
        <f t="shared" ca="1" si="36"/>
        <v>#N/A</v>
      </c>
      <c r="W260" s="189">
        <f t="shared" ca="1" si="37"/>
        <v>1001</v>
      </c>
      <c r="X260" s="189">
        <f ca="1">W260-W259</f>
        <v>0</v>
      </c>
      <c r="Y260" s="190">
        <f t="shared" ca="1" si="38"/>
        <v>0</v>
      </c>
      <c r="Z260" s="191">
        <f t="shared" ref="Z260:Z323" ca="1" si="62">Z259+Y260</f>
        <v>1</v>
      </c>
      <c r="AA260" s="188"/>
      <c r="AB260" s="189">
        <f t="shared" ca="1" si="39"/>
        <v>1001</v>
      </c>
      <c r="AC260" s="189">
        <f t="shared" ca="1" si="40"/>
        <v>0</v>
      </c>
      <c r="AD260" s="190">
        <f t="shared" ca="1" si="41"/>
        <v>0</v>
      </c>
      <c r="AE260" s="191">
        <f t="shared" ca="1" si="42"/>
        <v>1</v>
      </c>
      <c r="AF260" s="119"/>
      <c r="AG260" s="192" t="e">
        <f t="shared" ca="1" si="43"/>
        <v>#N/A</v>
      </c>
      <c r="AH260" s="189">
        <f t="shared" ca="1" si="44"/>
        <v>1001</v>
      </c>
      <c r="AI260" s="189">
        <f t="shared" ca="1" si="45"/>
        <v>0</v>
      </c>
      <c r="AJ260" s="190">
        <f t="shared" ca="1" si="46"/>
        <v>0</v>
      </c>
      <c r="AK260" s="191">
        <f t="shared" ca="1" si="47"/>
        <v>1</v>
      </c>
      <c r="AL260" s="186"/>
      <c r="AM260" s="188"/>
      <c r="AN260" s="189">
        <f t="shared" ca="1" si="48"/>
        <v>1001</v>
      </c>
      <c r="AO260" s="189">
        <f t="shared" ca="1" si="49"/>
        <v>0</v>
      </c>
      <c r="AP260" s="190">
        <f t="shared" ca="1" si="50"/>
        <v>0</v>
      </c>
      <c r="AQ260" s="191">
        <f t="shared" ca="1" si="51"/>
        <v>1</v>
      </c>
      <c r="AS260" s="192" t="e">
        <f t="shared" ca="1" si="52"/>
        <v>#N/A</v>
      </c>
      <c r="AT260" s="188"/>
      <c r="AU260" s="189">
        <f t="shared" ca="1" si="53"/>
        <v>1001</v>
      </c>
      <c r="AV260" s="189">
        <f t="shared" ca="1" si="54"/>
        <v>0</v>
      </c>
      <c r="AW260" s="190">
        <f t="shared" ca="1" si="55"/>
        <v>0</v>
      </c>
      <c r="AX260" s="191">
        <f t="shared" ca="1" si="56"/>
        <v>1</v>
      </c>
      <c r="AY260" s="188"/>
      <c r="AZ260" s="189">
        <f t="shared" ca="1" si="57"/>
        <v>1001</v>
      </c>
      <c r="BA260" s="189">
        <f t="shared" ca="1" si="58"/>
        <v>0</v>
      </c>
      <c r="BB260" s="190">
        <f t="shared" ca="1" si="59"/>
        <v>0</v>
      </c>
      <c r="BC260" s="191">
        <f t="shared" ca="1" si="60"/>
        <v>1</v>
      </c>
    </row>
    <row r="261" spans="2:55" x14ac:dyDescent="0.25">
      <c r="B261" s="181" t="e">
        <f t="shared" ca="1" si="24"/>
        <v>#N/A</v>
      </c>
      <c r="C2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1" s="12">
        <v>3</v>
      </c>
      <c r="E261" s="119" t="e">
        <f t="shared" ca="1" si="30"/>
        <v>#N/A</v>
      </c>
      <c r="F261" s="119" t="e">
        <f t="shared" ca="1" si="31"/>
        <v>#N/A</v>
      </c>
      <c r="G261" s="58">
        <f t="shared" ca="1" si="32"/>
        <v>3000</v>
      </c>
      <c r="H261" s="58">
        <f ca="1">G261-G260</f>
        <v>0</v>
      </c>
      <c r="I261" s="86">
        <f t="shared" ca="1" si="33"/>
        <v>0</v>
      </c>
      <c r="J261" s="39">
        <f t="shared" ca="1" si="61"/>
        <v>1</v>
      </c>
      <c r="M261" s="16" t="e">
        <f t="shared" ca="1" si="25"/>
        <v>#N/A</v>
      </c>
      <c r="N261" s="86" t="e">
        <f t="shared" ca="1" si="26"/>
        <v>#N/A</v>
      </c>
      <c r="O261" s="86" t="e">
        <f t="shared" ca="1" si="27"/>
        <v>#N/A</v>
      </c>
      <c r="Q261" s="16" t="e">
        <f t="shared" ca="1" si="34"/>
        <v>#N/A</v>
      </c>
      <c r="R261" s="86" t="e">
        <f t="shared" ca="1" si="28"/>
        <v>#N/A</v>
      </c>
      <c r="S261" s="86" t="e">
        <f t="shared" ca="1" si="29"/>
        <v>#N/A</v>
      </c>
      <c r="T261" s="16" t="e">
        <f ca="1">(($E$9*(RAND()*($E$213-$D$213)+$D$213))*(RAND()*('Your Value Calcs'!$E$209-'Your Value Calcs'!$D$209)+'Your Value Calcs'!$D$209+IF('Your Results'!$D$48&gt;0,'Your Results'!$D$48,0)))+$E$161-$E$201+$E$185-($E$185*(RAND()*($E$215-$D$215)+$D$215))-(($E$205/$C$56)*(RAND()*($E$216-$D$216)+$D$216))</f>
        <v>#N/A</v>
      </c>
      <c r="U261" s="188" t="e">
        <f t="shared" ca="1" si="35"/>
        <v>#N/A</v>
      </c>
      <c r="V261" s="188" t="e">
        <f t="shared" ca="1" si="36"/>
        <v>#N/A</v>
      </c>
      <c r="W261" s="189">
        <f t="shared" ca="1" si="37"/>
        <v>1001</v>
      </c>
      <c r="X261" s="189">
        <f ca="1">W261-W260</f>
        <v>0</v>
      </c>
      <c r="Y261" s="190">
        <f t="shared" ca="1" si="38"/>
        <v>0</v>
      </c>
      <c r="Z261" s="191">
        <f t="shared" ca="1" si="62"/>
        <v>1</v>
      </c>
      <c r="AA261" s="188"/>
      <c r="AB261" s="189">
        <f t="shared" ca="1" si="39"/>
        <v>1001</v>
      </c>
      <c r="AC261" s="189">
        <f t="shared" ca="1" si="40"/>
        <v>0</v>
      </c>
      <c r="AD261" s="190">
        <f t="shared" ca="1" si="41"/>
        <v>0</v>
      </c>
      <c r="AE261" s="191">
        <f t="shared" ca="1" si="42"/>
        <v>1</v>
      </c>
      <c r="AF261" s="119"/>
      <c r="AG261" s="192" t="e">
        <f t="shared" ca="1" si="43"/>
        <v>#N/A</v>
      </c>
      <c r="AH261" s="189">
        <f t="shared" ca="1" si="44"/>
        <v>1001</v>
      </c>
      <c r="AI261" s="189">
        <f t="shared" ca="1" si="45"/>
        <v>0</v>
      </c>
      <c r="AJ261" s="190">
        <f t="shared" ca="1" si="46"/>
        <v>0</v>
      </c>
      <c r="AK261" s="191">
        <f t="shared" ca="1" si="47"/>
        <v>1</v>
      </c>
      <c r="AL261" s="186"/>
      <c r="AM261" s="188"/>
      <c r="AN261" s="189">
        <f t="shared" ca="1" si="48"/>
        <v>1001</v>
      </c>
      <c r="AO261" s="189">
        <f t="shared" ca="1" si="49"/>
        <v>0</v>
      </c>
      <c r="AP261" s="190">
        <f t="shared" ca="1" si="50"/>
        <v>0</v>
      </c>
      <c r="AQ261" s="191">
        <f t="shared" ca="1" si="51"/>
        <v>1</v>
      </c>
      <c r="AS261" s="192" t="e">
        <f t="shared" ca="1" si="52"/>
        <v>#N/A</v>
      </c>
      <c r="AT261" s="188"/>
      <c r="AU261" s="189">
        <f t="shared" ca="1" si="53"/>
        <v>1001</v>
      </c>
      <c r="AV261" s="189">
        <f t="shared" ca="1" si="54"/>
        <v>0</v>
      </c>
      <c r="AW261" s="190">
        <f t="shared" ca="1" si="55"/>
        <v>0</v>
      </c>
      <c r="AX261" s="191">
        <f t="shared" ca="1" si="56"/>
        <v>1</v>
      </c>
      <c r="AY261" s="188"/>
      <c r="AZ261" s="189">
        <f t="shared" ca="1" si="57"/>
        <v>1001</v>
      </c>
      <c r="BA261" s="189">
        <f t="shared" ca="1" si="58"/>
        <v>0</v>
      </c>
      <c r="BB261" s="190">
        <f t="shared" ca="1" si="59"/>
        <v>0</v>
      </c>
      <c r="BC261" s="191">
        <f t="shared" ca="1" si="60"/>
        <v>1</v>
      </c>
    </row>
    <row r="262" spans="2:55" x14ac:dyDescent="0.25">
      <c r="B262" s="181" t="e">
        <f t="shared" ca="1" si="24"/>
        <v>#N/A</v>
      </c>
      <c r="C2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2" s="12">
        <v>4</v>
      </c>
      <c r="E262" s="119" t="e">
        <f t="shared" ca="1" si="30"/>
        <v>#N/A</v>
      </c>
      <c r="F262" s="119" t="e">
        <f t="shared" ca="1" si="31"/>
        <v>#N/A</v>
      </c>
      <c r="G262" s="58">
        <f t="shared" ca="1" si="32"/>
        <v>3000</v>
      </c>
      <c r="H262" s="58">
        <f t="shared" ref="H262:H325" ca="1" si="63">G262-G261</f>
        <v>0</v>
      </c>
      <c r="I262" s="86">
        <f t="shared" ca="1" si="33"/>
        <v>0</v>
      </c>
      <c r="J262" s="39">
        <f t="shared" ca="1" si="61"/>
        <v>1</v>
      </c>
      <c r="M262" s="16" t="e">
        <f t="shared" ca="1" si="25"/>
        <v>#N/A</v>
      </c>
      <c r="N262" s="86" t="e">
        <f t="shared" ca="1" si="26"/>
        <v>#N/A</v>
      </c>
      <c r="O262" s="86" t="e">
        <f t="shared" ca="1" si="27"/>
        <v>#N/A</v>
      </c>
      <c r="Q262" s="16" t="e">
        <f t="shared" ca="1" si="34"/>
        <v>#N/A</v>
      </c>
      <c r="R262" s="86" t="e">
        <f t="shared" ca="1" si="28"/>
        <v>#N/A</v>
      </c>
      <c r="S262" s="86" t="e">
        <f t="shared" ca="1" si="29"/>
        <v>#N/A</v>
      </c>
      <c r="T262" s="16" t="e">
        <f ca="1">(($E$9*(RAND()*($E$213-$D$213)+$D$213))*(RAND()*('Your Value Calcs'!$E$209-'Your Value Calcs'!$D$209)+'Your Value Calcs'!$D$209+IF('Your Results'!$D$48&gt;0,'Your Results'!$D$48,0)))+$E$161-$E$201+$E$185-($E$185*(RAND()*($E$215-$D$215)+$D$215))-(($E$205/$C$56)*(RAND()*($E$216-$D$216)+$D$216))</f>
        <v>#N/A</v>
      </c>
      <c r="U262" s="188" t="e">
        <f t="shared" ca="1" si="35"/>
        <v>#N/A</v>
      </c>
      <c r="V262" s="188" t="e">
        <f t="shared" ca="1" si="36"/>
        <v>#N/A</v>
      </c>
      <c r="W262" s="189">
        <f t="shared" ca="1" si="37"/>
        <v>1001</v>
      </c>
      <c r="X262" s="189">
        <f t="shared" ref="X262:X325" ca="1" si="64">W262-W261</f>
        <v>0</v>
      </c>
      <c r="Y262" s="190">
        <f t="shared" ca="1" si="38"/>
        <v>0</v>
      </c>
      <c r="Z262" s="191">
        <f t="shared" ca="1" si="62"/>
        <v>1</v>
      </c>
      <c r="AA262" s="188"/>
      <c r="AB262" s="189">
        <f t="shared" ca="1" si="39"/>
        <v>1001</v>
      </c>
      <c r="AC262" s="189">
        <f t="shared" ca="1" si="40"/>
        <v>0</v>
      </c>
      <c r="AD262" s="190">
        <f t="shared" ca="1" si="41"/>
        <v>0</v>
      </c>
      <c r="AE262" s="191">
        <f t="shared" ca="1" si="42"/>
        <v>1</v>
      </c>
      <c r="AF262" s="119"/>
      <c r="AG262" s="192" t="e">
        <f t="shared" ca="1" si="43"/>
        <v>#N/A</v>
      </c>
      <c r="AH262" s="189">
        <f t="shared" ca="1" si="44"/>
        <v>1001</v>
      </c>
      <c r="AI262" s="189">
        <f t="shared" ca="1" si="45"/>
        <v>0</v>
      </c>
      <c r="AJ262" s="190">
        <f t="shared" ca="1" si="46"/>
        <v>0</v>
      </c>
      <c r="AK262" s="191">
        <f t="shared" ca="1" si="47"/>
        <v>1</v>
      </c>
      <c r="AL262" s="186"/>
      <c r="AM262" s="188"/>
      <c r="AN262" s="189">
        <f t="shared" ca="1" si="48"/>
        <v>1001</v>
      </c>
      <c r="AO262" s="189">
        <f t="shared" ca="1" si="49"/>
        <v>0</v>
      </c>
      <c r="AP262" s="190">
        <f t="shared" ca="1" si="50"/>
        <v>0</v>
      </c>
      <c r="AQ262" s="191">
        <f t="shared" ca="1" si="51"/>
        <v>1</v>
      </c>
      <c r="AS262" s="192" t="e">
        <f t="shared" ca="1" si="52"/>
        <v>#N/A</v>
      </c>
      <c r="AT262" s="188"/>
      <c r="AU262" s="189">
        <f t="shared" ca="1" si="53"/>
        <v>1001</v>
      </c>
      <c r="AV262" s="189">
        <f t="shared" ca="1" si="54"/>
        <v>0</v>
      </c>
      <c r="AW262" s="190">
        <f t="shared" ca="1" si="55"/>
        <v>0</v>
      </c>
      <c r="AX262" s="191">
        <f t="shared" ca="1" si="56"/>
        <v>1</v>
      </c>
      <c r="AY262" s="188"/>
      <c r="AZ262" s="189">
        <f t="shared" ca="1" si="57"/>
        <v>1001</v>
      </c>
      <c r="BA262" s="189">
        <f t="shared" ca="1" si="58"/>
        <v>0</v>
      </c>
      <c r="BB262" s="190">
        <f t="shared" ca="1" si="59"/>
        <v>0</v>
      </c>
      <c r="BC262" s="191">
        <f t="shared" ca="1" si="60"/>
        <v>1</v>
      </c>
    </row>
    <row r="263" spans="2:55" x14ac:dyDescent="0.25">
      <c r="B263" s="181" t="e">
        <f t="shared" ca="1" si="24"/>
        <v>#N/A</v>
      </c>
      <c r="C2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3" s="12">
        <v>5</v>
      </c>
      <c r="E263" s="119" t="e">
        <f t="shared" ca="1" si="30"/>
        <v>#N/A</v>
      </c>
      <c r="F263" s="119" t="e">
        <f t="shared" ca="1" si="31"/>
        <v>#N/A</v>
      </c>
      <c r="G263" s="58">
        <f t="shared" ca="1" si="32"/>
        <v>3000</v>
      </c>
      <c r="H263" s="58">
        <f t="shared" ca="1" si="63"/>
        <v>0</v>
      </c>
      <c r="I263" s="86">
        <f t="shared" ca="1" si="33"/>
        <v>0</v>
      </c>
      <c r="J263" s="39">
        <f t="shared" ca="1" si="61"/>
        <v>1</v>
      </c>
      <c r="M263" s="16" t="e">
        <f t="shared" ca="1" si="25"/>
        <v>#N/A</v>
      </c>
      <c r="N263" s="86" t="e">
        <f t="shared" ca="1" si="26"/>
        <v>#N/A</v>
      </c>
      <c r="O263" s="86" t="e">
        <f t="shared" ca="1" si="27"/>
        <v>#N/A</v>
      </c>
      <c r="Q263" s="16" t="e">
        <f t="shared" ca="1" si="34"/>
        <v>#N/A</v>
      </c>
      <c r="R263" s="86" t="e">
        <f t="shared" ca="1" si="28"/>
        <v>#N/A</v>
      </c>
      <c r="S263" s="86" t="e">
        <f t="shared" ca="1" si="29"/>
        <v>#N/A</v>
      </c>
      <c r="T263" s="16" t="e">
        <f ca="1">(($E$9*(RAND()*($E$213-$D$213)+$D$213))*(RAND()*('Your Value Calcs'!$E$209-'Your Value Calcs'!$D$209)+'Your Value Calcs'!$D$209+IF('Your Results'!$D$48&gt;0,'Your Results'!$D$48,0)))+$E$161-$E$201+$E$185-($E$185*(RAND()*($E$215-$D$215)+$D$215))-(($E$205/$C$56)*(RAND()*($E$216-$D$216)+$D$216))</f>
        <v>#N/A</v>
      </c>
      <c r="U263" s="188" t="e">
        <f t="shared" ca="1" si="35"/>
        <v>#N/A</v>
      </c>
      <c r="V263" s="188" t="e">
        <f t="shared" ca="1" si="36"/>
        <v>#N/A</v>
      </c>
      <c r="W263" s="189">
        <f t="shared" ca="1" si="37"/>
        <v>1001</v>
      </c>
      <c r="X263" s="189">
        <f t="shared" ca="1" si="64"/>
        <v>0</v>
      </c>
      <c r="Y263" s="190">
        <f t="shared" ca="1" si="38"/>
        <v>0</v>
      </c>
      <c r="Z263" s="191">
        <f t="shared" ca="1" si="62"/>
        <v>1</v>
      </c>
      <c r="AA263" s="188"/>
      <c r="AB263" s="189">
        <f t="shared" ca="1" si="39"/>
        <v>1001</v>
      </c>
      <c r="AC263" s="189">
        <f t="shared" ca="1" si="40"/>
        <v>0</v>
      </c>
      <c r="AD263" s="190">
        <f t="shared" ca="1" si="41"/>
        <v>0</v>
      </c>
      <c r="AE263" s="191">
        <f t="shared" ca="1" si="42"/>
        <v>1</v>
      </c>
      <c r="AF263" s="119"/>
      <c r="AG263" s="192" t="e">
        <f t="shared" ca="1" si="43"/>
        <v>#N/A</v>
      </c>
      <c r="AH263" s="189">
        <f t="shared" ca="1" si="44"/>
        <v>1001</v>
      </c>
      <c r="AI263" s="189">
        <f t="shared" ca="1" si="45"/>
        <v>0</v>
      </c>
      <c r="AJ263" s="190">
        <f t="shared" ca="1" si="46"/>
        <v>0</v>
      </c>
      <c r="AK263" s="191">
        <f t="shared" ca="1" si="47"/>
        <v>1</v>
      </c>
      <c r="AL263" s="186"/>
      <c r="AM263" s="188"/>
      <c r="AN263" s="189">
        <f t="shared" ca="1" si="48"/>
        <v>1001</v>
      </c>
      <c r="AO263" s="189">
        <f t="shared" ca="1" si="49"/>
        <v>0</v>
      </c>
      <c r="AP263" s="190">
        <f t="shared" ca="1" si="50"/>
        <v>0</v>
      </c>
      <c r="AQ263" s="191">
        <f t="shared" ca="1" si="51"/>
        <v>1</v>
      </c>
      <c r="AS263" s="192" t="e">
        <f t="shared" ca="1" si="52"/>
        <v>#N/A</v>
      </c>
      <c r="AT263" s="188"/>
      <c r="AU263" s="189">
        <f t="shared" ca="1" si="53"/>
        <v>1001</v>
      </c>
      <c r="AV263" s="189">
        <f t="shared" ca="1" si="54"/>
        <v>0</v>
      </c>
      <c r="AW263" s="190">
        <f t="shared" ca="1" si="55"/>
        <v>0</v>
      </c>
      <c r="AX263" s="191">
        <f t="shared" ca="1" si="56"/>
        <v>1</v>
      </c>
      <c r="AY263" s="188"/>
      <c r="AZ263" s="189">
        <f t="shared" ca="1" si="57"/>
        <v>1001</v>
      </c>
      <c r="BA263" s="189">
        <f t="shared" ca="1" si="58"/>
        <v>0</v>
      </c>
      <c r="BB263" s="190">
        <f t="shared" ca="1" si="59"/>
        <v>0</v>
      </c>
      <c r="BC263" s="191">
        <f t="shared" ca="1" si="60"/>
        <v>1</v>
      </c>
    </row>
    <row r="264" spans="2:55" x14ac:dyDescent="0.25">
      <c r="B264" s="181" t="e">
        <f t="shared" ca="1" si="24"/>
        <v>#N/A</v>
      </c>
      <c r="C2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4" s="12">
        <v>6</v>
      </c>
      <c r="E264" s="119" t="e">
        <f t="shared" ca="1" si="30"/>
        <v>#N/A</v>
      </c>
      <c r="F264" s="119" t="e">
        <f t="shared" ca="1" si="31"/>
        <v>#N/A</v>
      </c>
      <c r="G264" s="58">
        <f t="shared" ca="1" si="32"/>
        <v>3000</v>
      </c>
      <c r="H264" s="58">
        <f t="shared" ca="1" si="63"/>
        <v>0</v>
      </c>
      <c r="I264" s="86">
        <f t="shared" ca="1" si="33"/>
        <v>0</v>
      </c>
      <c r="J264" s="39">
        <f t="shared" ca="1" si="61"/>
        <v>1</v>
      </c>
      <c r="M264" s="16" t="e">
        <f t="shared" ca="1" si="25"/>
        <v>#N/A</v>
      </c>
      <c r="N264" s="86" t="e">
        <f t="shared" ca="1" si="26"/>
        <v>#N/A</v>
      </c>
      <c r="O264" s="86" t="e">
        <f t="shared" ca="1" si="27"/>
        <v>#N/A</v>
      </c>
      <c r="Q264" s="16" t="e">
        <f t="shared" ca="1" si="34"/>
        <v>#N/A</v>
      </c>
      <c r="R264" s="86" t="e">
        <f t="shared" ca="1" si="28"/>
        <v>#N/A</v>
      </c>
      <c r="S264" s="86" t="e">
        <f t="shared" ca="1" si="29"/>
        <v>#N/A</v>
      </c>
      <c r="T264" s="16" t="e">
        <f ca="1">(($E$9*(RAND()*($E$213-$D$213)+$D$213))*(RAND()*('Your Value Calcs'!$E$209-'Your Value Calcs'!$D$209)+'Your Value Calcs'!$D$209+IF('Your Results'!$D$48&gt;0,'Your Results'!$D$48,0)))+$E$161-$E$201+$E$185-($E$185*(RAND()*($E$215-$D$215)+$D$215))-(($E$205/$C$56)*(RAND()*($E$216-$D$216)+$D$216))</f>
        <v>#N/A</v>
      </c>
      <c r="U264" s="188" t="e">
        <f t="shared" ca="1" si="35"/>
        <v>#N/A</v>
      </c>
      <c r="V264" s="188" t="e">
        <f t="shared" ca="1" si="36"/>
        <v>#N/A</v>
      </c>
      <c r="W264" s="189">
        <f t="shared" ca="1" si="37"/>
        <v>1001</v>
      </c>
      <c r="X264" s="189">
        <f t="shared" ca="1" si="64"/>
        <v>0</v>
      </c>
      <c r="Y264" s="190">
        <f t="shared" ca="1" si="38"/>
        <v>0</v>
      </c>
      <c r="Z264" s="191">
        <f t="shared" ca="1" si="62"/>
        <v>1</v>
      </c>
      <c r="AA264" s="188"/>
      <c r="AB264" s="189">
        <f t="shared" ca="1" si="39"/>
        <v>1001</v>
      </c>
      <c r="AC264" s="189">
        <f t="shared" ca="1" si="40"/>
        <v>0</v>
      </c>
      <c r="AD264" s="190">
        <f t="shared" ca="1" si="41"/>
        <v>0</v>
      </c>
      <c r="AE264" s="191">
        <f t="shared" ca="1" si="42"/>
        <v>1</v>
      </c>
      <c r="AF264" s="119"/>
      <c r="AG264" s="192" t="e">
        <f t="shared" ca="1" si="43"/>
        <v>#N/A</v>
      </c>
      <c r="AH264" s="189">
        <f t="shared" ca="1" si="44"/>
        <v>1001</v>
      </c>
      <c r="AI264" s="189">
        <f t="shared" ca="1" si="45"/>
        <v>0</v>
      </c>
      <c r="AJ264" s="190">
        <f t="shared" ca="1" si="46"/>
        <v>0</v>
      </c>
      <c r="AK264" s="191">
        <f t="shared" ca="1" si="47"/>
        <v>1</v>
      </c>
      <c r="AL264" s="186"/>
      <c r="AM264" s="188"/>
      <c r="AN264" s="189">
        <f t="shared" ca="1" si="48"/>
        <v>1001</v>
      </c>
      <c r="AO264" s="189">
        <f t="shared" ca="1" si="49"/>
        <v>0</v>
      </c>
      <c r="AP264" s="190">
        <f t="shared" ca="1" si="50"/>
        <v>0</v>
      </c>
      <c r="AQ264" s="191">
        <f t="shared" ca="1" si="51"/>
        <v>1</v>
      </c>
      <c r="AS264" s="192" t="e">
        <f t="shared" ca="1" si="52"/>
        <v>#N/A</v>
      </c>
      <c r="AT264" s="188"/>
      <c r="AU264" s="189">
        <f t="shared" ca="1" si="53"/>
        <v>1001</v>
      </c>
      <c r="AV264" s="189">
        <f t="shared" ca="1" si="54"/>
        <v>0</v>
      </c>
      <c r="AW264" s="190">
        <f t="shared" ca="1" si="55"/>
        <v>0</v>
      </c>
      <c r="AX264" s="191">
        <f t="shared" ca="1" si="56"/>
        <v>1</v>
      </c>
      <c r="AY264" s="188"/>
      <c r="AZ264" s="189">
        <f t="shared" ca="1" si="57"/>
        <v>1001</v>
      </c>
      <c r="BA264" s="189">
        <f t="shared" ca="1" si="58"/>
        <v>0</v>
      </c>
      <c r="BB264" s="190">
        <f t="shared" ca="1" si="59"/>
        <v>0</v>
      </c>
      <c r="BC264" s="191">
        <f t="shared" ca="1" si="60"/>
        <v>1</v>
      </c>
    </row>
    <row r="265" spans="2:55" x14ac:dyDescent="0.25">
      <c r="B265" s="181" t="e">
        <f t="shared" ca="1" si="24"/>
        <v>#N/A</v>
      </c>
      <c r="C2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5" s="12">
        <v>7</v>
      </c>
      <c r="E265" s="119" t="e">
        <f t="shared" ca="1" si="30"/>
        <v>#N/A</v>
      </c>
      <c r="F265" s="119" t="e">
        <f t="shared" ca="1" si="31"/>
        <v>#N/A</v>
      </c>
      <c r="G265" s="58">
        <f t="shared" ca="1" si="32"/>
        <v>3000</v>
      </c>
      <c r="H265" s="58">
        <f t="shared" ca="1" si="63"/>
        <v>0</v>
      </c>
      <c r="I265" s="86">
        <f t="shared" ca="1" si="33"/>
        <v>0</v>
      </c>
      <c r="J265" s="39">
        <f t="shared" ca="1" si="61"/>
        <v>1</v>
      </c>
      <c r="M265" s="16" t="e">
        <f t="shared" ca="1" si="25"/>
        <v>#N/A</v>
      </c>
      <c r="N265" s="86" t="e">
        <f t="shared" ca="1" si="26"/>
        <v>#N/A</v>
      </c>
      <c r="O265" s="86" t="e">
        <f t="shared" ca="1" si="27"/>
        <v>#N/A</v>
      </c>
      <c r="Q265" s="16" t="e">
        <f t="shared" ca="1" si="34"/>
        <v>#N/A</v>
      </c>
      <c r="R265" s="86" t="e">
        <f t="shared" ca="1" si="28"/>
        <v>#N/A</v>
      </c>
      <c r="S265" s="86" t="e">
        <f t="shared" ca="1" si="29"/>
        <v>#N/A</v>
      </c>
      <c r="T265" s="16" t="e">
        <f ca="1">(($E$9*(RAND()*($E$213-$D$213)+$D$213))*(RAND()*('Your Value Calcs'!$E$209-'Your Value Calcs'!$D$209)+'Your Value Calcs'!$D$209+IF('Your Results'!$D$48&gt;0,'Your Results'!$D$48,0)))+$E$161-$E$201+$E$185-($E$185*(RAND()*($E$215-$D$215)+$D$215))-(($E$205/$C$56)*(RAND()*($E$216-$D$216)+$D$216))</f>
        <v>#N/A</v>
      </c>
      <c r="U265" s="188" t="e">
        <f t="shared" ca="1" si="35"/>
        <v>#N/A</v>
      </c>
      <c r="V265" s="188" t="e">
        <f t="shared" ca="1" si="36"/>
        <v>#N/A</v>
      </c>
      <c r="W265" s="189">
        <f t="shared" ca="1" si="37"/>
        <v>1001</v>
      </c>
      <c r="X265" s="189">
        <f t="shared" ca="1" si="64"/>
        <v>0</v>
      </c>
      <c r="Y265" s="190">
        <f t="shared" ca="1" si="38"/>
        <v>0</v>
      </c>
      <c r="Z265" s="191">
        <f t="shared" ca="1" si="62"/>
        <v>1</v>
      </c>
      <c r="AA265" s="188"/>
      <c r="AB265" s="189">
        <f t="shared" ca="1" si="39"/>
        <v>1001</v>
      </c>
      <c r="AC265" s="189">
        <f t="shared" ca="1" si="40"/>
        <v>0</v>
      </c>
      <c r="AD265" s="190">
        <f t="shared" ca="1" si="41"/>
        <v>0</v>
      </c>
      <c r="AE265" s="191">
        <f t="shared" ca="1" si="42"/>
        <v>1</v>
      </c>
      <c r="AF265" s="119"/>
      <c r="AG265" s="192" t="e">
        <f t="shared" ca="1" si="43"/>
        <v>#N/A</v>
      </c>
      <c r="AH265" s="189">
        <f t="shared" ca="1" si="44"/>
        <v>1001</v>
      </c>
      <c r="AI265" s="189">
        <f t="shared" ca="1" si="45"/>
        <v>0</v>
      </c>
      <c r="AJ265" s="190">
        <f t="shared" ca="1" si="46"/>
        <v>0</v>
      </c>
      <c r="AK265" s="191">
        <f t="shared" ca="1" si="47"/>
        <v>1</v>
      </c>
      <c r="AL265" s="186"/>
      <c r="AM265" s="188"/>
      <c r="AN265" s="189">
        <f t="shared" ca="1" si="48"/>
        <v>1001</v>
      </c>
      <c r="AO265" s="189">
        <f t="shared" ca="1" si="49"/>
        <v>0</v>
      </c>
      <c r="AP265" s="190">
        <f t="shared" ca="1" si="50"/>
        <v>0</v>
      </c>
      <c r="AQ265" s="191">
        <f t="shared" ca="1" si="51"/>
        <v>1</v>
      </c>
      <c r="AS265" s="192" t="e">
        <f t="shared" ca="1" si="52"/>
        <v>#N/A</v>
      </c>
      <c r="AT265" s="188"/>
      <c r="AU265" s="189">
        <f t="shared" ca="1" si="53"/>
        <v>1001</v>
      </c>
      <c r="AV265" s="189">
        <f t="shared" ca="1" si="54"/>
        <v>0</v>
      </c>
      <c r="AW265" s="190">
        <f t="shared" ca="1" si="55"/>
        <v>0</v>
      </c>
      <c r="AX265" s="191">
        <f t="shared" ca="1" si="56"/>
        <v>1</v>
      </c>
      <c r="AY265" s="188"/>
      <c r="AZ265" s="189">
        <f t="shared" ca="1" si="57"/>
        <v>1001</v>
      </c>
      <c r="BA265" s="189">
        <f t="shared" ca="1" si="58"/>
        <v>0</v>
      </c>
      <c r="BB265" s="190">
        <f t="shared" ca="1" si="59"/>
        <v>0</v>
      </c>
      <c r="BC265" s="191">
        <f t="shared" ca="1" si="60"/>
        <v>1</v>
      </c>
    </row>
    <row r="266" spans="2:55" x14ac:dyDescent="0.25">
      <c r="B266" s="181" t="e">
        <f t="shared" ca="1" si="24"/>
        <v>#N/A</v>
      </c>
      <c r="C2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6" s="12">
        <v>8</v>
      </c>
      <c r="E266" s="119" t="e">
        <f t="shared" ca="1" si="30"/>
        <v>#N/A</v>
      </c>
      <c r="F266" s="119" t="e">
        <f t="shared" ca="1" si="31"/>
        <v>#N/A</v>
      </c>
      <c r="G266" s="58">
        <f t="shared" ca="1" si="32"/>
        <v>3000</v>
      </c>
      <c r="H266" s="58">
        <f t="shared" ca="1" si="63"/>
        <v>0</v>
      </c>
      <c r="I266" s="86">
        <f t="shared" ca="1" si="33"/>
        <v>0</v>
      </c>
      <c r="J266" s="39">
        <f t="shared" ca="1" si="61"/>
        <v>1</v>
      </c>
      <c r="M266" s="16" t="e">
        <f t="shared" ca="1" si="25"/>
        <v>#N/A</v>
      </c>
      <c r="N266" s="86" t="e">
        <f t="shared" ca="1" si="26"/>
        <v>#N/A</v>
      </c>
      <c r="O266" s="86" t="e">
        <f t="shared" ca="1" si="27"/>
        <v>#N/A</v>
      </c>
      <c r="Q266" s="16" t="e">
        <f t="shared" ca="1" si="34"/>
        <v>#N/A</v>
      </c>
      <c r="R266" s="86" t="e">
        <f t="shared" ca="1" si="28"/>
        <v>#N/A</v>
      </c>
      <c r="S266" s="86" t="e">
        <f t="shared" ca="1" si="29"/>
        <v>#N/A</v>
      </c>
      <c r="T266" s="16" t="e">
        <f ca="1">(($E$9*(RAND()*($E$213-$D$213)+$D$213))*(RAND()*('Your Value Calcs'!$E$209-'Your Value Calcs'!$D$209)+'Your Value Calcs'!$D$209+IF('Your Results'!$D$48&gt;0,'Your Results'!$D$48,0)))+$E$161-$E$201+$E$185-($E$185*(RAND()*($E$215-$D$215)+$D$215))-(($E$205/$C$56)*(RAND()*($E$216-$D$216)+$D$216))</f>
        <v>#N/A</v>
      </c>
      <c r="U266" s="188" t="e">
        <f t="shared" ca="1" si="35"/>
        <v>#N/A</v>
      </c>
      <c r="V266" s="188" t="e">
        <f t="shared" ca="1" si="36"/>
        <v>#N/A</v>
      </c>
      <c r="W266" s="189">
        <f t="shared" ca="1" si="37"/>
        <v>1001</v>
      </c>
      <c r="X266" s="189">
        <f t="shared" ca="1" si="64"/>
        <v>0</v>
      </c>
      <c r="Y266" s="190">
        <f t="shared" ca="1" si="38"/>
        <v>0</v>
      </c>
      <c r="Z266" s="191">
        <f t="shared" ca="1" si="62"/>
        <v>1</v>
      </c>
      <c r="AA266" s="188"/>
      <c r="AB266" s="189">
        <f t="shared" ca="1" si="39"/>
        <v>1001</v>
      </c>
      <c r="AC266" s="189">
        <f t="shared" ca="1" si="40"/>
        <v>0</v>
      </c>
      <c r="AD266" s="190">
        <f t="shared" ca="1" si="41"/>
        <v>0</v>
      </c>
      <c r="AE266" s="191">
        <f t="shared" ca="1" si="42"/>
        <v>1</v>
      </c>
      <c r="AF266" s="119"/>
      <c r="AG266" s="192" t="e">
        <f t="shared" ca="1" si="43"/>
        <v>#N/A</v>
      </c>
      <c r="AH266" s="189">
        <f t="shared" ca="1" si="44"/>
        <v>1001</v>
      </c>
      <c r="AI266" s="189">
        <f t="shared" ca="1" si="45"/>
        <v>0</v>
      </c>
      <c r="AJ266" s="190">
        <f t="shared" ca="1" si="46"/>
        <v>0</v>
      </c>
      <c r="AK266" s="191">
        <f t="shared" ca="1" si="47"/>
        <v>1</v>
      </c>
      <c r="AL266" s="186"/>
      <c r="AM266" s="188"/>
      <c r="AN266" s="189">
        <f t="shared" ca="1" si="48"/>
        <v>1001</v>
      </c>
      <c r="AO266" s="189">
        <f t="shared" ca="1" si="49"/>
        <v>0</v>
      </c>
      <c r="AP266" s="190">
        <f t="shared" ca="1" si="50"/>
        <v>0</v>
      </c>
      <c r="AQ266" s="191">
        <f t="shared" ca="1" si="51"/>
        <v>1</v>
      </c>
      <c r="AS266" s="192" t="e">
        <f t="shared" ca="1" si="52"/>
        <v>#N/A</v>
      </c>
      <c r="AT266" s="188"/>
      <c r="AU266" s="189">
        <f t="shared" ca="1" si="53"/>
        <v>1001</v>
      </c>
      <c r="AV266" s="189">
        <f t="shared" ca="1" si="54"/>
        <v>0</v>
      </c>
      <c r="AW266" s="190">
        <f t="shared" ca="1" si="55"/>
        <v>0</v>
      </c>
      <c r="AX266" s="191">
        <f t="shared" ca="1" si="56"/>
        <v>1</v>
      </c>
      <c r="AY266" s="188"/>
      <c r="AZ266" s="189">
        <f t="shared" ca="1" si="57"/>
        <v>1001</v>
      </c>
      <c r="BA266" s="189">
        <f t="shared" ca="1" si="58"/>
        <v>0</v>
      </c>
      <c r="BB266" s="190">
        <f t="shared" ca="1" si="59"/>
        <v>0</v>
      </c>
      <c r="BC266" s="191">
        <f t="shared" ca="1" si="60"/>
        <v>1</v>
      </c>
    </row>
    <row r="267" spans="2:55" x14ac:dyDescent="0.25">
      <c r="B267" s="181" t="e">
        <f t="shared" ca="1" si="24"/>
        <v>#N/A</v>
      </c>
      <c r="C2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7" s="12">
        <v>9</v>
      </c>
      <c r="E267" s="119" t="e">
        <f t="shared" ca="1" si="30"/>
        <v>#N/A</v>
      </c>
      <c r="F267" s="119" t="e">
        <f t="shared" ca="1" si="31"/>
        <v>#N/A</v>
      </c>
      <c r="G267" s="58">
        <f t="shared" ca="1" si="32"/>
        <v>3000</v>
      </c>
      <c r="H267" s="58">
        <f t="shared" ca="1" si="63"/>
        <v>0</v>
      </c>
      <c r="I267" s="86">
        <f t="shared" ca="1" si="33"/>
        <v>0</v>
      </c>
      <c r="J267" s="39">
        <f t="shared" ca="1" si="61"/>
        <v>1</v>
      </c>
      <c r="M267" s="16" t="e">
        <f t="shared" ca="1" si="25"/>
        <v>#N/A</v>
      </c>
      <c r="N267" s="86" t="e">
        <f t="shared" ca="1" si="26"/>
        <v>#N/A</v>
      </c>
      <c r="O267" s="86" t="e">
        <f t="shared" ca="1" si="27"/>
        <v>#N/A</v>
      </c>
      <c r="Q267" s="16" t="e">
        <f t="shared" ca="1" si="34"/>
        <v>#N/A</v>
      </c>
      <c r="R267" s="86" t="e">
        <f t="shared" ca="1" si="28"/>
        <v>#N/A</v>
      </c>
      <c r="S267" s="86" t="e">
        <f t="shared" ca="1" si="29"/>
        <v>#N/A</v>
      </c>
      <c r="T267" s="16" t="e">
        <f ca="1">(($E$9*(RAND()*($E$213-$D$213)+$D$213))*(RAND()*('Your Value Calcs'!$E$209-'Your Value Calcs'!$D$209)+'Your Value Calcs'!$D$209+IF('Your Results'!$D$48&gt;0,'Your Results'!$D$48,0)))+$E$161-$E$201+$E$185-($E$185*(RAND()*($E$215-$D$215)+$D$215))-(($E$205/$C$56)*(RAND()*($E$216-$D$216)+$D$216))</f>
        <v>#N/A</v>
      </c>
      <c r="U267" s="188" t="e">
        <f t="shared" ca="1" si="35"/>
        <v>#N/A</v>
      </c>
      <c r="V267" s="188" t="e">
        <f t="shared" ca="1" si="36"/>
        <v>#N/A</v>
      </c>
      <c r="W267" s="189">
        <f t="shared" ca="1" si="37"/>
        <v>1001</v>
      </c>
      <c r="X267" s="189">
        <f t="shared" ca="1" si="64"/>
        <v>0</v>
      </c>
      <c r="Y267" s="190">
        <f t="shared" ca="1" si="38"/>
        <v>0</v>
      </c>
      <c r="Z267" s="191">
        <f t="shared" ca="1" si="62"/>
        <v>1</v>
      </c>
      <c r="AA267" s="188"/>
      <c r="AB267" s="189">
        <f t="shared" ca="1" si="39"/>
        <v>1001</v>
      </c>
      <c r="AC267" s="189">
        <f t="shared" ca="1" si="40"/>
        <v>0</v>
      </c>
      <c r="AD267" s="190">
        <f t="shared" ca="1" si="41"/>
        <v>0</v>
      </c>
      <c r="AE267" s="191">
        <f t="shared" ca="1" si="42"/>
        <v>1</v>
      </c>
      <c r="AF267" s="119"/>
      <c r="AG267" s="192" t="e">
        <f t="shared" ca="1" si="43"/>
        <v>#N/A</v>
      </c>
      <c r="AH267" s="189">
        <f t="shared" ca="1" si="44"/>
        <v>1001</v>
      </c>
      <c r="AI267" s="189">
        <f t="shared" ca="1" si="45"/>
        <v>0</v>
      </c>
      <c r="AJ267" s="190">
        <f t="shared" ca="1" si="46"/>
        <v>0</v>
      </c>
      <c r="AK267" s="191">
        <f t="shared" ca="1" si="47"/>
        <v>1</v>
      </c>
      <c r="AL267" s="186"/>
      <c r="AM267" s="188"/>
      <c r="AN267" s="189">
        <f t="shared" ca="1" si="48"/>
        <v>1001</v>
      </c>
      <c r="AO267" s="189">
        <f t="shared" ca="1" si="49"/>
        <v>0</v>
      </c>
      <c r="AP267" s="190">
        <f t="shared" ca="1" si="50"/>
        <v>0</v>
      </c>
      <c r="AQ267" s="191">
        <f t="shared" ca="1" si="51"/>
        <v>1</v>
      </c>
      <c r="AS267" s="192" t="e">
        <f t="shared" ca="1" si="52"/>
        <v>#N/A</v>
      </c>
      <c r="AT267" s="188"/>
      <c r="AU267" s="189">
        <f t="shared" ca="1" si="53"/>
        <v>1001</v>
      </c>
      <c r="AV267" s="189">
        <f t="shared" ca="1" si="54"/>
        <v>0</v>
      </c>
      <c r="AW267" s="190">
        <f t="shared" ca="1" si="55"/>
        <v>0</v>
      </c>
      <c r="AX267" s="191">
        <f t="shared" ca="1" si="56"/>
        <v>1</v>
      </c>
      <c r="AY267" s="188"/>
      <c r="AZ267" s="189">
        <f t="shared" ca="1" si="57"/>
        <v>1001</v>
      </c>
      <c r="BA267" s="189">
        <f t="shared" ca="1" si="58"/>
        <v>0</v>
      </c>
      <c r="BB267" s="190">
        <f t="shared" ca="1" si="59"/>
        <v>0</v>
      </c>
      <c r="BC267" s="191">
        <f t="shared" ca="1" si="60"/>
        <v>1</v>
      </c>
    </row>
    <row r="268" spans="2:55" x14ac:dyDescent="0.25">
      <c r="B268" s="181" t="e">
        <f t="shared" ca="1" si="24"/>
        <v>#N/A</v>
      </c>
      <c r="C2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8" s="12">
        <v>10</v>
      </c>
      <c r="E268" s="119" t="e">
        <f t="shared" ca="1" si="30"/>
        <v>#N/A</v>
      </c>
      <c r="F268" s="119" t="e">
        <f t="shared" ca="1" si="31"/>
        <v>#N/A</v>
      </c>
      <c r="G268" s="58">
        <f t="shared" ca="1" si="32"/>
        <v>3000</v>
      </c>
      <c r="H268" s="58">
        <f t="shared" ca="1" si="63"/>
        <v>0</v>
      </c>
      <c r="I268" s="86">
        <f t="shared" ca="1" si="33"/>
        <v>0</v>
      </c>
      <c r="J268" s="39">
        <f t="shared" ca="1" si="61"/>
        <v>1</v>
      </c>
      <c r="M268" s="16" t="e">
        <f t="shared" ca="1" si="25"/>
        <v>#N/A</v>
      </c>
      <c r="N268" s="86" t="e">
        <f t="shared" ca="1" si="26"/>
        <v>#N/A</v>
      </c>
      <c r="O268" s="86" t="e">
        <f t="shared" ca="1" si="27"/>
        <v>#N/A</v>
      </c>
      <c r="Q268" s="16" t="e">
        <f t="shared" ca="1" si="34"/>
        <v>#N/A</v>
      </c>
      <c r="R268" s="86" t="e">
        <f t="shared" ca="1" si="28"/>
        <v>#N/A</v>
      </c>
      <c r="S268" s="86" t="e">
        <f t="shared" ca="1" si="29"/>
        <v>#N/A</v>
      </c>
      <c r="T268" s="16" t="e">
        <f ca="1">(($E$9*(RAND()*($E$213-$D$213)+$D$213))*(RAND()*('Your Value Calcs'!$E$209-'Your Value Calcs'!$D$209)+'Your Value Calcs'!$D$209+IF('Your Results'!$D$48&gt;0,'Your Results'!$D$48,0)))+$E$161-$E$201+$E$185-($E$185*(RAND()*($E$215-$D$215)+$D$215))-(($E$205/$C$56)*(RAND()*($E$216-$D$216)+$D$216))</f>
        <v>#N/A</v>
      </c>
      <c r="U268" s="188" t="e">
        <f t="shared" ca="1" si="35"/>
        <v>#N/A</v>
      </c>
      <c r="V268" s="188" t="e">
        <f t="shared" ca="1" si="36"/>
        <v>#N/A</v>
      </c>
      <c r="W268" s="189">
        <f t="shared" ca="1" si="37"/>
        <v>1001</v>
      </c>
      <c r="X268" s="189">
        <f t="shared" ca="1" si="64"/>
        <v>0</v>
      </c>
      <c r="Y268" s="190">
        <f t="shared" ca="1" si="38"/>
        <v>0</v>
      </c>
      <c r="Z268" s="191">
        <f t="shared" ca="1" si="62"/>
        <v>1</v>
      </c>
      <c r="AA268" s="188"/>
      <c r="AB268" s="189">
        <f t="shared" ca="1" si="39"/>
        <v>1001</v>
      </c>
      <c r="AC268" s="189">
        <f t="shared" ca="1" si="40"/>
        <v>0</v>
      </c>
      <c r="AD268" s="190">
        <f t="shared" ca="1" si="41"/>
        <v>0</v>
      </c>
      <c r="AE268" s="191">
        <f t="shared" ca="1" si="42"/>
        <v>1</v>
      </c>
      <c r="AF268" s="119"/>
      <c r="AG268" s="192" t="e">
        <f t="shared" ca="1" si="43"/>
        <v>#N/A</v>
      </c>
      <c r="AH268" s="189">
        <f t="shared" ca="1" si="44"/>
        <v>1001</v>
      </c>
      <c r="AI268" s="189">
        <f t="shared" ca="1" si="45"/>
        <v>0</v>
      </c>
      <c r="AJ268" s="190">
        <f t="shared" ca="1" si="46"/>
        <v>0</v>
      </c>
      <c r="AK268" s="191">
        <f t="shared" ca="1" si="47"/>
        <v>1</v>
      </c>
      <c r="AL268" s="186"/>
      <c r="AM268" s="188"/>
      <c r="AN268" s="189">
        <f t="shared" ca="1" si="48"/>
        <v>1001</v>
      </c>
      <c r="AO268" s="189">
        <f t="shared" ca="1" si="49"/>
        <v>0</v>
      </c>
      <c r="AP268" s="190">
        <f t="shared" ca="1" si="50"/>
        <v>0</v>
      </c>
      <c r="AQ268" s="191">
        <f t="shared" ca="1" si="51"/>
        <v>1</v>
      </c>
      <c r="AS268" s="192" t="e">
        <f t="shared" ca="1" si="52"/>
        <v>#N/A</v>
      </c>
      <c r="AT268" s="188"/>
      <c r="AU268" s="189">
        <f t="shared" ca="1" si="53"/>
        <v>1001</v>
      </c>
      <c r="AV268" s="189">
        <f t="shared" ca="1" si="54"/>
        <v>0</v>
      </c>
      <c r="AW268" s="190">
        <f t="shared" ca="1" si="55"/>
        <v>0</v>
      </c>
      <c r="AX268" s="191">
        <f t="shared" ca="1" si="56"/>
        <v>1</v>
      </c>
      <c r="AY268" s="188"/>
      <c r="AZ268" s="189">
        <f t="shared" ca="1" si="57"/>
        <v>1001</v>
      </c>
      <c r="BA268" s="189">
        <f t="shared" ca="1" si="58"/>
        <v>0</v>
      </c>
      <c r="BB268" s="190">
        <f t="shared" ca="1" si="59"/>
        <v>0</v>
      </c>
      <c r="BC268" s="191">
        <f t="shared" ca="1" si="60"/>
        <v>1</v>
      </c>
    </row>
    <row r="269" spans="2:55" x14ac:dyDescent="0.25">
      <c r="B269" s="181" t="e">
        <f t="shared" ca="1" si="24"/>
        <v>#N/A</v>
      </c>
      <c r="C2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9" s="12">
        <v>11</v>
      </c>
      <c r="E269" s="119" t="e">
        <f t="shared" ca="1" si="30"/>
        <v>#N/A</v>
      </c>
      <c r="F269" s="119" t="e">
        <f t="shared" ca="1" si="31"/>
        <v>#N/A</v>
      </c>
      <c r="G269" s="58">
        <f t="shared" ca="1" si="32"/>
        <v>3000</v>
      </c>
      <c r="H269" s="58">
        <f t="shared" ca="1" si="63"/>
        <v>0</v>
      </c>
      <c r="I269" s="86">
        <f t="shared" ca="1" si="33"/>
        <v>0</v>
      </c>
      <c r="J269" s="39">
        <f t="shared" ca="1" si="61"/>
        <v>1</v>
      </c>
      <c r="M269" s="16" t="e">
        <f t="shared" ca="1" si="25"/>
        <v>#N/A</v>
      </c>
      <c r="N269" s="86" t="e">
        <f t="shared" ca="1" si="26"/>
        <v>#N/A</v>
      </c>
      <c r="O269" s="86" t="e">
        <f t="shared" ca="1" si="27"/>
        <v>#N/A</v>
      </c>
      <c r="Q269" s="16" t="e">
        <f t="shared" ca="1" si="34"/>
        <v>#N/A</v>
      </c>
      <c r="R269" s="86" t="e">
        <f t="shared" ca="1" si="28"/>
        <v>#N/A</v>
      </c>
      <c r="S269" s="86" t="e">
        <f t="shared" ca="1" si="29"/>
        <v>#N/A</v>
      </c>
      <c r="T269" s="16" t="e">
        <f ca="1">(($E$9*(RAND()*($E$213-$D$213)+$D$213))*(RAND()*('Your Value Calcs'!$E$209-'Your Value Calcs'!$D$209)+'Your Value Calcs'!$D$209+IF('Your Results'!$D$48&gt;0,'Your Results'!$D$48,0)))+$E$161-$E$201+$E$185-($E$185*(RAND()*($E$215-$D$215)+$D$215))-(($E$205/$C$56)*(RAND()*($E$216-$D$216)+$D$216))</f>
        <v>#N/A</v>
      </c>
      <c r="U269" s="188" t="e">
        <f t="shared" ca="1" si="35"/>
        <v>#N/A</v>
      </c>
      <c r="V269" s="188" t="e">
        <f t="shared" ca="1" si="36"/>
        <v>#N/A</v>
      </c>
      <c r="W269" s="189">
        <f t="shared" ca="1" si="37"/>
        <v>1001</v>
      </c>
      <c r="X269" s="189">
        <f t="shared" ca="1" si="64"/>
        <v>0</v>
      </c>
      <c r="Y269" s="190">
        <f t="shared" ca="1" si="38"/>
        <v>0</v>
      </c>
      <c r="Z269" s="191">
        <f t="shared" ca="1" si="62"/>
        <v>1</v>
      </c>
      <c r="AA269" s="188"/>
      <c r="AB269" s="189">
        <f t="shared" ca="1" si="39"/>
        <v>1001</v>
      </c>
      <c r="AC269" s="189">
        <f t="shared" ca="1" si="40"/>
        <v>0</v>
      </c>
      <c r="AD269" s="190">
        <f t="shared" ca="1" si="41"/>
        <v>0</v>
      </c>
      <c r="AE269" s="191">
        <f t="shared" ca="1" si="42"/>
        <v>1</v>
      </c>
      <c r="AF269" s="119"/>
      <c r="AG269" s="192" t="e">
        <f t="shared" ca="1" si="43"/>
        <v>#N/A</v>
      </c>
      <c r="AH269" s="189">
        <f t="shared" ca="1" si="44"/>
        <v>1001</v>
      </c>
      <c r="AI269" s="189">
        <f t="shared" ca="1" si="45"/>
        <v>0</v>
      </c>
      <c r="AJ269" s="190">
        <f t="shared" ca="1" si="46"/>
        <v>0</v>
      </c>
      <c r="AK269" s="191">
        <f t="shared" ca="1" si="47"/>
        <v>1</v>
      </c>
      <c r="AL269" s="186"/>
      <c r="AM269" s="188"/>
      <c r="AN269" s="189">
        <f t="shared" ca="1" si="48"/>
        <v>1001</v>
      </c>
      <c r="AO269" s="189">
        <f t="shared" ca="1" si="49"/>
        <v>0</v>
      </c>
      <c r="AP269" s="190">
        <f t="shared" ca="1" si="50"/>
        <v>0</v>
      </c>
      <c r="AQ269" s="191">
        <f t="shared" ca="1" si="51"/>
        <v>1</v>
      </c>
      <c r="AS269" s="192" t="e">
        <f t="shared" ca="1" si="52"/>
        <v>#N/A</v>
      </c>
      <c r="AT269" s="188"/>
      <c r="AU269" s="189">
        <f t="shared" ca="1" si="53"/>
        <v>1001</v>
      </c>
      <c r="AV269" s="189">
        <f t="shared" ca="1" si="54"/>
        <v>0</v>
      </c>
      <c r="AW269" s="190">
        <f t="shared" ca="1" si="55"/>
        <v>0</v>
      </c>
      <c r="AX269" s="191">
        <f t="shared" ca="1" si="56"/>
        <v>1</v>
      </c>
      <c r="AY269" s="188"/>
      <c r="AZ269" s="189">
        <f t="shared" ca="1" si="57"/>
        <v>1001</v>
      </c>
      <c r="BA269" s="189">
        <f t="shared" ca="1" si="58"/>
        <v>0</v>
      </c>
      <c r="BB269" s="190">
        <f t="shared" ca="1" si="59"/>
        <v>0</v>
      </c>
      <c r="BC269" s="191">
        <f t="shared" ca="1" si="60"/>
        <v>1</v>
      </c>
    </row>
    <row r="270" spans="2:55" x14ac:dyDescent="0.25">
      <c r="B270" s="181" t="e">
        <f t="shared" ca="1" si="24"/>
        <v>#N/A</v>
      </c>
      <c r="C2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0" s="12">
        <v>12</v>
      </c>
      <c r="E270" s="119" t="e">
        <f t="shared" ca="1" si="30"/>
        <v>#N/A</v>
      </c>
      <c r="F270" s="119" t="e">
        <f t="shared" ca="1" si="31"/>
        <v>#N/A</v>
      </c>
      <c r="G270" s="58">
        <f t="shared" ca="1" si="32"/>
        <v>3000</v>
      </c>
      <c r="H270" s="58">
        <f t="shared" ca="1" si="63"/>
        <v>0</v>
      </c>
      <c r="I270" s="86">
        <f t="shared" ca="1" si="33"/>
        <v>0</v>
      </c>
      <c r="J270" s="39">
        <f t="shared" ca="1" si="61"/>
        <v>1</v>
      </c>
      <c r="M270" s="16" t="e">
        <f t="shared" ca="1" si="25"/>
        <v>#N/A</v>
      </c>
      <c r="N270" s="86" t="e">
        <f t="shared" ca="1" si="26"/>
        <v>#N/A</v>
      </c>
      <c r="O270" s="86" t="e">
        <f t="shared" ca="1" si="27"/>
        <v>#N/A</v>
      </c>
      <c r="Q270" s="16" t="e">
        <f t="shared" ca="1" si="34"/>
        <v>#N/A</v>
      </c>
      <c r="R270" s="86" t="e">
        <f t="shared" ca="1" si="28"/>
        <v>#N/A</v>
      </c>
      <c r="S270" s="86" t="e">
        <f t="shared" ca="1" si="29"/>
        <v>#N/A</v>
      </c>
      <c r="T270" s="16" t="e">
        <f ca="1">(($E$9*(RAND()*($E$213-$D$213)+$D$213))*(RAND()*('Your Value Calcs'!$E$209-'Your Value Calcs'!$D$209)+'Your Value Calcs'!$D$209+IF('Your Results'!$D$48&gt;0,'Your Results'!$D$48,0)))+$E$161-$E$201+$E$185-($E$185*(RAND()*($E$215-$D$215)+$D$215))-(($E$205/$C$56)*(RAND()*($E$216-$D$216)+$D$216))</f>
        <v>#N/A</v>
      </c>
      <c r="U270" s="188" t="e">
        <f t="shared" ca="1" si="35"/>
        <v>#N/A</v>
      </c>
      <c r="V270" s="188" t="e">
        <f t="shared" ca="1" si="36"/>
        <v>#N/A</v>
      </c>
      <c r="W270" s="189">
        <f t="shared" ca="1" si="37"/>
        <v>1001</v>
      </c>
      <c r="X270" s="189">
        <f t="shared" ca="1" si="64"/>
        <v>0</v>
      </c>
      <c r="Y270" s="190">
        <f t="shared" ca="1" si="38"/>
        <v>0</v>
      </c>
      <c r="Z270" s="191">
        <f t="shared" ca="1" si="62"/>
        <v>1</v>
      </c>
      <c r="AA270" s="188"/>
      <c r="AB270" s="189">
        <f t="shared" ca="1" si="39"/>
        <v>1001</v>
      </c>
      <c r="AC270" s="189">
        <f t="shared" ca="1" si="40"/>
        <v>0</v>
      </c>
      <c r="AD270" s="190">
        <f t="shared" ca="1" si="41"/>
        <v>0</v>
      </c>
      <c r="AE270" s="191">
        <f t="shared" ca="1" si="42"/>
        <v>1</v>
      </c>
      <c r="AF270" s="119"/>
      <c r="AG270" s="192" t="e">
        <f t="shared" ca="1" si="43"/>
        <v>#N/A</v>
      </c>
      <c r="AH270" s="189">
        <f t="shared" ca="1" si="44"/>
        <v>1001</v>
      </c>
      <c r="AI270" s="189">
        <f t="shared" ca="1" si="45"/>
        <v>0</v>
      </c>
      <c r="AJ270" s="190">
        <f t="shared" ca="1" si="46"/>
        <v>0</v>
      </c>
      <c r="AK270" s="191">
        <f t="shared" ca="1" si="47"/>
        <v>1</v>
      </c>
      <c r="AL270" s="186"/>
      <c r="AM270" s="188"/>
      <c r="AN270" s="189">
        <f t="shared" ca="1" si="48"/>
        <v>1001</v>
      </c>
      <c r="AO270" s="189">
        <f t="shared" ca="1" si="49"/>
        <v>0</v>
      </c>
      <c r="AP270" s="190">
        <f t="shared" ca="1" si="50"/>
        <v>0</v>
      </c>
      <c r="AQ270" s="191">
        <f t="shared" ca="1" si="51"/>
        <v>1</v>
      </c>
      <c r="AS270" s="192" t="e">
        <f t="shared" ca="1" si="52"/>
        <v>#N/A</v>
      </c>
      <c r="AT270" s="188"/>
      <c r="AU270" s="189">
        <f t="shared" ca="1" si="53"/>
        <v>1001</v>
      </c>
      <c r="AV270" s="189">
        <f t="shared" ca="1" si="54"/>
        <v>0</v>
      </c>
      <c r="AW270" s="190">
        <f t="shared" ca="1" si="55"/>
        <v>0</v>
      </c>
      <c r="AX270" s="191">
        <f t="shared" ca="1" si="56"/>
        <v>1</v>
      </c>
      <c r="AY270" s="188"/>
      <c r="AZ270" s="189">
        <f t="shared" ca="1" si="57"/>
        <v>1001</v>
      </c>
      <c r="BA270" s="189">
        <f t="shared" ca="1" si="58"/>
        <v>0</v>
      </c>
      <c r="BB270" s="190">
        <f t="shared" ca="1" si="59"/>
        <v>0</v>
      </c>
      <c r="BC270" s="191">
        <f t="shared" ca="1" si="60"/>
        <v>1</v>
      </c>
    </row>
    <row r="271" spans="2:55" x14ac:dyDescent="0.25">
      <c r="B271" s="181" t="e">
        <f t="shared" ca="1" si="24"/>
        <v>#N/A</v>
      </c>
      <c r="C2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1" s="12">
        <v>13</v>
      </c>
      <c r="E271" s="119" t="e">
        <f t="shared" ca="1" si="30"/>
        <v>#N/A</v>
      </c>
      <c r="F271" s="119" t="e">
        <f t="shared" ca="1" si="31"/>
        <v>#N/A</v>
      </c>
      <c r="G271" s="58">
        <f t="shared" ca="1" si="32"/>
        <v>3000</v>
      </c>
      <c r="H271" s="58">
        <f t="shared" ca="1" si="63"/>
        <v>0</v>
      </c>
      <c r="I271" s="86">
        <f t="shared" ca="1" si="33"/>
        <v>0</v>
      </c>
      <c r="J271" s="39">
        <f t="shared" ca="1" si="61"/>
        <v>1</v>
      </c>
      <c r="M271" s="16" t="e">
        <f t="shared" ca="1" si="25"/>
        <v>#N/A</v>
      </c>
      <c r="N271" s="86" t="e">
        <f t="shared" ca="1" si="26"/>
        <v>#N/A</v>
      </c>
      <c r="O271" s="86" t="e">
        <f t="shared" ca="1" si="27"/>
        <v>#N/A</v>
      </c>
      <c r="Q271" s="16" t="e">
        <f t="shared" ca="1" si="34"/>
        <v>#N/A</v>
      </c>
      <c r="R271" s="86" t="e">
        <f t="shared" ca="1" si="28"/>
        <v>#N/A</v>
      </c>
      <c r="S271" s="86" t="e">
        <f t="shared" ca="1" si="29"/>
        <v>#N/A</v>
      </c>
      <c r="T271" s="16" t="e">
        <f ca="1">(($E$9*(RAND()*($E$213-$D$213)+$D$213))*(RAND()*('Your Value Calcs'!$E$209-'Your Value Calcs'!$D$209)+'Your Value Calcs'!$D$209+IF('Your Results'!$D$48&gt;0,'Your Results'!$D$48,0)))+$E$161-$E$201+$E$185-($E$185*(RAND()*($E$215-$D$215)+$D$215))-(($E$205/$C$56)*(RAND()*($E$216-$D$216)+$D$216))</f>
        <v>#N/A</v>
      </c>
      <c r="U271" s="188" t="e">
        <f t="shared" ca="1" si="35"/>
        <v>#N/A</v>
      </c>
      <c r="V271" s="188" t="e">
        <f t="shared" ca="1" si="36"/>
        <v>#N/A</v>
      </c>
      <c r="W271" s="189">
        <f t="shared" ca="1" si="37"/>
        <v>1001</v>
      </c>
      <c r="X271" s="189">
        <f t="shared" ca="1" si="64"/>
        <v>0</v>
      </c>
      <c r="Y271" s="190">
        <f t="shared" ca="1" si="38"/>
        <v>0</v>
      </c>
      <c r="Z271" s="191">
        <f t="shared" ca="1" si="62"/>
        <v>1</v>
      </c>
      <c r="AA271" s="188"/>
      <c r="AB271" s="189">
        <f t="shared" ca="1" si="39"/>
        <v>1001</v>
      </c>
      <c r="AC271" s="189">
        <f t="shared" ca="1" si="40"/>
        <v>0</v>
      </c>
      <c r="AD271" s="190">
        <f t="shared" ca="1" si="41"/>
        <v>0</v>
      </c>
      <c r="AE271" s="191">
        <f t="shared" ca="1" si="42"/>
        <v>1</v>
      </c>
      <c r="AF271" s="119"/>
      <c r="AG271" s="192" t="e">
        <f t="shared" ca="1" si="43"/>
        <v>#N/A</v>
      </c>
      <c r="AH271" s="189">
        <f t="shared" ca="1" si="44"/>
        <v>1001</v>
      </c>
      <c r="AI271" s="189">
        <f t="shared" ca="1" si="45"/>
        <v>0</v>
      </c>
      <c r="AJ271" s="190">
        <f t="shared" ca="1" si="46"/>
        <v>0</v>
      </c>
      <c r="AK271" s="191">
        <f t="shared" ca="1" si="47"/>
        <v>1</v>
      </c>
      <c r="AL271" s="186"/>
      <c r="AM271" s="188"/>
      <c r="AN271" s="189">
        <f t="shared" ca="1" si="48"/>
        <v>1001</v>
      </c>
      <c r="AO271" s="189">
        <f t="shared" ca="1" si="49"/>
        <v>0</v>
      </c>
      <c r="AP271" s="190">
        <f t="shared" ca="1" si="50"/>
        <v>0</v>
      </c>
      <c r="AQ271" s="191">
        <f t="shared" ca="1" si="51"/>
        <v>1</v>
      </c>
      <c r="AS271" s="192" t="e">
        <f t="shared" ca="1" si="52"/>
        <v>#N/A</v>
      </c>
      <c r="AT271" s="188"/>
      <c r="AU271" s="189">
        <f t="shared" ca="1" si="53"/>
        <v>1001</v>
      </c>
      <c r="AV271" s="189">
        <f t="shared" ca="1" si="54"/>
        <v>0</v>
      </c>
      <c r="AW271" s="190">
        <f t="shared" ca="1" si="55"/>
        <v>0</v>
      </c>
      <c r="AX271" s="191">
        <f t="shared" ca="1" si="56"/>
        <v>1</v>
      </c>
      <c r="AY271" s="188"/>
      <c r="AZ271" s="189">
        <f t="shared" ca="1" si="57"/>
        <v>1001</v>
      </c>
      <c r="BA271" s="189">
        <f t="shared" ca="1" si="58"/>
        <v>0</v>
      </c>
      <c r="BB271" s="190">
        <f t="shared" ca="1" si="59"/>
        <v>0</v>
      </c>
      <c r="BC271" s="191">
        <f t="shared" ca="1" si="60"/>
        <v>1</v>
      </c>
    </row>
    <row r="272" spans="2:55" x14ac:dyDescent="0.25">
      <c r="B272" s="181" t="e">
        <f t="shared" ca="1" si="24"/>
        <v>#N/A</v>
      </c>
      <c r="C2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2" s="12">
        <v>14</v>
      </c>
      <c r="E272" s="119" t="e">
        <f t="shared" ca="1" si="30"/>
        <v>#N/A</v>
      </c>
      <c r="F272" s="119" t="e">
        <f t="shared" ca="1" si="31"/>
        <v>#N/A</v>
      </c>
      <c r="G272" s="58">
        <f t="shared" ca="1" si="32"/>
        <v>3000</v>
      </c>
      <c r="H272" s="58">
        <f t="shared" ca="1" si="63"/>
        <v>0</v>
      </c>
      <c r="I272" s="86">
        <f t="shared" ca="1" si="33"/>
        <v>0</v>
      </c>
      <c r="J272" s="39">
        <f t="shared" ca="1" si="61"/>
        <v>1</v>
      </c>
      <c r="M272" s="16" t="e">
        <f t="shared" ca="1" si="25"/>
        <v>#N/A</v>
      </c>
      <c r="N272" s="86" t="e">
        <f t="shared" ca="1" si="26"/>
        <v>#N/A</v>
      </c>
      <c r="O272" s="86" t="e">
        <f t="shared" ca="1" si="27"/>
        <v>#N/A</v>
      </c>
      <c r="Q272" s="16" t="e">
        <f t="shared" ca="1" si="34"/>
        <v>#N/A</v>
      </c>
      <c r="R272" s="86" t="e">
        <f t="shared" ca="1" si="28"/>
        <v>#N/A</v>
      </c>
      <c r="S272" s="86" t="e">
        <f t="shared" ca="1" si="29"/>
        <v>#N/A</v>
      </c>
      <c r="T272" s="16" t="e">
        <f ca="1">(($E$9*(RAND()*($E$213-$D$213)+$D$213))*(RAND()*('Your Value Calcs'!$E$209-'Your Value Calcs'!$D$209)+'Your Value Calcs'!$D$209+IF('Your Results'!$D$48&gt;0,'Your Results'!$D$48,0)))+$E$161-$E$201+$E$185-($E$185*(RAND()*($E$215-$D$215)+$D$215))-(($E$205/$C$56)*(RAND()*($E$216-$D$216)+$D$216))</f>
        <v>#N/A</v>
      </c>
      <c r="U272" s="188" t="e">
        <f t="shared" ca="1" si="35"/>
        <v>#N/A</v>
      </c>
      <c r="V272" s="188" t="e">
        <f t="shared" ca="1" si="36"/>
        <v>#N/A</v>
      </c>
      <c r="W272" s="189">
        <f t="shared" ca="1" si="37"/>
        <v>1001</v>
      </c>
      <c r="X272" s="189">
        <f t="shared" ca="1" si="64"/>
        <v>0</v>
      </c>
      <c r="Y272" s="190">
        <f t="shared" ca="1" si="38"/>
        <v>0</v>
      </c>
      <c r="Z272" s="191">
        <f t="shared" ca="1" si="62"/>
        <v>1</v>
      </c>
      <c r="AA272" s="188"/>
      <c r="AB272" s="189">
        <f t="shared" ca="1" si="39"/>
        <v>1001</v>
      </c>
      <c r="AC272" s="189">
        <f t="shared" ca="1" si="40"/>
        <v>0</v>
      </c>
      <c r="AD272" s="190">
        <f t="shared" ca="1" si="41"/>
        <v>0</v>
      </c>
      <c r="AE272" s="191">
        <f t="shared" ca="1" si="42"/>
        <v>1</v>
      </c>
      <c r="AF272" s="119"/>
      <c r="AG272" s="192" t="e">
        <f t="shared" ca="1" si="43"/>
        <v>#N/A</v>
      </c>
      <c r="AH272" s="189">
        <f t="shared" ca="1" si="44"/>
        <v>1001</v>
      </c>
      <c r="AI272" s="189">
        <f t="shared" ca="1" si="45"/>
        <v>0</v>
      </c>
      <c r="AJ272" s="190">
        <f t="shared" ca="1" si="46"/>
        <v>0</v>
      </c>
      <c r="AK272" s="191">
        <f t="shared" ca="1" si="47"/>
        <v>1</v>
      </c>
      <c r="AL272" s="186"/>
      <c r="AM272" s="188"/>
      <c r="AN272" s="189">
        <f t="shared" ca="1" si="48"/>
        <v>1001</v>
      </c>
      <c r="AO272" s="189">
        <f t="shared" ca="1" si="49"/>
        <v>0</v>
      </c>
      <c r="AP272" s="190">
        <f t="shared" ca="1" si="50"/>
        <v>0</v>
      </c>
      <c r="AQ272" s="191">
        <f t="shared" ca="1" si="51"/>
        <v>1</v>
      </c>
      <c r="AS272" s="192" t="e">
        <f t="shared" ca="1" si="52"/>
        <v>#N/A</v>
      </c>
      <c r="AT272" s="188"/>
      <c r="AU272" s="189">
        <f t="shared" ca="1" si="53"/>
        <v>1001</v>
      </c>
      <c r="AV272" s="189">
        <f t="shared" ca="1" si="54"/>
        <v>0</v>
      </c>
      <c r="AW272" s="190">
        <f t="shared" ca="1" si="55"/>
        <v>0</v>
      </c>
      <c r="AX272" s="191">
        <f t="shared" ca="1" si="56"/>
        <v>1</v>
      </c>
      <c r="AY272" s="188"/>
      <c r="AZ272" s="189">
        <f t="shared" ca="1" si="57"/>
        <v>1001</v>
      </c>
      <c r="BA272" s="189">
        <f t="shared" ca="1" si="58"/>
        <v>0</v>
      </c>
      <c r="BB272" s="190">
        <f t="shared" ca="1" si="59"/>
        <v>0</v>
      </c>
      <c r="BC272" s="191">
        <f t="shared" ca="1" si="60"/>
        <v>1</v>
      </c>
    </row>
    <row r="273" spans="2:55" x14ac:dyDescent="0.25">
      <c r="B273" s="181" t="e">
        <f t="shared" ca="1" si="24"/>
        <v>#N/A</v>
      </c>
      <c r="C2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3" s="12">
        <v>15</v>
      </c>
      <c r="E273" s="119" t="e">
        <f t="shared" ca="1" si="30"/>
        <v>#N/A</v>
      </c>
      <c r="F273" s="119" t="e">
        <f t="shared" ca="1" si="31"/>
        <v>#N/A</v>
      </c>
      <c r="G273" s="58">
        <f t="shared" ca="1" si="32"/>
        <v>3000</v>
      </c>
      <c r="H273" s="58">
        <f t="shared" ca="1" si="63"/>
        <v>0</v>
      </c>
      <c r="I273" s="86">
        <f t="shared" ca="1" si="33"/>
        <v>0</v>
      </c>
      <c r="J273" s="39">
        <f t="shared" ca="1" si="61"/>
        <v>1</v>
      </c>
      <c r="M273" s="16" t="e">
        <f t="shared" ca="1" si="25"/>
        <v>#N/A</v>
      </c>
      <c r="N273" s="86" t="e">
        <f t="shared" ca="1" si="26"/>
        <v>#N/A</v>
      </c>
      <c r="O273" s="86" t="e">
        <f t="shared" ca="1" si="27"/>
        <v>#N/A</v>
      </c>
      <c r="Q273" s="16" t="e">
        <f t="shared" ca="1" si="34"/>
        <v>#N/A</v>
      </c>
      <c r="R273" s="86" t="e">
        <f t="shared" ca="1" si="28"/>
        <v>#N/A</v>
      </c>
      <c r="S273" s="86" t="e">
        <f t="shared" ca="1" si="29"/>
        <v>#N/A</v>
      </c>
      <c r="T273" s="16" t="e">
        <f ca="1">(($E$9*(RAND()*($E$213-$D$213)+$D$213))*(RAND()*('Your Value Calcs'!$E$209-'Your Value Calcs'!$D$209)+'Your Value Calcs'!$D$209+IF('Your Results'!$D$48&gt;0,'Your Results'!$D$48,0)))+$E$161-$E$201+$E$185-($E$185*(RAND()*($E$215-$D$215)+$D$215))-(($E$205/$C$56)*(RAND()*($E$216-$D$216)+$D$216))</f>
        <v>#N/A</v>
      </c>
      <c r="U273" s="188" t="e">
        <f t="shared" ca="1" si="35"/>
        <v>#N/A</v>
      </c>
      <c r="V273" s="188" t="e">
        <f t="shared" ca="1" si="36"/>
        <v>#N/A</v>
      </c>
      <c r="W273" s="189">
        <f t="shared" ca="1" si="37"/>
        <v>1001</v>
      </c>
      <c r="X273" s="189">
        <f t="shared" ca="1" si="64"/>
        <v>0</v>
      </c>
      <c r="Y273" s="190">
        <f t="shared" ca="1" si="38"/>
        <v>0</v>
      </c>
      <c r="Z273" s="191">
        <f t="shared" ca="1" si="62"/>
        <v>1</v>
      </c>
      <c r="AA273" s="188"/>
      <c r="AB273" s="189">
        <f t="shared" ca="1" si="39"/>
        <v>1001</v>
      </c>
      <c r="AC273" s="189">
        <f t="shared" ca="1" si="40"/>
        <v>0</v>
      </c>
      <c r="AD273" s="190">
        <f t="shared" ca="1" si="41"/>
        <v>0</v>
      </c>
      <c r="AE273" s="191">
        <f t="shared" ca="1" si="42"/>
        <v>1</v>
      </c>
      <c r="AF273" s="119"/>
      <c r="AG273" s="192" t="e">
        <f t="shared" ca="1" si="43"/>
        <v>#N/A</v>
      </c>
      <c r="AH273" s="189">
        <f t="shared" ca="1" si="44"/>
        <v>1001</v>
      </c>
      <c r="AI273" s="189">
        <f t="shared" ca="1" si="45"/>
        <v>0</v>
      </c>
      <c r="AJ273" s="190">
        <f t="shared" ca="1" si="46"/>
        <v>0</v>
      </c>
      <c r="AK273" s="191">
        <f t="shared" ca="1" si="47"/>
        <v>1</v>
      </c>
      <c r="AL273" s="186"/>
      <c r="AM273" s="188"/>
      <c r="AN273" s="189">
        <f t="shared" ca="1" si="48"/>
        <v>1001</v>
      </c>
      <c r="AO273" s="189">
        <f t="shared" ca="1" si="49"/>
        <v>0</v>
      </c>
      <c r="AP273" s="190">
        <f t="shared" ca="1" si="50"/>
        <v>0</v>
      </c>
      <c r="AQ273" s="191">
        <f t="shared" ca="1" si="51"/>
        <v>1</v>
      </c>
      <c r="AS273" s="192" t="e">
        <f t="shared" ca="1" si="52"/>
        <v>#N/A</v>
      </c>
      <c r="AT273" s="188"/>
      <c r="AU273" s="189">
        <f t="shared" ca="1" si="53"/>
        <v>1001</v>
      </c>
      <c r="AV273" s="189">
        <f t="shared" ca="1" si="54"/>
        <v>0</v>
      </c>
      <c r="AW273" s="190">
        <f t="shared" ca="1" si="55"/>
        <v>0</v>
      </c>
      <c r="AX273" s="191">
        <f t="shared" ca="1" si="56"/>
        <v>1</v>
      </c>
      <c r="AY273" s="188"/>
      <c r="AZ273" s="189">
        <f t="shared" ca="1" si="57"/>
        <v>1001</v>
      </c>
      <c r="BA273" s="189">
        <f t="shared" ca="1" si="58"/>
        <v>0</v>
      </c>
      <c r="BB273" s="190">
        <f t="shared" ca="1" si="59"/>
        <v>0</v>
      </c>
      <c r="BC273" s="191">
        <f t="shared" ca="1" si="60"/>
        <v>1</v>
      </c>
    </row>
    <row r="274" spans="2:55" x14ac:dyDescent="0.25">
      <c r="B274" s="181" t="e">
        <f t="shared" ca="1" si="24"/>
        <v>#N/A</v>
      </c>
      <c r="C2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4" s="12">
        <v>16</v>
      </c>
      <c r="E274" s="119" t="e">
        <f t="shared" ca="1" si="30"/>
        <v>#N/A</v>
      </c>
      <c r="F274" s="119" t="e">
        <f t="shared" ca="1" si="31"/>
        <v>#N/A</v>
      </c>
      <c r="G274" s="58">
        <f t="shared" ca="1" si="32"/>
        <v>3000</v>
      </c>
      <c r="H274" s="58">
        <f t="shared" ca="1" si="63"/>
        <v>0</v>
      </c>
      <c r="I274" s="86">
        <f t="shared" ca="1" si="33"/>
        <v>0</v>
      </c>
      <c r="J274" s="39">
        <f t="shared" ca="1" si="61"/>
        <v>1</v>
      </c>
      <c r="M274" s="16" t="e">
        <f t="shared" ca="1" si="25"/>
        <v>#N/A</v>
      </c>
      <c r="N274" s="86" t="e">
        <f t="shared" ca="1" si="26"/>
        <v>#N/A</v>
      </c>
      <c r="O274" s="86" t="e">
        <f t="shared" ca="1" si="27"/>
        <v>#N/A</v>
      </c>
      <c r="Q274" s="16" t="e">
        <f t="shared" ca="1" si="34"/>
        <v>#N/A</v>
      </c>
      <c r="R274" s="86" t="e">
        <f t="shared" ca="1" si="28"/>
        <v>#N/A</v>
      </c>
      <c r="S274" s="86" t="e">
        <f t="shared" ca="1" si="29"/>
        <v>#N/A</v>
      </c>
      <c r="T274" s="16" t="e">
        <f ca="1">(($E$9*(RAND()*($E$213-$D$213)+$D$213))*(RAND()*('Your Value Calcs'!$E$209-'Your Value Calcs'!$D$209)+'Your Value Calcs'!$D$209+IF('Your Results'!$D$48&gt;0,'Your Results'!$D$48,0)))+$E$161-$E$201+$E$185-($E$185*(RAND()*($E$215-$D$215)+$D$215))-(($E$205/$C$56)*(RAND()*($E$216-$D$216)+$D$216))</f>
        <v>#N/A</v>
      </c>
      <c r="U274" s="188" t="e">
        <f t="shared" ca="1" si="35"/>
        <v>#N/A</v>
      </c>
      <c r="V274" s="188" t="e">
        <f t="shared" ca="1" si="36"/>
        <v>#N/A</v>
      </c>
      <c r="W274" s="189">
        <f t="shared" ca="1" si="37"/>
        <v>1001</v>
      </c>
      <c r="X274" s="189">
        <f t="shared" ca="1" si="64"/>
        <v>0</v>
      </c>
      <c r="Y274" s="190">
        <f t="shared" ca="1" si="38"/>
        <v>0</v>
      </c>
      <c r="Z274" s="191">
        <f t="shared" ca="1" si="62"/>
        <v>1</v>
      </c>
      <c r="AA274" s="188"/>
      <c r="AB274" s="189">
        <f t="shared" ca="1" si="39"/>
        <v>1001</v>
      </c>
      <c r="AC274" s="189">
        <f t="shared" ca="1" si="40"/>
        <v>0</v>
      </c>
      <c r="AD274" s="190">
        <f t="shared" ca="1" si="41"/>
        <v>0</v>
      </c>
      <c r="AE274" s="191">
        <f t="shared" ca="1" si="42"/>
        <v>1</v>
      </c>
      <c r="AF274" s="119"/>
      <c r="AG274" s="192" t="e">
        <f t="shared" ca="1" si="43"/>
        <v>#N/A</v>
      </c>
      <c r="AH274" s="189">
        <f t="shared" ca="1" si="44"/>
        <v>1001</v>
      </c>
      <c r="AI274" s="189">
        <f t="shared" ca="1" si="45"/>
        <v>0</v>
      </c>
      <c r="AJ274" s="190">
        <f t="shared" ca="1" si="46"/>
        <v>0</v>
      </c>
      <c r="AK274" s="191">
        <f t="shared" ca="1" si="47"/>
        <v>1</v>
      </c>
      <c r="AL274" s="186"/>
      <c r="AM274" s="188"/>
      <c r="AN274" s="189">
        <f t="shared" ca="1" si="48"/>
        <v>1001</v>
      </c>
      <c r="AO274" s="189">
        <f t="shared" ca="1" si="49"/>
        <v>0</v>
      </c>
      <c r="AP274" s="190">
        <f t="shared" ca="1" si="50"/>
        <v>0</v>
      </c>
      <c r="AQ274" s="191">
        <f t="shared" ca="1" si="51"/>
        <v>1</v>
      </c>
      <c r="AS274" s="192" t="e">
        <f t="shared" ca="1" si="52"/>
        <v>#N/A</v>
      </c>
      <c r="AT274" s="188"/>
      <c r="AU274" s="189">
        <f t="shared" ca="1" si="53"/>
        <v>1001</v>
      </c>
      <c r="AV274" s="189">
        <f t="shared" ca="1" si="54"/>
        <v>0</v>
      </c>
      <c r="AW274" s="190">
        <f t="shared" ca="1" si="55"/>
        <v>0</v>
      </c>
      <c r="AX274" s="191">
        <f t="shared" ca="1" si="56"/>
        <v>1</v>
      </c>
      <c r="AY274" s="188"/>
      <c r="AZ274" s="189">
        <f t="shared" ca="1" si="57"/>
        <v>1001</v>
      </c>
      <c r="BA274" s="189">
        <f t="shared" ca="1" si="58"/>
        <v>0</v>
      </c>
      <c r="BB274" s="190">
        <f t="shared" ca="1" si="59"/>
        <v>0</v>
      </c>
      <c r="BC274" s="191">
        <f t="shared" ca="1" si="60"/>
        <v>1</v>
      </c>
    </row>
    <row r="275" spans="2:55" x14ac:dyDescent="0.25">
      <c r="B275" s="181" t="e">
        <f t="shared" ca="1" si="24"/>
        <v>#N/A</v>
      </c>
      <c r="C2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5" s="12">
        <v>17</v>
      </c>
      <c r="E275" s="119" t="e">
        <f t="shared" ca="1" si="30"/>
        <v>#N/A</v>
      </c>
      <c r="F275" s="119" t="e">
        <f t="shared" ca="1" si="31"/>
        <v>#N/A</v>
      </c>
      <c r="G275" s="58">
        <f t="shared" ca="1" si="32"/>
        <v>3000</v>
      </c>
      <c r="H275" s="58">
        <f t="shared" ca="1" si="63"/>
        <v>0</v>
      </c>
      <c r="I275" s="86">
        <f t="shared" ca="1" si="33"/>
        <v>0</v>
      </c>
      <c r="J275" s="39">
        <f t="shared" ca="1" si="61"/>
        <v>1</v>
      </c>
      <c r="M275" s="16" t="e">
        <f t="shared" ca="1" si="25"/>
        <v>#N/A</v>
      </c>
      <c r="N275" s="86" t="e">
        <f t="shared" ca="1" si="26"/>
        <v>#N/A</v>
      </c>
      <c r="O275" s="86" t="e">
        <f t="shared" ca="1" si="27"/>
        <v>#N/A</v>
      </c>
      <c r="Q275" s="16" t="e">
        <f t="shared" ca="1" si="34"/>
        <v>#N/A</v>
      </c>
      <c r="R275" s="86" t="e">
        <f t="shared" ca="1" si="28"/>
        <v>#N/A</v>
      </c>
      <c r="S275" s="86" t="e">
        <f t="shared" ca="1" si="29"/>
        <v>#N/A</v>
      </c>
      <c r="T275" s="16" t="e">
        <f ca="1">(($E$9*(RAND()*($E$213-$D$213)+$D$213))*(RAND()*('Your Value Calcs'!$E$209-'Your Value Calcs'!$D$209)+'Your Value Calcs'!$D$209+IF('Your Results'!$D$48&gt;0,'Your Results'!$D$48,0)))+$E$161-$E$201+$E$185-($E$185*(RAND()*($E$215-$D$215)+$D$215))-(($E$205/$C$56)*(RAND()*($E$216-$D$216)+$D$216))</f>
        <v>#N/A</v>
      </c>
      <c r="U275" s="188" t="e">
        <f t="shared" ca="1" si="35"/>
        <v>#N/A</v>
      </c>
      <c r="V275" s="188" t="e">
        <f t="shared" ca="1" si="36"/>
        <v>#N/A</v>
      </c>
      <c r="W275" s="189">
        <f t="shared" ca="1" si="37"/>
        <v>1001</v>
      </c>
      <c r="X275" s="189">
        <f t="shared" ca="1" si="64"/>
        <v>0</v>
      </c>
      <c r="Y275" s="190">
        <f t="shared" ca="1" si="38"/>
        <v>0</v>
      </c>
      <c r="Z275" s="191">
        <f t="shared" ca="1" si="62"/>
        <v>1</v>
      </c>
      <c r="AA275" s="188"/>
      <c r="AB275" s="189">
        <f t="shared" ca="1" si="39"/>
        <v>1001</v>
      </c>
      <c r="AC275" s="189">
        <f t="shared" ca="1" si="40"/>
        <v>0</v>
      </c>
      <c r="AD275" s="190">
        <f t="shared" ca="1" si="41"/>
        <v>0</v>
      </c>
      <c r="AE275" s="191">
        <f t="shared" ca="1" si="42"/>
        <v>1</v>
      </c>
      <c r="AF275" s="119"/>
      <c r="AG275" s="192" t="e">
        <f t="shared" ca="1" si="43"/>
        <v>#N/A</v>
      </c>
      <c r="AH275" s="189">
        <f t="shared" ca="1" si="44"/>
        <v>1001</v>
      </c>
      <c r="AI275" s="189">
        <f t="shared" ca="1" si="45"/>
        <v>0</v>
      </c>
      <c r="AJ275" s="190">
        <f t="shared" ca="1" si="46"/>
        <v>0</v>
      </c>
      <c r="AK275" s="191">
        <f t="shared" ca="1" si="47"/>
        <v>1</v>
      </c>
      <c r="AL275" s="186"/>
      <c r="AM275" s="188"/>
      <c r="AN275" s="189">
        <f t="shared" ca="1" si="48"/>
        <v>1001</v>
      </c>
      <c r="AO275" s="189">
        <f t="shared" ca="1" si="49"/>
        <v>0</v>
      </c>
      <c r="AP275" s="190">
        <f t="shared" ca="1" si="50"/>
        <v>0</v>
      </c>
      <c r="AQ275" s="191">
        <f t="shared" ca="1" si="51"/>
        <v>1</v>
      </c>
      <c r="AS275" s="192" t="e">
        <f t="shared" ca="1" si="52"/>
        <v>#N/A</v>
      </c>
      <c r="AT275" s="188"/>
      <c r="AU275" s="189">
        <f t="shared" ca="1" si="53"/>
        <v>1001</v>
      </c>
      <c r="AV275" s="189">
        <f t="shared" ca="1" si="54"/>
        <v>0</v>
      </c>
      <c r="AW275" s="190">
        <f t="shared" ca="1" si="55"/>
        <v>0</v>
      </c>
      <c r="AX275" s="191">
        <f t="shared" ca="1" si="56"/>
        <v>1</v>
      </c>
      <c r="AY275" s="188"/>
      <c r="AZ275" s="189">
        <f t="shared" ca="1" si="57"/>
        <v>1001</v>
      </c>
      <c r="BA275" s="189">
        <f t="shared" ca="1" si="58"/>
        <v>0</v>
      </c>
      <c r="BB275" s="190">
        <f t="shared" ca="1" si="59"/>
        <v>0</v>
      </c>
      <c r="BC275" s="191">
        <f t="shared" ca="1" si="60"/>
        <v>1</v>
      </c>
    </row>
    <row r="276" spans="2:55" x14ac:dyDescent="0.25">
      <c r="B276" s="181" t="e">
        <f t="shared" ca="1" si="24"/>
        <v>#N/A</v>
      </c>
      <c r="C2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6" s="12">
        <v>18</v>
      </c>
      <c r="E276" s="119" t="e">
        <f t="shared" ca="1" si="30"/>
        <v>#N/A</v>
      </c>
      <c r="F276" s="119" t="e">
        <f t="shared" ca="1" si="31"/>
        <v>#N/A</v>
      </c>
      <c r="G276" s="58">
        <f t="shared" ca="1" si="32"/>
        <v>3000</v>
      </c>
      <c r="H276" s="58">
        <f t="shared" ca="1" si="63"/>
        <v>0</v>
      </c>
      <c r="I276" s="86">
        <f t="shared" ca="1" si="33"/>
        <v>0</v>
      </c>
      <c r="J276" s="39">
        <f t="shared" ca="1" si="61"/>
        <v>1</v>
      </c>
      <c r="M276" s="16" t="e">
        <f t="shared" ca="1" si="25"/>
        <v>#N/A</v>
      </c>
      <c r="N276" s="86" t="e">
        <f t="shared" ca="1" si="26"/>
        <v>#N/A</v>
      </c>
      <c r="O276" s="86" t="e">
        <f t="shared" ca="1" si="27"/>
        <v>#N/A</v>
      </c>
      <c r="Q276" s="16" t="e">
        <f t="shared" ca="1" si="34"/>
        <v>#N/A</v>
      </c>
      <c r="R276" s="86" t="e">
        <f t="shared" ca="1" si="28"/>
        <v>#N/A</v>
      </c>
      <c r="S276" s="86" t="e">
        <f t="shared" ca="1" si="29"/>
        <v>#N/A</v>
      </c>
      <c r="T276" s="16" t="e">
        <f ca="1">(($E$9*(RAND()*($E$213-$D$213)+$D$213))*(RAND()*('Your Value Calcs'!$E$209-'Your Value Calcs'!$D$209)+'Your Value Calcs'!$D$209+IF('Your Results'!$D$48&gt;0,'Your Results'!$D$48,0)))+$E$161-$E$201+$E$185-($E$185*(RAND()*($E$215-$D$215)+$D$215))-(($E$205/$C$56)*(RAND()*($E$216-$D$216)+$D$216))</f>
        <v>#N/A</v>
      </c>
      <c r="U276" s="188" t="e">
        <f t="shared" ca="1" si="35"/>
        <v>#N/A</v>
      </c>
      <c r="V276" s="188" t="e">
        <f t="shared" ca="1" si="36"/>
        <v>#N/A</v>
      </c>
      <c r="W276" s="189">
        <f t="shared" ca="1" si="37"/>
        <v>1001</v>
      </c>
      <c r="X276" s="189">
        <f t="shared" ca="1" si="64"/>
        <v>0</v>
      </c>
      <c r="Y276" s="190">
        <f t="shared" ca="1" si="38"/>
        <v>0</v>
      </c>
      <c r="Z276" s="191">
        <f t="shared" ca="1" si="62"/>
        <v>1</v>
      </c>
      <c r="AA276" s="188"/>
      <c r="AB276" s="189">
        <f t="shared" ca="1" si="39"/>
        <v>1001</v>
      </c>
      <c r="AC276" s="189">
        <f t="shared" ca="1" si="40"/>
        <v>0</v>
      </c>
      <c r="AD276" s="190">
        <f t="shared" ca="1" si="41"/>
        <v>0</v>
      </c>
      <c r="AE276" s="191">
        <f t="shared" ca="1" si="42"/>
        <v>1</v>
      </c>
      <c r="AF276" s="119"/>
      <c r="AG276" s="192" t="e">
        <f t="shared" ca="1" si="43"/>
        <v>#N/A</v>
      </c>
      <c r="AH276" s="189">
        <f t="shared" ca="1" si="44"/>
        <v>1001</v>
      </c>
      <c r="AI276" s="189">
        <f t="shared" ca="1" si="45"/>
        <v>0</v>
      </c>
      <c r="AJ276" s="190">
        <f t="shared" ca="1" si="46"/>
        <v>0</v>
      </c>
      <c r="AK276" s="191">
        <f t="shared" ca="1" si="47"/>
        <v>1</v>
      </c>
      <c r="AL276" s="186"/>
      <c r="AM276" s="188"/>
      <c r="AN276" s="189">
        <f t="shared" ca="1" si="48"/>
        <v>1001</v>
      </c>
      <c r="AO276" s="189">
        <f t="shared" ca="1" si="49"/>
        <v>0</v>
      </c>
      <c r="AP276" s="190">
        <f t="shared" ca="1" si="50"/>
        <v>0</v>
      </c>
      <c r="AQ276" s="191">
        <f t="shared" ca="1" si="51"/>
        <v>1</v>
      </c>
      <c r="AS276" s="192" t="e">
        <f t="shared" ca="1" si="52"/>
        <v>#N/A</v>
      </c>
      <c r="AT276" s="188"/>
      <c r="AU276" s="189">
        <f t="shared" ca="1" si="53"/>
        <v>1001</v>
      </c>
      <c r="AV276" s="189">
        <f t="shared" ca="1" si="54"/>
        <v>0</v>
      </c>
      <c r="AW276" s="190">
        <f t="shared" ca="1" si="55"/>
        <v>0</v>
      </c>
      <c r="AX276" s="191">
        <f t="shared" ca="1" si="56"/>
        <v>1</v>
      </c>
      <c r="AY276" s="188"/>
      <c r="AZ276" s="189">
        <f t="shared" ca="1" si="57"/>
        <v>1001</v>
      </c>
      <c r="BA276" s="189">
        <f t="shared" ca="1" si="58"/>
        <v>0</v>
      </c>
      <c r="BB276" s="190">
        <f t="shared" ca="1" si="59"/>
        <v>0</v>
      </c>
      <c r="BC276" s="191">
        <f t="shared" ca="1" si="60"/>
        <v>1</v>
      </c>
    </row>
    <row r="277" spans="2:55" x14ac:dyDescent="0.25">
      <c r="B277" s="181" t="e">
        <f t="shared" ca="1" si="24"/>
        <v>#N/A</v>
      </c>
      <c r="C2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7" s="12">
        <v>19</v>
      </c>
      <c r="E277" s="119" t="e">
        <f t="shared" ca="1" si="30"/>
        <v>#N/A</v>
      </c>
      <c r="F277" s="119" t="e">
        <f t="shared" ca="1" si="31"/>
        <v>#N/A</v>
      </c>
      <c r="G277" s="58">
        <f t="shared" ca="1" si="32"/>
        <v>3000</v>
      </c>
      <c r="H277" s="58">
        <f t="shared" ca="1" si="63"/>
        <v>0</v>
      </c>
      <c r="I277" s="86">
        <f t="shared" ca="1" si="33"/>
        <v>0</v>
      </c>
      <c r="J277" s="39">
        <f t="shared" ca="1" si="61"/>
        <v>1</v>
      </c>
      <c r="M277" s="16" t="e">
        <f t="shared" ca="1" si="25"/>
        <v>#N/A</v>
      </c>
      <c r="N277" s="86" t="e">
        <f t="shared" ca="1" si="26"/>
        <v>#N/A</v>
      </c>
      <c r="O277" s="86" t="e">
        <f t="shared" ca="1" si="27"/>
        <v>#N/A</v>
      </c>
      <c r="Q277" s="16" t="e">
        <f t="shared" ca="1" si="34"/>
        <v>#N/A</v>
      </c>
      <c r="R277" s="86" t="e">
        <f t="shared" ca="1" si="28"/>
        <v>#N/A</v>
      </c>
      <c r="S277" s="86" t="e">
        <f t="shared" ca="1" si="29"/>
        <v>#N/A</v>
      </c>
      <c r="T277" s="16" t="e">
        <f ca="1">(($E$9*(RAND()*($E$213-$D$213)+$D$213))*(RAND()*('Your Value Calcs'!$E$209-'Your Value Calcs'!$D$209)+'Your Value Calcs'!$D$209+IF('Your Results'!$D$48&gt;0,'Your Results'!$D$48,0)))+$E$161-$E$201+$E$185-($E$185*(RAND()*($E$215-$D$215)+$D$215))-(($E$205/$C$56)*(RAND()*($E$216-$D$216)+$D$216))</f>
        <v>#N/A</v>
      </c>
      <c r="U277" s="188" t="e">
        <f t="shared" ca="1" si="35"/>
        <v>#N/A</v>
      </c>
      <c r="V277" s="188" t="e">
        <f t="shared" ca="1" si="36"/>
        <v>#N/A</v>
      </c>
      <c r="W277" s="189">
        <f t="shared" ca="1" si="37"/>
        <v>1001</v>
      </c>
      <c r="X277" s="189">
        <f t="shared" ca="1" si="64"/>
        <v>0</v>
      </c>
      <c r="Y277" s="190">
        <f t="shared" ca="1" si="38"/>
        <v>0</v>
      </c>
      <c r="Z277" s="191">
        <f t="shared" ca="1" si="62"/>
        <v>1</v>
      </c>
      <c r="AA277" s="188"/>
      <c r="AB277" s="189">
        <f t="shared" ca="1" si="39"/>
        <v>1001</v>
      </c>
      <c r="AC277" s="189">
        <f t="shared" ca="1" si="40"/>
        <v>0</v>
      </c>
      <c r="AD277" s="190">
        <f t="shared" ca="1" si="41"/>
        <v>0</v>
      </c>
      <c r="AE277" s="191">
        <f t="shared" ca="1" si="42"/>
        <v>1</v>
      </c>
      <c r="AF277" s="119"/>
      <c r="AG277" s="192" t="e">
        <f t="shared" ca="1" si="43"/>
        <v>#N/A</v>
      </c>
      <c r="AH277" s="189">
        <f t="shared" ca="1" si="44"/>
        <v>1001</v>
      </c>
      <c r="AI277" s="189">
        <f t="shared" ca="1" si="45"/>
        <v>0</v>
      </c>
      <c r="AJ277" s="190">
        <f t="shared" ca="1" si="46"/>
        <v>0</v>
      </c>
      <c r="AK277" s="191">
        <f t="shared" ca="1" si="47"/>
        <v>1</v>
      </c>
      <c r="AL277" s="186"/>
      <c r="AM277" s="188"/>
      <c r="AN277" s="189">
        <f t="shared" ca="1" si="48"/>
        <v>1001</v>
      </c>
      <c r="AO277" s="189">
        <f t="shared" ca="1" si="49"/>
        <v>0</v>
      </c>
      <c r="AP277" s="190">
        <f t="shared" ca="1" si="50"/>
        <v>0</v>
      </c>
      <c r="AQ277" s="191">
        <f t="shared" ca="1" si="51"/>
        <v>1</v>
      </c>
      <c r="AS277" s="192" t="e">
        <f t="shared" ca="1" si="52"/>
        <v>#N/A</v>
      </c>
      <c r="AT277" s="188"/>
      <c r="AU277" s="189">
        <f t="shared" ca="1" si="53"/>
        <v>1001</v>
      </c>
      <c r="AV277" s="189">
        <f t="shared" ca="1" si="54"/>
        <v>0</v>
      </c>
      <c r="AW277" s="190">
        <f t="shared" ca="1" si="55"/>
        <v>0</v>
      </c>
      <c r="AX277" s="191">
        <f t="shared" ca="1" si="56"/>
        <v>1</v>
      </c>
      <c r="AY277" s="188"/>
      <c r="AZ277" s="189">
        <f t="shared" ca="1" si="57"/>
        <v>1001</v>
      </c>
      <c r="BA277" s="189">
        <f t="shared" ca="1" si="58"/>
        <v>0</v>
      </c>
      <c r="BB277" s="190">
        <f t="shared" ca="1" si="59"/>
        <v>0</v>
      </c>
      <c r="BC277" s="191">
        <f t="shared" ca="1" si="60"/>
        <v>1</v>
      </c>
    </row>
    <row r="278" spans="2:55" x14ac:dyDescent="0.25">
      <c r="B278" s="181" t="e">
        <f t="shared" ca="1" si="24"/>
        <v>#N/A</v>
      </c>
      <c r="C2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8" s="12">
        <v>20</v>
      </c>
      <c r="E278" s="119" t="e">
        <f t="shared" ca="1" si="30"/>
        <v>#N/A</v>
      </c>
      <c r="F278" s="119" t="e">
        <f t="shared" ca="1" si="31"/>
        <v>#N/A</v>
      </c>
      <c r="G278" s="58">
        <f t="shared" ca="1" si="32"/>
        <v>3000</v>
      </c>
      <c r="H278" s="58">
        <f t="shared" ca="1" si="63"/>
        <v>0</v>
      </c>
      <c r="I278" s="86">
        <f t="shared" ca="1" si="33"/>
        <v>0</v>
      </c>
      <c r="J278" s="39">
        <f t="shared" ca="1" si="61"/>
        <v>1</v>
      </c>
      <c r="M278" s="16" t="e">
        <f t="shared" ca="1" si="25"/>
        <v>#N/A</v>
      </c>
      <c r="N278" s="86" t="e">
        <f t="shared" ca="1" si="26"/>
        <v>#N/A</v>
      </c>
      <c r="O278" s="86" t="e">
        <f t="shared" ca="1" si="27"/>
        <v>#N/A</v>
      </c>
      <c r="Q278" s="16" t="e">
        <f t="shared" ca="1" si="34"/>
        <v>#N/A</v>
      </c>
      <c r="R278" s="86" t="e">
        <f t="shared" ca="1" si="28"/>
        <v>#N/A</v>
      </c>
      <c r="S278" s="86" t="e">
        <f t="shared" ca="1" si="29"/>
        <v>#N/A</v>
      </c>
      <c r="T278" s="16" t="e">
        <f ca="1">(($E$9*(RAND()*($E$213-$D$213)+$D$213))*(RAND()*('Your Value Calcs'!$E$209-'Your Value Calcs'!$D$209)+'Your Value Calcs'!$D$209+IF('Your Results'!$D$48&gt;0,'Your Results'!$D$48,0)))+$E$161-$E$201+$E$185-($E$185*(RAND()*($E$215-$D$215)+$D$215))-(($E$205/$C$56)*(RAND()*($E$216-$D$216)+$D$216))</f>
        <v>#N/A</v>
      </c>
      <c r="U278" s="188" t="e">
        <f t="shared" ca="1" si="35"/>
        <v>#N/A</v>
      </c>
      <c r="V278" s="188" t="e">
        <f t="shared" ca="1" si="36"/>
        <v>#N/A</v>
      </c>
      <c r="W278" s="189">
        <f t="shared" ca="1" si="37"/>
        <v>1001</v>
      </c>
      <c r="X278" s="189">
        <f t="shared" ca="1" si="64"/>
        <v>0</v>
      </c>
      <c r="Y278" s="190">
        <f t="shared" ca="1" si="38"/>
        <v>0</v>
      </c>
      <c r="Z278" s="191">
        <f t="shared" ca="1" si="62"/>
        <v>1</v>
      </c>
      <c r="AA278" s="188"/>
      <c r="AB278" s="189">
        <f t="shared" ca="1" si="39"/>
        <v>1001</v>
      </c>
      <c r="AC278" s="189">
        <f t="shared" ca="1" si="40"/>
        <v>0</v>
      </c>
      <c r="AD278" s="190">
        <f t="shared" ca="1" si="41"/>
        <v>0</v>
      </c>
      <c r="AE278" s="191">
        <f t="shared" ca="1" si="42"/>
        <v>1</v>
      </c>
      <c r="AF278" s="119"/>
      <c r="AG278" s="192" t="e">
        <f t="shared" ca="1" si="43"/>
        <v>#N/A</v>
      </c>
      <c r="AH278" s="189">
        <f t="shared" ca="1" si="44"/>
        <v>1001</v>
      </c>
      <c r="AI278" s="189">
        <f t="shared" ca="1" si="45"/>
        <v>0</v>
      </c>
      <c r="AJ278" s="190">
        <f t="shared" ca="1" si="46"/>
        <v>0</v>
      </c>
      <c r="AK278" s="191">
        <f t="shared" ca="1" si="47"/>
        <v>1</v>
      </c>
      <c r="AL278" s="186"/>
      <c r="AM278" s="188"/>
      <c r="AN278" s="189">
        <f t="shared" ca="1" si="48"/>
        <v>1001</v>
      </c>
      <c r="AO278" s="189">
        <f t="shared" ca="1" si="49"/>
        <v>0</v>
      </c>
      <c r="AP278" s="190">
        <f t="shared" ca="1" si="50"/>
        <v>0</v>
      </c>
      <c r="AQ278" s="191">
        <f t="shared" ca="1" si="51"/>
        <v>1</v>
      </c>
      <c r="AS278" s="192" t="e">
        <f t="shared" ca="1" si="52"/>
        <v>#N/A</v>
      </c>
      <c r="AT278" s="188"/>
      <c r="AU278" s="189">
        <f t="shared" ca="1" si="53"/>
        <v>1001</v>
      </c>
      <c r="AV278" s="189">
        <f t="shared" ca="1" si="54"/>
        <v>0</v>
      </c>
      <c r="AW278" s="190">
        <f t="shared" ca="1" si="55"/>
        <v>0</v>
      </c>
      <c r="AX278" s="191">
        <f t="shared" ca="1" si="56"/>
        <v>1</v>
      </c>
      <c r="AY278" s="188"/>
      <c r="AZ278" s="189">
        <f t="shared" ca="1" si="57"/>
        <v>1001</v>
      </c>
      <c r="BA278" s="189">
        <f t="shared" ca="1" si="58"/>
        <v>0</v>
      </c>
      <c r="BB278" s="190">
        <f t="shared" ca="1" si="59"/>
        <v>0</v>
      </c>
      <c r="BC278" s="191">
        <f t="shared" ca="1" si="60"/>
        <v>1</v>
      </c>
    </row>
    <row r="279" spans="2:55" x14ac:dyDescent="0.25">
      <c r="B279" s="181" t="e">
        <f t="shared" ca="1" si="24"/>
        <v>#N/A</v>
      </c>
      <c r="C2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9" s="12">
        <v>21</v>
      </c>
      <c r="E279" s="119" t="e">
        <f t="shared" ca="1" si="30"/>
        <v>#N/A</v>
      </c>
      <c r="F279" s="119" t="e">
        <f t="shared" ca="1" si="31"/>
        <v>#N/A</v>
      </c>
      <c r="G279" s="58">
        <f t="shared" ca="1" si="32"/>
        <v>3000</v>
      </c>
      <c r="H279" s="58">
        <f t="shared" ca="1" si="63"/>
        <v>0</v>
      </c>
      <c r="I279" s="86">
        <f t="shared" ca="1" si="33"/>
        <v>0</v>
      </c>
      <c r="J279" s="39">
        <f t="shared" ca="1" si="61"/>
        <v>1</v>
      </c>
      <c r="M279" s="16" t="e">
        <f t="shared" ca="1" si="25"/>
        <v>#N/A</v>
      </c>
      <c r="N279" s="86" t="e">
        <f t="shared" ca="1" si="26"/>
        <v>#N/A</v>
      </c>
      <c r="O279" s="86" t="e">
        <f t="shared" ca="1" si="27"/>
        <v>#N/A</v>
      </c>
      <c r="Q279" s="16" t="e">
        <f t="shared" ca="1" si="34"/>
        <v>#N/A</v>
      </c>
      <c r="R279" s="86" t="e">
        <f t="shared" ca="1" si="28"/>
        <v>#N/A</v>
      </c>
      <c r="S279" s="86" t="e">
        <f t="shared" ca="1" si="29"/>
        <v>#N/A</v>
      </c>
      <c r="T279" s="16" t="e">
        <f ca="1">(($E$9*(RAND()*($E$213-$D$213)+$D$213))*(RAND()*('Your Value Calcs'!$E$209-'Your Value Calcs'!$D$209)+'Your Value Calcs'!$D$209+IF('Your Results'!$D$48&gt;0,'Your Results'!$D$48,0)))+$E$161-$E$201+$E$185-($E$185*(RAND()*($E$215-$D$215)+$D$215))-(($E$205/$C$56)*(RAND()*($E$216-$D$216)+$D$216))</f>
        <v>#N/A</v>
      </c>
      <c r="U279" s="188" t="e">
        <f t="shared" ca="1" si="35"/>
        <v>#N/A</v>
      </c>
      <c r="V279" s="188" t="e">
        <f t="shared" ca="1" si="36"/>
        <v>#N/A</v>
      </c>
      <c r="W279" s="189">
        <f t="shared" ca="1" si="37"/>
        <v>1001</v>
      </c>
      <c r="X279" s="189">
        <f t="shared" ca="1" si="64"/>
        <v>0</v>
      </c>
      <c r="Y279" s="190">
        <f t="shared" ca="1" si="38"/>
        <v>0</v>
      </c>
      <c r="Z279" s="191">
        <f t="shared" ca="1" si="62"/>
        <v>1</v>
      </c>
      <c r="AA279" s="188"/>
      <c r="AB279" s="189">
        <f t="shared" ca="1" si="39"/>
        <v>1001</v>
      </c>
      <c r="AC279" s="189">
        <f t="shared" ca="1" si="40"/>
        <v>0</v>
      </c>
      <c r="AD279" s="190">
        <f t="shared" ca="1" si="41"/>
        <v>0</v>
      </c>
      <c r="AE279" s="191">
        <f t="shared" ca="1" si="42"/>
        <v>1</v>
      </c>
      <c r="AF279" s="119"/>
      <c r="AG279" s="192" t="e">
        <f t="shared" ca="1" si="43"/>
        <v>#N/A</v>
      </c>
      <c r="AH279" s="189">
        <f t="shared" ca="1" si="44"/>
        <v>1001</v>
      </c>
      <c r="AI279" s="189">
        <f t="shared" ca="1" si="45"/>
        <v>0</v>
      </c>
      <c r="AJ279" s="190">
        <f t="shared" ca="1" si="46"/>
        <v>0</v>
      </c>
      <c r="AK279" s="191">
        <f t="shared" ca="1" si="47"/>
        <v>1</v>
      </c>
      <c r="AL279" s="186"/>
      <c r="AM279" s="188"/>
      <c r="AN279" s="189">
        <f t="shared" ca="1" si="48"/>
        <v>1001</v>
      </c>
      <c r="AO279" s="189">
        <f t="shared" ca="1" si="49"/>
        <v>0</v>
      </c>
      <c r="AP279" s="190">
        <f t="shared" ca="1" si="50"/>
        <v>0</v>
      </c>
      <c r="AQ279" s="191">
        <f t="shared" ca="1" si="51"/>
        <v>1</v>
      </c>
      <c r="AS279" s="192" t="e">
        <f t="shared" ca="1" si="52"/>
        <v>#N/A</v>
      </c>
      <c r="AT279" s="188"/>
      <c r="AU279" s="189">
        <f t="shared" ca="1" si="53"/>
        <v>1001</v>
      </c>
      <c r="AV279" s="189">
        <f t="shared" ca="1" si="54"/>
        <v>0</v>
      </c>
      <c r="AW279" s="190">
        <f t="shared" ca="1" si="55"/>
        <v>0</v>
      </c>
      <c r="AX279" s="191">
        <f t="shared" ca="1" si="56"/>
        <v>1</v>
      </c>
      <c r="AY279" s="188"/>
      <c r="AZ279" s="189">
        <f t="shared" ca="1" si="57"/>
        <v>1001</v>
      </c>
      <c r="BA279" s="189">
        <f t="shared" ca="1" si="58"/>
        <v>0</v>
      </c>
      <c r="BB279" s="190">
        <f t="shared" ca="1" si="59"/>
        <v>0</v>
      </c>
      <c r="BC279" s="191">
        <f t="shared" ca="1" si="60"/>
        <v>1</v>
      </c>
    </row>
    <row r="280" spans="2:55" x14ac:dyDescent="0.25">
      <c r="B280" s="181" t="e">
        <f t="shared" ca="1" si="24"/>
        <v>#N/A</v>
      </c>
      <c r="C2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0" s="12">
        <v>22</v>
      </c>
      <c r="E280" s="119" t="e">
        <f t="shared" ca="1" si="30"/>
        <v>#N/A</v>
      </c>
      <c r="F280" s="119" t="e">
        <f t="shared" ca="1" si="31"/>
        <v>#N/A</v>
      </c>
      <c r="G280" s="58">
        <f t="shared" ca="1" si="32"/>
        <v>3000</v>
      </c>
      <c r="H280" s="58">
        <f t="shared" ca="1" si="63"/>
        <v>0</v>
      </c>
      <c r="I280" s="86">
        <f t="shared" ca="1" si="33"/>
        <v>0</v>
      </c>
      <c r="J280" s="39">
        <f t="shared" ca="1" si="61"/>
        <v>1</v>
      </c>
      <c r="M280" s="16" t="e">
        <f t="shared" ca="1" si="25"/>
        <v>#N/A</v>
      </c>
      <c r="N280" s="86" t="e">
        <f t="shared" ca="1" si="26"/>
        <v>#N/A</v>
      </c>
      <c r="O280" s="86" t="e">
        <f t="shared" ca="1" si="27"/>
        <v>#N/A</v>
      </c>
      <c r="Q280" s="16" t="e">
        <f t="shared" ca="1" si="34"/>
        <v>#N/A</v>
      </c>
      <c r="R280" s="86" t="e">
        <f t="shared" ca="1" si="28"/>
        <v>#N/A</v>
      </c>
      <c r="S280" s="86" t="e">
        <f t="shared" ca="1" si="29"/>
        <v>#N/A</v>
      </c>
      <c r="T280" s="16" t="e">
        <f ca="1">(($E$9*(RAND()*($E$213-$D$213)+$D$213))*(RAND()*('Your Value Calcs'!$E$209-'Your Value Calcs'!$D$209)+'Your Value Calcs'!$D$209+IF('Your Results'!$D$48&gt;0,'Your Results'!$D$48,0)))+$E$161-$E$201+$E$185-($E$185*(RAND()*($E$215-$D$215)+$D$215))-(($E$205/$C$56)*(RAND()*($E$216-$D$216)+$D$216))</f>
        <v>#N/A</v>
      </c>
      <c r="U280" s="188" t="e">
        <f t="shared" ca="1" si="35"/>
        <v>#N/A</v>
      </c>
      <c r="V280" s="188" t="e">
        <f t="shared" ca="1" si="36"/>
        <v>#N/A</v>
      </c>
      <c r="W280" s="189">
        <f t="shared" ca="1" si="37"/>
        <v>1001</v>
      </c>
      <c r="X280" s="189">
        <f t="shared" ca="1" si="64"/>
        <v>0</v>
      </c>
      <c r="Y280" s="190">
        <f t="shared" ca="1" si="38"/>
        <v>0</v>
      </c>
      <c r="Z280" s="191">
        <f t="shared" ca="1" si="62"/>
        <v>1</v>
      </c>
      <c r="AA280" s="188"/>
      <c r="AB280" s="189">
        <f t="shared" ca="1" si="39"/>
        <v>1001</v>
      </c>
      <c r="AC280" s="189">
        <f t="shared" ca="1" si="40"/>
        <v>0</v>
      </c>
      <c r="AD280" s="190">
        <f t="shared" ca="1" si="41"/>
        <v>0</v>
      </c>
      <c r="AE280" s="191">
        <f t="shared" ca="1" si="42"/>
        <v>1</v>
      </c>
      <c r="AF280" s="119"/>
      <c r="AG280" s="192" t="e">
        <f t="shared" ca="1" si="43"/>
        <v>#N/A</v>
      </c>
      <c r="AH280" s="189">
        <f t="shared" ca="1" si="44"/>
        <v>1001</v>
      </c>
      <c r="AI280" s="189">
        <f t="shared" ca="1" si="45"/>
        <v>0</v>
      </c>
      <c r="AJ280" s="190">
        <f t="shared" ca="1" si="46"/>
        <v>0</v>
      </c>
      <c r="AK280" s="191">
        <f t="shared" ca="1" si="47"/>
        <v>1</v>
      </c>
      <c r="AL280" s="186"/>
      <c r="AM280" s="188"/>
      <c r="AN280" s="189">
        <f t="shared" ca="1" si="48"/>
        <v>1001</v>
      </c>
      <c r="AO280" s="189">
        <f t="shared" ca="1" si="49"/>
        <v>0</v>
      </c>
      <c r="AP280" s="190">
        <f t="shared" ca="1" si="50"/>
        <v>0</v>
      </c>
      <c r="AQ280" s="191">
        <f t="shared" ca="1" si="51"/>
        <v>1</v>
      </c>
      <c r="AS280" s="192" t="e">
        <f t="shared" ca="1" si="52"/>
        <v>#N/A</v>
      </c>
      <c r="AT280" s="188"/>
      <c r="AU280" s="189">
        <f t="shared" ca="1" si="53"/>
        <v>1001</v>
      </c>
      <c r="AV280" s="189">
        <f t="shared" ca="1" si="54"/>
        <v>0</v>
      </c>
      <c r="AW280" s="190">
        <f t="shared" ca="1" si="55"/>
        <v>0</v>
      </c>
      <c r="AX280" s="191">
        <f t="shared" ca="1" si="56"/>
        <v>1</v>
      </c>
      <c r="AY280" s="188"/>
      <c r="AZ280" s="189">
        <f t="shared" ca="1" si="57"/>
        <v>1001</v>
      </c>
      <c r="BA280" s="189">
        <f t="shared" ca="1" si="58"/>
        <v>0</v>
      </c>
      <c r="BB280" s="190">
        <f t="shared" ca="1" si="59"/>
        <v>0</v>
      </c>
      <c r="BC280" s="191">
        <f t="shared" ca="1" si="60"/>
        <v>1</v>
      </c>
    </row>
    <row r="281" spans="2:55" x14ac:dyDescent="0.25">
      <c r="B281" s="181" t="e">
        <f t="shared" ca="1" si="24"/>
        <v>#N/A</v>
      </c>
      <c r="C2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1" s="12">
        <v>23</v>
      </c>
      <c r="E281" s="119" t="e">
        <f t="shared" ca="1" si="30"/>
        <v>#N/A</v>
      </c>
      <c r="F281" s="119" t="e">
        <f t="shared" ca="1" si="31"/>
        <v>#N/A</v>
      </c>
      <c r="G281" s="58">
        <f t="shared" ca="1" si="32"/>
        <v>3000</v>
      </c>
      <c r="H281" s="58">
        <f t="shared" ca="1" si="63"/>
        <v>0</v>
      </c>
      <c r="I281" s="86">
        <f t="shared" ca="1" si="33"/>
        <v>0</v>
      </c>
      <c r="J281" s="39">
        <f t="shared" ca="1" si="61"/>
        <v>1</v>
      </c>
      <c r="M281" s="16" t="e">
        <f t="shared" ca="1" si="25"/>
        <v>#N/A</v>
      </c>
      <c r="N281" s="86" t="e">
        <f t="shared" ca="1" si="26"/>
        <v>#N/A</v>
      </c>
      <c r="O281" s="86" t="e">
        <f t="shared" ca="1" si="27"/>
        <v>#N/A</v>
      </c>
      <c r="Q281" s="16" t="e">
        <f t="shared" ca="1" si="34"/>
        <v>#N/A</v>
      </c>
      <c r="R281" s="86" t="e">
        <f t="shared" ca="1" si="28"/>
        <v>#N/A</v>
      </c>
      <c r="S281" s="86" t="e">
        <f t="shared" ca="1" si="29"/>
        <v>#N/A</v>
      </c>
      <c r="T281" s="16" t="e">
        <f ca="1">(($E$9*(RAND()*($E$213-$D$213)+$D$213))*(RAND()*('Your Value Calcs'!$E$209-'Your Value Calcs'!$D$209)+'Your Value Calcs'!$D$209+IF('Your Results'!$D$48&gt;0,'Your Results'!$D$48,0)))+$E$161-$E$201+$E$185-($E$185*(RAND()*($E$215-$D$215)+$D$215))-(($E$205/$C$56)*(RAND()*($E$216-$D$216)+$D$216))</f>
        <v>#N/A</v>
      </c>
      <c r="U281" s="188" t="e">
        <f t="shared" ca="1" si="35"/>
        <v>#N/A</v>
      </c>
      <c r="V281" s="188" t="e">
        <f t="shared" ca="1" si="36"/>
        <v>#N/A</v>
      </c>
      <c r="W281" s="189">
        <f t="shared" ca="1" si="37"/>
        <v>1001</v>
      </c>
      <c r="X281" s="189">
        <f t="shared" ca="1" si="64"/>
        <v>0</v>
      </c>
      <c r="Y281" s="190">
        <f t="shared" ca="1" si="38"/>
        <v>0</v>
      </c>
      <c r="Z281" s="191">
        <f t="shared" ca="1" si="62"/>
        <v>1</v>
      </c>
      <c r="AA281" s="188"/>
      <c r="AB281" s="189">
        <f t="shared" ca="1" si="39"/>
        <v>1001</v>
      </c>
      <c r="AC281" s="189">
        <f t="shared" ca="1" si="40"/>
        <v>0</v>
      </c>
      <c r="AD281" s="190">
        <f t="shared" ca="1" si="41"/>
        <v>0</v>
      </c>
      <c r="AE281" s="191">
        <f t="shared" ca="1" si="42"/>
        <v>1</v>
      </c>
      <c r="AF281" s="119"/>
      <c r="AG281" s="192" t="e">
        <f t="shared" ca="1" si="43"/>
        <v>#N/A</v>
      </c>
      <c r="AH281" s="189">
        <f t="shared" ca="1" si="44"/>
        <v>1001</v>
      </c>
      <c r="AI281" s="189">
        <f t="shared" ca="1" si="45"/>
        <v>0</v>
      </c>
      <c r="AJ281" s="190">
        <f t="shared" ca="1" si="46"/>
        <v>0</v>
      </c>
      <c r="AK281" s="191">
        <f t="shared" ca="1" si="47"/>
        <v>1</v>
      </c>
      <c r="AL281" s="186"/>
      <c r="AM281" s="188"/>
      <c r="AN281" s="189">
        <f t="shared" ca="1" si="48"/>
        <v>1001</v>
      </c>
      <c r="AO281" s="189">
        <f t="shared" ca="1" si="49"/>
        <v>0</v>
      </c>
      <c r="AP281" s="190">
        <f t="shared" ca="1" si="50"/>
        <v>0</v>
      </c>
      <c r="AQ281" s="191">
        <f t="shared" ca="1" si="51"/>
        <v>1</v>
      </c>
      <c r="AS281" s="192" t="e">
        <f t="shared" ca="1" si="52"/>
        <v>#N/A</v>
      </c>
      <c r="AT281" s="188"/>
      <c r="AU281" s="189">
        <f t="shared" ca="1" si="53"/>
        <v>1001</v>
      </c>
      <c r="AV281" s="189">
        <f t="shared" ca="1" si="54"/>
        <v>0</v>
      </c>
      <c r="AW281" s="190">
        <f t="shared" ca="1" si="55"/>
        <v>0</v>
      </c>
      <c r="AX281" s="191">
        <f t="shared" ca="1" si="56"/>
        <v>1</v>
      </c>
      <c r="AY281" s="188"/>
      <c r="AZ281" s="189">
        <f t="shared" ca="1" si="57"/>
        <v>1001</v>
      </c>
      <c r="BA281" s="189">
        <f t="shared" ca="1" si="58"/>
        <v>0</v>
      </c>
      <c r="BB281" s="190">
        <f t="shared" ca="1" si="59"/>
        <v>0</v>
      </c>
      <c r="BC281" s="191">
        <f t="shared" ca="1" si="60"/>
        <v>1</v>
      </c>
    </row>
    <row r="282" spans="2:55" x14ac:dyDescent="0.25">
      <c r="B282" s="181" t="e">
        <f t="shared" ca="1" si="24"/>
        <v>#N/A</v>
      </c>
      <c r="C2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2" s="12">
        <v>24</v>
      </c>
      <c r="E282" s="119" t="e">
        <f t="shared" ca="1" si="30"/>
        <v>#N/A</v>
      </c>
      <c r="F282" s="119" t="e">
        <f t="shared" ca="1" si="31"/>
        <v>#N/A</v>
      </c>
      <c r="G282" s="58">
        <f t="shared" ca="1" si="32"/>
        <v>3000</v>
      </c>
      <c r="H282" s="58">
        <f t="shared" ca="1" si="63"/>
        <v>0</v>
      </c>
      <c r="I282" s="86">
        <f t="shared" ca="1" si="33"/>
        <v>0</v>
      </c>
      <c r="J282" s="39">
        <f t="shared" ca="1" si="61"/>
        <v>1</v>
      </c>
      <c r="M282" s="16" t="e">
        <f t="shared" ca="1" si="25"/>
        <v>#N/A</v>
      </c>
      <c r="N282" s="86" t="e">
        <f t="shared" ca="1" si="26"/>
        <v>#N/A</v>
      </c>
      <c r="O282" s="86" t="e">
        <f t="shared" ca="1" si="27"/>
        <v>#N/A</v>
      </c>
      <c r="Q282" s="16" t="e">
        <f t="shared" ca="1" si="34"/>
        <v>#N/A</v>
      </c>
      <c r="R282" s="86" t="e">
        <f t="shared" ca="1" si="28"/>
        <v>#N/A</v>
      </c>
      <c r="S282" s="86" t="e">
        <f t="shared" ca="1" si="29"/>
        <v>#N/A</v>
      </c>
      <c r="T282" s="16" t="e">
        <f ca="1">(($E$9*(RAND()*($E$213-$D$213)+$D$213))*(RAND()*('Your Value Calcs'!$E$209-'Your Value Calcs'!$D$209)+'Your Value Calcs'!$D$209+IF('Your Results'!$D$48&gt;0,'Your Results'!$D$48,0)))+$E$161-$E$201+$E$185-($E$185*(RAND()*($E$215-$D$215)+$D$215))-(($E$205/$C$56)*(RAND()*($E$216-$D$216)+$D$216))</f>
        <v>#N/A</v>
      </c>
      <c r="U282" s="188" t="e">
        <f t="shared" ca="1" si="35"/>
        <v>#N/A</v>
      </c>
      <c r="V282" s="188" t="e">
        <f t="shared" ca="1" si="36"/>
        <v>#N/A</v>
      </c>
      <c r="W282" s="189">
        <f t="shared" ca="1" si="37"/>
        <v>1001</v>
      </c>
      <c r="X282" s="189">
        <f t="shared" ca="1" si="64"/>
        <v>0</v>
      </c>
      <c r="Y282" s="190">
        <f t="shared" ca="1" si="38"/>
        <v>0</v>
      </c>
      <c r="Z282" s="191">
        <f t="shared" ca="1" si="62"/>
        <v>1</v>
      </c>
      <c r="AA282" s="188"/>
      <c r="AB282" s="189">
        <f t="shared" ca="1" si="39"/>
        <v>1001</v>
      </c>
      <c r="AC282" s="189">
        <f t="shared" ca="1" si="40"/>
        <v>0</v>
      </c>
      <c r="AD282" s="190">
        <f t="shared" ca="1" si="41"/>
        <v>0</v>
      </c>
      <c r="AE282" s="191">
        <f t="shared" ca="1" si="42"/>
        <v>1</v>
      </c>
      <c r="AF282" s="119"/>
      <c r="AG282" s="192" t="e">
        <f t="shared" ca="1" si="43"/>
        <v>#N/A</v>
      </c>
      <c r="AH282" s="189">
        <f t="shared" ca="1" si="44"/>
        <v>1001</v>
      </c>
      <c r="AI282" s="189">
        <f t="shared" ca="1" si="45"/>
        <v>0</v>
      </c>
      <c r="AJ282" s="190">
        <f t="shared" ca="1" si="46"/>
        <v>0</v>
      </c>
      <c r="AK282" s="191">
        <f t="shared" ca="1" si="47"/>
        <v>1</v>
      </c>
      <c r="AL282" s="186"/>
      <c r="AM282" s="188"/>
      <c r="AN282" s="189">
        <f t="shared" ca="1" si="48"/>
        <v>1001</v>
      </c>
      <c r="AO282" s="189">
        <f t="shared" ca="1" si="49"/>
        <v>0</v>
      </c>
      <c r="AP282" s="190">
        <f t="shared" ca="1" si="50"/>
        <v>0</v>
      </c>
      <c r="AQ282" s="191">
        <f t="shared" ca="1" si="51"/>
        <v>1</v>
      </c>
      <c r="AS282" s="192" t="e">
        <f t="shared" ca="1" si="52"/>
        <v>#N/A</v>
      </c>
      <c r="AT282" s="188"/>
      <c r="AU282" s="189">
        <f t="shared" ca="1" si="53"/>
        <v>1001</v>
      </c>
      <c r="AV282" s="189">
        <f t="shared" ca="1" si="54"/>
        <v>0</v>
      </c>
      <c r="AW282" s="190">
        <f t="shared" ca="1" si="55"/>
        <v>0</v>
      </c>
      <c r="AX282" s="191">
        <f t="shared" ca="1" si="56"/>
        <v>1</v>
      </c>
      <c r="AY282" s="188"/>
      <c r="AZ282" s="189">
        <f t="shared" ca="1" si="57"/>
        <v>1001</v>
      </c>
      <c r="BA282" s="189">
        <f t="shared" ca="1" si="58"/>
        <v>0</v>
      </c>
      <c r="BB282" s="190">
        <f t="shared" ca="1" si="59"/>
        <v>0</v>
      </c>
      <c r="BC282" s="191">
        <f t="shared" ca="1" si="60"/>
        <v>1</v>
      </c>
    </row>
    <row r="283" spans="2:55" x14ac:dyDescent="0.25">
      <c r="B283" s="181" t="e">
        <f t="shared" ca="1" si="24"/>
        <v>#N/A</v>
      </c>
      <c r="C2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3" s="12">
        <v>25</v>
      </c>
      <c r="E283" s="119" t="e">
        <f t="shared" ca="1" si="30"/>
        <v>#N/A</v>
      </c>
      <c r="F283" s="119" t="e">
        <f t="shared" ca="1" si="31"/>
        <v>#N/A</v>
      </c>
      <c r="G283" s="58">
        <f t="shared" ca="1" si="32"/>
        <v>3000</v>
      </c>
      <c r="H283" s="58">
        <f t="shared" ca="1" si="63"/>
        <v>0</v>
      </c>
      <c r="I283" s="86">
        <f t="shared" ca="1" si="33"/>
        <v>0</v>
      </c>
      <c r="J283" s="39">
        <f t="shared" ca="1" si="61"/>
        <v>1</v>
      </c>
      <c r="M283" s="16" t="e">
        <f t="shared" ca="1" si="25"/>
        <v>#N/A</v>
      </c>
      <c r="N283" s="86" t="e">
        <f t="shared" ca="1" si="26"/>
        <v>#N/A</v>
      </c>
      <c r="O283" s="86" t="e">
        <f t="shared" ca="1" si="27"/>
        <v>#N/A</v>
      </c>
      <c r="Q283" s="16" t="e">
        <f t="shared" ca="1" si="34"/>
        <v>#N/A</v>
      </c>
      <c r="R283" s="86" t="e">
        <f t="shared" ca="1" si="28"/>
        <v>#N/A</v>
      </c>
      <c r="S283" s="86" t="e">
        <f t="shared" ca="1" si="29"/>
        <v>#N/A</v>
      </c>
      <c r="T283" s="16" t="e">
        <f ca="1">(($E$9*(RAND()*($E$213-$D$213)+$D$213))*(RAND()*('Your Value Calcs'!$E$209-'Your Value Calcs'!$D$209)+'Your Value Calcs'!$D$209+IF('Your Results'!$D$48&gt;0,'Your Results'!$D$48,0)))+$E$161-$E$201+$E$185-($E$185*(RAND()*($E$215-$D$215)+$D$215))-(($E$205/$C$56)*(RAND()*($E$216-$D$216)+$D$216))</f>
        <v>#N/A</v>
      </c>
      <c r="U283" s="188" t="e">
        <f t="shared" ca="1" si="35"/>
        <v>#N/A</v>
      </c>
      <c r="V283" s="188" t="e">
        <f t="shared" ca="1" si="36"/>
        <v>#N/A</v>
      </c>
      <c r="W283" s="189">
        <f t="shared" ca="1" si="37"/>
        <v>1001</v>
      </c>
      <c r="X283" s="189">
        <f t="shared" ca="1" si="64"/>
        <v>0</v>
      </c>
      <c r="Y283" s="190">
        <f t="shared" ca="1" si="38"/>
        <v>0</v>
      </c>
      <c r="Z283" s="191">
        <f t="shared" ca="1" si="62"/>
        <v>1</v>
      </c>
      <c r="AA283" s="188"/>
      <c r="AB283" s="189">
        <f t="shared" ca="1" si="39"/>
        <v>1001</v>
      </c>
      <c r="AC283" s="189">
        <f t="shared" ca="1" si="40"/>
        <v>0</v>
      </c>
      <c r="AD283" s="190">
        <f t="shared" ca="1" si="41"/>
        <v>0</v>
      </c>
      <c r="AE283" s="191">
        <f t="shared" ca="1" si="42"/>
        <v>1</v>
      </c>
      <c r="AF283" s="119"/>
      <c r="AG283" s="192" t="e">
        <f t="shared" ca="1" si="43"/>
        <v>#N/A</v>
      </c>
      <c r="AH283" s="189">
        <f t="shared" ca="1" si="44"/>
        <v>1001</v>
      </c>
      <c r="AI283" s="189">
        <f t="shared" ca="1" si="45"/>
        <v>0</v>
      </c>
      <c r="AJ283" s="190">
        <f t="shared" ca="1" si="46"/>
        <v>0</v>
      </c>
      <c r="AK283" s="191">
        <f t="shared" ca="1" si="47"/>
        <v>1</v>
      </c>
      <c r="AL283" s="186"/>
      <c r="AM283" s="188"/>
      <c r="AN283" s="189">
        <f t="shared" ca="1" si="48"/>
        <v>1001</v>
      </c>
      <c r="AO283" s="189">
        <f t="shared" ca="1" si="49"/>
        <v>0</v>
      </c>
      <c r="AP283" s="190">
        <f t="shared" ca="1" si="50"/>
        <v>0</v>
      </c>
      <c r="AQ283" s="191">
        <f t="shared" ca="1" si="51"/>
        <v>1</v>
      </c>
      <c r="AS283" s="192" t="e">
        <f t="shared" ca="1" si="52"/>
        <v>#N/A</v>
      </c>
      <c r="AT283" s="188"/>
      <c r="AU283" s="189">
        <f t="shared" ca="1" si="53"/>
        <v>1001</v>
      </c>
      <c r="AV283" s="189">
        <f t="shared" ca="1" si="54"/>
        <v>0</v>
      </c>
      <c r="AW283" s="190">
        <f t="shared" ca="1" si="55"/>
        <v>0</v>
      </c>
      <c r="AX283" s="191">
        <f t="shared" ca="1" si="56"/>
        <v>1</v>
      </c>
      <c r="AY283" s="188"/>
      <c r="AZ283" s="189">
        <f t="shared" ca="1" si="57"/>
        <v>1001</v>
      </c>
      <c r="BA283" s="189">
        <f t="shared" ca="1" si="58"/>
        <v>0</v>
      </c>
      <c r="BB283" s="190">
        <f t="shared" ca="1" si="59"/>
        <v>0</v>
      </c>
      <c r="BC283" s="191">
        <f t="shared" ca="1" si="60"/>
        <v>1</v>
      </c>
    </row>
    <row r="284" spans="2:55" x14ac:dyDescent="0.25">
      <c r="B284" s="181" t="e">
        <f t="shared" ca="1" si="24"/>
        <v>#N/A</v>
      </c>
      <c r="C2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4" s="12">
        <v>26</v>
      </c>
      <c r="E284" s="119" t="e">
        <f t="shared" ca="1" si="30"/>
        <v>#N/A</v>
      </c>
      <c r="F284" s="119" t="e">
        <f t="shared" ca="1" si="31"/>
        <v>#N/A</v>
      </c>
      <c r="G284" s="58">
        <f t="shared" ca="1" si="32"/>
        <v>3000</v>
      </c>
      <c r="H284" s="58">
        <f t="shared" ca="1" si="63"/>
        <v>0</v>
      </c>
      <c r="I284" s="86">
        <f t="shared" ca="1" si="33"/>
        <v>0</v>
      </c>
      <c r="J284" s="39">
        <f t="shared" ca="1" si="61"/>
        <v>1</v>
      </c>
      <c r="M284" s="16" t="e">
        <f t="shared" ca="1" si="25"/>
        <v>#N/A</v>
      </c>
      <c r="N284" s="86" t="e">
        <f t="shared" ca="1" si="26"/>
        <v>#N/A</v>
      </c>
      <c r="O284" s="86" t="e">
        <f t="shared" ca="1" si="27"/>
        <v>#N/A</v>
      </c>
      <c r="Q284" s="16" t="e">
        <f t="shared" ca="1" si="34"/>
        <v>#N/A</v>
      </c>
      <c r="R284" s="86" t="e">
        <f t="shared" ca="1" si="28"/>
        <v>#N/A</v>
      </c>
      <c r="S284" s="86" t="e">
        <f t="shared" ca="1" si="29"/>
        <v>#N/A</v>
      </c>
      <c r="T284" s="16" t="e">
        <f ca="1">(($E$9*(RAND()*($E$213-$D$213)+$D$213))*(RAND()*('Your Value Calcs'!$E$209-'Your Value Calcs'!$D$209)+'Your Value Calcs'!$D$209+IF('Your Results'!$D$48&gt;0,'Your Results'!$D$48,0)))+$E$161-$E$201+$E$185-($E$185*(RAND()*($E$215-$D$215)+$D$215))-(($E$205/$C$56)*(RAND()*($E$216-$D$216)+$D$216))</f>
        <v>#N/A</v>
      </c>
      <c r="U284" s="188" t="e">
        <f t="shared" ca="1" si="35"/>
        <v>#N/A</v>
      </c>
      <c r="V284" s="188" t="e">
        <f t="shared" ca="1" si="36"/>
        <v>#N/A</v>
      </c>
      <c r="W284" s="189">
        <f t="shared" ca="1" si="37"/>
        <v>1001</v>
      </c>
      <c r="X284" s="189">
        <f t="shared" ca="1" si="64"/>
        <v>0</v>
      </c>
      <c r="Y284" s="190">
        <f t="shared" ca="1" si="38"/>
        <v>0</v>
      </c>
      <c r="Z284" s="191">
        <f t="shared" ca="1" si="62"/>
        <v>1</v>
      </c>
      <c r="AA284" s="188"/>
      <c r="AB284" s="189">
        <f t="shared" ca="1" si="39"/>
        <v>1001</v>
      </c>
      <c r="AC284" s="189">
        <f t="shared" ca="1" si="40"/>
        <v>0</v>
      </c>
      <c r="AD284" s="190">
        <f t="shared" ca="1" si="41"/>
        <v>0</v>
      </c>
      <c r="AE284" s="191">
        <f t="shared" ca="1" si="42"/>
        <v>1</v>
      </c>
      <c r="AF284" s="119"/>
      <c r="AG284" s="192" t="e">
        <f t="shared" ca="1" si="43"/>
        <v>#N/A</v>
      </c>
      <c r="AH284" s="189">
        <f t="shared" ca="1" si="44"/>
        <v>1001</v>
      </c>
      <c r="AI284" s="189">
        <f t="shared" ca="1" si="45"/>
        <v>0</v>
      </c>
      <c r="AJ284" s="190">
        <f t="shared" ca="1" si="46"/>
        <v>0</v>
      </c>
      <c r="AK284" s="191">
        <f t="shared" ca="1" si="47"/>
        <v>1</v>
      </c>
      <c r="AL284" s="186"/>
      <c r="AM284" s="188"/>
      <c r="AN284" s="189">
        <f t="shared" ca="1" si="48"/>
        <v>1001</v>
      </c>
      <c r="AO284" s="189">
        <f t="shared" ca="1" si="49"/>
        <v>0</v>
      </c>
      <c r="AP284" s="190">
        <f t="shared" ca="1" si="50"/>
        <v>0</v>
      </c>
      <c r="AQ284" s="191">
        <f t="shared" ca="1" si="51"/>
        <v>1</v>
      </c>
      <c r="AS284" s="192" t="e">
        <f t="shared" ca="1" si="52"/>
        <v>#N/A</v>
      </c>
      <c r="AT284" s="188"/>
      <c r="AU284" s="189">
        <f t="shared" ca="1" si="53"/>
        <v>1001</v>
      </c>
      <c r="AV284" s="189">
        <f t="shared" ca="1" si="54"/>
        <v>0</v>
      </c>
      <c r="AW284" s="190">
        <f t="shared" ca="1" si="55"/>
        <v>0</v>
      </c>
      <c r="AX284" s="191">
        <f t="shared" ca="1" si="56"/>
        <v>1</v>
      </c>
      <c r="AY284" s="188"/>
      <c r="AZ284" s="189">
        <f t="shared" ca="1" si="57"/>
        <v>1001</v>
      </c>
      <c r="BA284" s="189">
        <f t="shared" ca="1" si="58"/>
        <v>0</v>
      </c>
      <c r="BB284" s="190">
        <f t="shared" ca="1" si="59"/>
        <v>0</v>
      </c>
      <c r="BC284" s="191">
        <f t="shared" ca="1" si="60"/>
        <v>1</v>
      </c>
    </row>
    <row r="285" spans="2:55" x14ac:dyDescent="0.25">
      <c r="B285" s="181" t="e">
        <f t="shared" ca="1" si="24"/>
        <v>#N/A</v>
      </c>
      <c r="C2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5" s="12">
        <v>27</v>
      </c>
      <c r="E285" s="119" t="e">
        <f t="shared" ca="1" si="30"/>
        <v>#N/A</v>
      </c>
      <c r="F285" s="119" t="e">
        <f t="shared" ca="1" si="31"/>
        <v>#N/A</v>
      </c>
      <c r="G285" s="58">
        <f t="shared" ca="1" si="32"/>
        <v>3000</v>
      </c>
      <c r="H285" s="58">
        <f t="shared" ca="1" si="63"/>
        <v>0</v>
      </c>
      <c r="I285" s="86">
        <f t="shared" ca="1" si="33"/>
        <v>0</v>
      </c>
      <c r="J285" s="39">
        <f t="shared" ca="1" si="61"/>
        <v>1</v>
      </c>
      <c r="M285" s="16" t="e">
        <f t="shared" ca="1" si="25"/>
        <v>#N/A</v>
      </c>
      <c r="N285" s="86" t="e">
        <f t="shared" ca="1" si="26"/>
        <v>#N/A</v>
      </c>
      <c r="O285" s="86" t="e">
        <f t="shared" ca="1" si="27"/>
        <v>#N/A</v>
      </c>
      <c r="Q285" s="16" t="e">
        <f t="shared" ca="1" si="34"/>
        <v>#N/A</v>
      </c>
      <c r="R285" s="86" t="e">
        <f t="shared" ca="1" si="28"/>
        <v>#N/A</v>
      </c>
      <c r="S285" s="86" t="e">
        <f t="shared" ca="1" si="29"/>
        <v>#N/A</v>
      </c>
      <c r="T285" s="16" t="e">
        <f ca="1">(($E$9*(RAND()*($E$213-$D$213)+$D$213))*(RAND()*('Your Value Calcs'!$E$209-'Your Value Calcs'!$D$209)+'Your Value Calcs'!$D$209+IF('Your Results'!$D$48&gt;0,'Your Results'!$D$48,0)))+$E$161-$E$201+$E$185-($E$185*(RAND()*($E$215-$D$215)+$D$215))-(($E$205/$C$56)*(RAND()*($E$216-$D$216)+$D$216))</f>
        <v>#N/A</v>
      </c>
      <c r="U285" s="188" t="e">
        <f t="shared" ca="1" si="35"/>
        <v>#N/A</v>
      </c>
      <c r="V285" s="188" t="e">
        <f t="shared" ca="1" si="36"/>
        <v>#N/A</v>
      </c>
      <c r="W285" s="189">
        <f t="shared" ca="1" si="37"/>
        <v>1001</v>
      </c>
      <c r="X285" s="189">
        <f t="shared" ca="1" si="64"/>
        <v>0</v>
      </c>
      <c r="Y285" s="190">
        <f t="shared" ca="1" si="38"/>
        <v>0</v>
      </c>
      <c r="Z285" s="191">
        <f t="shared" ca="1" si="62"/>
        <v>1</v>
      </c>
      <c r="AA285" s="188"/>
      <c r="AB285" s="189">
        <f t="shared" ca="1" si="39"/>
        <v>1001</v>
      </c>
      <c r="AC285" s="189">
        <f t="shared" ca="1" si="40"/>
        <v>0</v>
      </c>
      <c r="AD285" s="190">
        <f t="shared" ca="1" si="41"/>
        <v>0</v>
      </c>
      <c r="AE285" s="191">
        <f t="shared" ca="1" si="42"/>
        <v>1</v>
      </c>
      <c r="AF285" s="119"/>
      <c r="AG285" s="192" t="e">
        <f t="shared" ca="1" si="43"/>
        <v>#N/A</v>
      </c>
      <c r="AH285" s="189">
        <f t="shared" ca="1" si="44"/>
        <v>1001</v>
      </c>
      <c r="AI285" s="189">
        <f t="shared" ca="1" si="45"/>
        <v>0</v>
      </c>
      <c r="AJ285" s="190">
        <f t="shared" ca="1" si="46"/>
        <v>0</v>
      </c>
      <c r="AK285" s="191">
        <f t="shared" ca="1" si="47"/>
        <v>1</v>
      </c>
      <c r="AL285" s="186"/>
      <c r="AM285" s="188"/>
      <c r="AN285" s="189">
        <f t="shared" ca="1" si="48"/>
        <v>1001</v>
      </c>
      <c r="AO285" s="189">
        <f t="shared" ca="1" si="49"/>
        <v>0</v>
      </c>
      <c r="AP285" s="190">
        <f t="shared" ca="1" si="50"/>
        <v>0</v>
      </c>
      <c r="AQ285" s="191">
        <f t="shared" ca="1" si="51"/>
        <v>1</v>
      </c>
      <c r="AS285" s="192" t="e">
        <f t="shared" ca="1" si="52"/>
        <v>#N/A</v>
      </c>
      <c r="AT285" s="188"/>
      <c r="AU285" s="189">
        <f t="shared" ca="1" si="53"/>
        <v>1001</v>
      </c>
      <c r="AV285" s="189">
        <f t="shared" ca="1" si="54"/>
        <v>0</v>
      </c>
      <c r="AW285" s="190">
        <f t="shared" ca="1" si="55"/>
        <v>0</v>
      </c>
      <c r="AX285" s="191">
        <f t="shared" ca="1" si="56"/>
        <v>1</v>
      </c>
      <c r="AY285" s="188"/>
      <c r="AZ285" s="189">
        <f t="shared" ca="1" si="57"/>
        <v>1001</v>
      </c>
      <c r="BA285" s="189">
        <f t="shared" ca="1" si="58"/>
        <v>0</v>
      </c>
      <c r="BB285" s="190">
        <f t="shared" ca="1" si="59"/>
        <v>0</v>
      </c>
      <c r="BC285" s="191">
        <f t="shared" ca="1" si="60"/>
        <v>1</v>
      </c>
    </row>
    <row r="286" spans="2:55" x14ac:dyDescent="0.25">
      <c r="B286" s="181" t="e">
        <f t="shared" ca="1" si="24"/>
        <v>#N/A</v>
      </c>
      <c r="C2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6" s="12">
        <v>28</v>
      </c>
      <c r="E286" s="119" t="e">
        <f t="shared" ca="1" si="30"/>
        <v>#N/A</v>
      </c>
      <c r="F286" s="119" t="e">
        <f t="shared" ca="1" si="31"/>
        <v>#N/A</v>
      </c>
      <c r="G286" s="58">
        <f t="shared" ca="1" si="32"/>
        <v>3000</v>
      </c>
      <c r="H286" s="58">
        <f t="shared" ca="1" si="63"/>
        <v>0</v>
      </c>
      <c r="I286" s="86">
        <f t="shared" ca="1" si="33"/>
        <v>0</v>
      </c>
      <c r="J286" s="39">
        <f t="shared" ca="1" si="61"/>
        <v>1</v>
      </c>
      <c r="M286" s="16" t="e">
        <f t="shared" ca="1" si="25"/>
        <v>#N/A</v>
      </c>
      <c r="N286" s="86" t="e">
        <f t="shared" ca="1" si="26"/>
        <v>#N/A</v>
      </c>
      <c r="O286" s="86" t="e">
        <f t="shared" ca="1" si="27"/>
        <v>#N/A</v>
      </c>
      <c r="Q286" s="16" t="e">
        <f t="shared" ca="1" si="34"/>
        <v>#N/A</v>
      </c>
      <c r="R286" s="86" t="e">
        <f t="shared" ca="1" si="28"/>
        <v>#N/A</v>
      </c>
      <c r="S286" s="86" t="e">
        <f t="shared" ca="1" si="29"/>
        <v>#N/A</v>
      </c>
      <c r="T286" s="16" t="e">
        <f ca="1">(($E$9*(RAND()*($E$213-$D$213)+$D$213))*(RAND()*('Your Value Calcs'!$E$209-'Your Value Calcs'!$D$209)+'Your Value Calcs'!$D$209+IF('Your Results'!$D$48&gt;0,'Your Results'!$D$48,0)))+$E$161-$E$201+$E$185-($E$185*(RAND()*($E$215-$D$215)+$D$215))-(($E$205/$C$56)*(RAND()*($E$216-$D$216)+$D$216))</f>
        <v>#N/A</v>
      </c>
      <c r="U286" s="188" t="e">
        <f t="shared" ca="1" si="35"/>
        <v>#N/A</v>
      </c>
      <c r="V286" s="188" t="e">
        <f t="shared" ca="1" si="36"/>
        <v>#N/A</v>
      </c>
      <c r="W286" s="189">
        <f t="shared" ca="1" si="37"/>
        <v>1001</v>
      </c>
      <c r="X286" s="189">
        <f t="shared" ca="1" si="64"/>
        <v>0</v>
      </c>
      <c r="Y286" s="190">
        <f t="shared" ca="1" si="38"/>
        <v>0</v>
      </c>
      <c r="Z286" s="191">
        <f t="shared" ca="1" si="62"/>
        <v>1</v>
      </c>
      <c r="AA286" s="188"/>
      <c r="AB286" s="189">
        <f t="shared" ca="1" si="39"/>
        <v>1001</v>
      </c>
      <c r="AC286" s="189">
        <f t="shared" ca="1" si="40"/>
        <v>0</v>
      </c>
      <c r="AD286" s="190">
        <f t="shared" ca="1" si="41"/>
        <v>0</v>
      </c>
      <c r="AE286" s="191">
        <f t="shared" ca="1" si="42"/>
        <v>1</v>
      </c>
      <c r="AF286" s="119"/>
      <c r="AG286" s="192" t="e">
        <f t="shared" ca="1" si="43"/>
        <v>#N/A</v>
      </c>
      <c r="AH286" s="189">
        <f t="shared" ca="1" si="44"/>
        <v>1001</v>
      </c>
      <c r="AI286" s="189">
        <f t="shared" ca="1" si="45"/>
        <v>0</v>
      </c>
      <c r="AJ286" s="190">
        <f t="shared" ca="1" si="46"/>
        <v>0</v>
      </c>
      <c r="AK286" s="191">
        <f t="shared" ca="1" si="47"/>
        <v>1</v>
      </c>
      <c r="AL286" s="186"/>
      <c r="AM286" s="188"/>
      <c r="AN286" s="189">
        <f t="shared" ca="1" si="48"/>
        <v>1001</v>
      </c>
      <c r="AO286" s="189">
        <f t="shared" ca="1" si="49"/>
        <v>0</v>
      </c>
      <c r="AP286" s="190">
        <f t="shared" ca="1" si="50"/>
        <v>0</v>
      </c>
      <c r="AQ286" s="191">
        <f t="shared" ca="1" si="51"/>
        <v>1</v>
      </c>
      <c r="AS286" s="192" t="e">
        <f t="shared" ca="1" si="52"/>
        <v>#N/A</v>
      </c>
      <c r="AT286" s="188"/>
      <c r="AU286" s="189">
        <f t="shared" ca="1" si="53"/>
        <v>1001</v>
      </c>
      <c r="AV286" s="189">
        <f t="shared" ca="1" si="54"/>
        <v>0</v>
      </c>
      <c r="AW286" s="190">
        <f t="shared" ca="1" si="55"/>
        <v>0</v>
      </c>
      <c r="AX286" s="191">
        <f t="shared" ca="1" si="56"/>
        <v>1</v>
      </c>
      <c r="AY286" s="188"/>
      <c r="AZ286" s="189">
        <f t="shared" ca="1" si="57"/>
        <v>1001</v>
      </c>
      <c r="BA286" s="189">
        <f t="shared" ca="1" si="58"/>
        <v>0</v>
      </c>
      <c r="BB286" s="190">
        <f t="shared" ca="1" si="59"/>
        <v>0</v>
      </c>
      <c r="BC286" s="191">
        <f t="shared" ca="1" si="60"/>
        <v>1</v>
      </c>
    </row>
    <row r="287" spans="2:55" x14ac:dyDescent="0.25">
      <c r="B287" s="181" t="e">
        <f t="shared" ca="1" si="24"/>
        <v>#N/A</v>
      </c>
      <c r="C2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7" s="12">
        <v>29</v>
      </c>
      <c r="E287" s="119" t="e">
        <f t="shared" ca="1" si="30"/>
        <v>#N/A</v>
      </c>
      <c r="F287" s="119" t="e">
        <f t="shared" ca="1" si="31"/>
        <v>#N/A</v>
      </c>
      <c r="G287" s="58">
        <f t="shared" ca="1" si="32"/>
        <v>3000</v>
      </c>
      <c r="H287" s="58">
        <f t="shared" ca="1" si="63"/>
        <v>0</v>
      </c>
      <c r="I287" s="86">
        <f t="shared" ca="1" si="33"/>
        <v>0</v>
      </c>
      <c r="J287" s="39">
        <f t="shared" ca="1" si="61"/>
        <v>1</v>
      </c>
      <c r="M287" s="16" t="e">
        <f t="shared" ca="1" si="25"/>
        <v>#N/A</v>
      </c>
      <c r="N287" s="86" t="e">
        <f t="shared" ca="1" si="26"/>
        <v>#N/A</v>
      </c>
      <c r="O287" s="86" t="e">
        <f t="shared" ca="1" si="27"/>
        <v>#N/A</v>
      </c>
      <c r="Q287" s="16" t="e">
        <f t="shared" ca="1" si="34"/>
        <v>#N/A</v>
      </c>
      <c r="R287" s="86" t="e">
        <f t="shared" ca="1" si="28"/>
        <v>#N/A</v>
      </c>
      <c r="S287" s="86" t="e">
        <f t="shared" ca="1" si="29"/>
        <v>#N/A</v>
      </c>
      <c r="T287" s="16" t="e">
        <f ca="1">(($E$9*(RAND()*($E$213-$D$213)+$D$213))*(RAND()*('Your Value Calcs'!$E$209-'Your Value Calcs'!$D$209)+'Your Value Calcs'!$D$209+IF('Your Results'!$D$48&gt;0,'Your Results'!$D$48,0)))+$E$161-$E$201+$E$185-($E$185*(RAND()*($E$215-$D$215)+$D$215))-(($E$205/$C$56)*(RAND()*($E$216-$D$216)+$D$216))</f>
        <v>#N/A</v>
      </c>
      <c r="U287" s="188" t="e">
        <f t="shared" ca="1" si="35"/>
        <v>#N/A</v>
      </c>
      <c r="V287" s="188" t="e">
        <f t="shared" ca="1" si="36"/>
        <v>#N/A</v>
      </c>
      <c r="W287" s="189">
        <f t="shared" ca="1" si="37"/>
        <v>1001</v>
      </c>
      <c r="X287" s="189">
        <f t="shared" ca="1" si="64"/>
        <v>0</v>
      </c>
      <c r="Y287" s="190">
        <f t="shared" ca="1" si="38"/>
        <v>0</v>
      </c>
      <c r="Z287" s="191">
        <f t="shared" ca="1" si="62"/>
        <v>1</v>
      </c>
      <c r="AA287" s="188"/>
      <c r="AB287" s="189">
        <f t="shared" ca="1" si="39"/>
        <v>1001</v>
      </c>
      <c r="AC287" s="189">
        <f t="shared" ca="1" si="40"/>
        <v>0</v>
      </c>
      <c r="AD287" s="190">
        <f t="shared" ca="1" si="41"/>
        <v>0</v>
      </c>
      <c r="AE287" s="191">
        <f t="shared" ca="1" si="42"/>
        <v>1</v>
      </c>
      <c r="AF287" s="119"/>
      <c r="AG287" s="192" t="e">
        <f t="shared" ca="1" si="43"/>
        <v>#N/A</v>
      </c>
      <c r="AH287" s="189">
        <f t="shared" ca="1" si="44"/>
        <v>1001</v>
      </c>
      <c r="AI287" s="189">
        <f t="shared" ca="1" si="45"/>
        <v>0</v>
      </c>
      <c r="AJ287" s="190">
        <f t="shared" ca="1" si="46"/>
        <v>0</v>
      </c>
      <c r="AK287" s="191">
        <f t="shared" ca="1" si="47"/>
        <v>1</v>
      </c>
      <c r="AL287" s="186"/>
      <c r="AM287" s="188"/>
      <c r="AN287" s="189">
        <f t="shared" ca="1" si="48"/>
        <v>1001</v>
      </c>
      <c r="AO287" s="189">
        <f t="shared" ca="1" si="49"/>
        <v>0</v>
      </c>
      <c r="AP287" s="190">
        <f t="shared" ca="1" si="50"/>
        <v>0</v>
      </c>
      <c r="AQ287" s="191">
        <f t="shared" ca="1" si="51"/>
        <v>1</v>
      </c>
      <c r="AS287" s="192" t="e">
        <f t="shared" ca="1" si="52"/>
        <v>#N/A</v>
      </c>
      <c r="AT287" s="188"/>
      <c r="AU287" s="189">
        <f t="shared" ca="1" si="53"/>
        <v>1001</v>
      </c>
      <c r="AV287" s="189">
        <f t="shared" ca="1" si="54"/>
        <v>0</v>
      </c>
      <c r="AW287" s="190">
        <f t="shared" ca="1" si="55"/>
        <v>0</v>
      </c>
      <c r="AX287" s="191">
        <f t="shared" ca="1" si="56"/>
        <v>1</v>
      </c>
      <c r="AY287" s="188"/>
      <c r="AZ287" s="189">
        <f t="shared" ca="1" si="57"/>
        <v>1001</v>
      </c>
      <c r="BA287" s="189">
        <f t="shared" ca="1" si="58"/>
        <v>0</v>
      </c>
      <c r="BB287" s="190">
        <f t="shared" ca="1" si="59"/>
        <v>0</v>
      </c>
      <c r="BC287" s="191">
        <f t="shared" ca="1" si="60"/>
        <v>1</v>
      </c>
    </row>
    <row r="288" spans="2:55" x14ac:dyDescent="0.25">
      <c r="B288" s="181" t="e">
        <f t="shared" ca="1" si="24"/>
        <v>#N/A</v>
      </c>
      <c r="C2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8" s="12">
        <v>30</v>
      </c>
      <c r="E288" s="119" t="e">
        <f t="shared" ca="1" si="30"/>
        <v>#N/A</v>
      </c>
      <c r="F288" s="119" t="e">
        <f t="shared" ca="1" si="31"/>
        <v>#N/A</v>
      </c>
      <c r="G288" s="58">
        <f t="shared" ca="1" si="32"/>
        <v>3000</v>
      </c>
      <c r="H288" s="58">
        <f t="shared" ca="1" si="63"/>
        <v>0</v>
      </c>
      <c r="I288" s="86">
        <f t="shared" ca="1" si="33"/>
        <v>0</v>
      </c>
      <c r="J288" s="39">
        <f t="shared" ca="1" si="61"/>
        <v>1</v>
      </c>
      <c r="M288" s="16" t="e">
        <f t="shared" ca="1" si="25"/>
        <v>#N/A</v>
      </c>
      <c r="N288" s="86" t="e">
        <f t="shared" ca="1" si="26"/>
        <v>#N/A</v>
      </c>
      <c r="O288" s="86" t="e">
        <f t="shared" ca="1" si="27"/>
        <v>#N/A</v>
      </c>
      <c r="Q288" s="16" t="e">
        <f t="shared" ca="1" si="34"/>
        <v>#N/A</v>
      </c>
      <c r="R288" s="86" t="e">
        <f t="shared" ca="1" si="28"/>
        <v>#N/A</v>
      </c>
      <c r="S288" s="86" t="e">
        <f t="shared" ca="1" si="29"/>
        <v>#N/A</v>
      </c>
      <c r="T288" s="16" t="e">
        <f ca="1">(($E$9*(RAND()*($E$213-$D$213)+$D$213))*(RAND()*('Your Value Calcs'!$E$209-'Your Value Calcs'!$D$209)+'Your Value Calcs'!$D$209+IF('Your Results'!$D$48&gt;0,'Your Results'!$D$48,0)))+$E$161-$E$201+$E$185-($E$185*(RAND()*($E$215-$D$215)+$D$215))-(($E$205/$C$56)*(RAND()*($E$216-$D$216)+$D$216))</f>
        <v>#N/A</v>
      </c>
      <c r="U288" s="188" t="e">
        <f t="shared" ca="1" si="35"/>
        <v>#N/A</v>
      </c>
      <c r="V288" s="188" t="e">
        <f t="shared" ca="1" si="36"/>
        <v>#N/A</v>
      </c>
      <c r="W288" s="189">
        <f t="shared" ca="1" si="37"/>
        <v>1001</v>
      </c>
      <c r="X288" s="189">
        <f t="shared" ca="1" si="64"/>
        <v>0</v>
      </c>
      <c r="Y288" s="190">
        <f t="shared" ca="1" si="38"/>
        <v>0</v>
      </c>
      <c r="Z288" s="191">
        <f t="shared" ca="1" si="62"/>
        <v>1</v>
      </c>
      <c r="AA288" s="188"/>
      <c r="AB288" s="189">
        <f t="shared" ca="1" si="39"/>
        <v>1001</v>
      </c>
      <c r="AC288" s="189">
        <f t="shared" ca="1" si="40"/>
        <v>0</v>
      </c>
      <c r="AD288" s="190">
        <f t="shared" ca="1" si="41"/>
        <v>0</v>
      </c>
      <c r="AE288" s="191">
        <f t="shared" ca="1" si="42"/>
        <v>1</v>
      </c>
      <c r="AF288" s="119"/>
      <c r="AG288" s="192" t="e">
        <f t="shared" ca="1" si="43"/>
        <v>#N/A</v>
      </c>
      <c r="AH288" s="189">
        <f t="shared" ca="1" si="44"/>
        <v>1001</v>
      </c>
      <c r="AI288" s="189">
        <f t="shared" ca="1" si="45"/>
        <v>0</v>
      </c>
      <c r="AJ288" s="190">
        <f t="shared" ca="1" si="46"/>
        <v>0</v>
      </c>
      <c r="AK288" s="191">
        <f t="shared" ca="1" si="47"/>
        <v>1</v>
      </c>
      <c r="AL288" s="186"/>
      <c r="AM288" s="188"/>
      <c r="AN288" s="189">
        <f t="shared" ca="1" si="48"/>
        <v>1001</v>
      </c>
      <c r="AO288" s="189">
        <f t="shared" ca="1" si="49"/>
        <v>0</v>
      </c>
      <c r="AP288" s="190">
        <f t="shared" ca="1" si="50"/>
        <v>0</v>
      </c>
      <c r="AQ288" s="191">
        <f t="shared" ca="1" si="51"/>
        <v>1</v>
      </c>
      <c r="AS288" s="192" t="e">
        <f t="shared" ca="1" si="52"/>
        <v>#N/A</v>
      </c>
      <c r="AT288" s="188"/>
      <c r="AU288" s="189">
        <f t="shared" ca="1" si="53"/>
        <v>1001</v>
      </c>
      <c r="AV288" s="189">
        <f t="shared" ca="1" si="54"/>
        <v>0</v>
      </c>
      <c r="AW288" s="190">
        <f t="shared" ca="1" si="55"/>
        <v>0</v>
      </c>
      <c r="AX288" s="191">
        <f t="shared" ca="1" si="56"/>
        <v>1</v>
      </c>
      <c r="AY288" s="188"/>
      <c r="AZ288" s="189">
        <f t="shared" ca="1" si="57"/>
        <v>1001</v>
      </c>
      <c r="BA288" s="189">
        <f t="shared" ca="1" si="58"/>
        <v>0</v>
      </c>
      <c r="BB288" s="190">
        <f t="shared" ca="1" si="59"/>
        <v>0</v>
      </c>
      <c r="BC288" s="191">
        <f t="shared" ca="1" si="60"/>
        <v>1</v>
      </c>
    </row>
    <row r="289" spans="2:55" x14ac:dyDescent="0.25">
      <c r="B289" s="181" t="e">
        <f t="shared" ca="1" si="24"/>
        <v>#N/A</v>
      </c>
      <c r="C2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9" s="12">
        <v>31</v>
      </c>
      <c r="E289" s="119" t="e">
        <f t="shared" ca="1" si="30"/>
        <v>#N/A</v>
      </c>
      <c r="F289" s="119" t="e">
        <f t="shared" ca="1" si="31"/>
        <v>#N/A</v>
      </c>
      <c r="G289" s="58">
        <f t="shared" ca="1" si="32"/>
        <v>3000</v>
      </c>
      <c r="H289" s="58">
        <f t="shared" ca="1" si="63"/>
        <v>0</v>
      </c>
      <c r="I289" s="86">
        <f t="shared" ca="1" si="33"/>
        <v>0</v>
      </c>
      <c r="J289" s="39">
        <f t="shared" ca="1" si="61"/>
        <v>1</v>
      </c>
      <c r="M289" s="16" t="e">
        <f t="shared" ca="1" si="25"/>
        <v>#N/A</v>
      </c>
      <c r="N289" s="86" t="e">
        <f t="shared" ca="1" si="26"/>
        <v>#N/A</v>
      </c>
      <c r="O289" s="86" t="e">
        <f t="shared" ca="1" si="27"/>
        <v>#N/A</v>
      </c>
      <c r="Q289" s="16" t="e">
        <f t="shared" ca="1" si="34"/>
        <v>#N/A</v>
      </c>
      <c r="R289" s="86" t="e">
        <f t="shared" ca="1" si="28"/>
        <v>#N/A</v>
      </c>
      <c r="S289" s="86" t="e">
        <f t="shared" ca="1" si="29"/>
        <v>#N/A</v>
      </c>
      <c r="T289" s="16" t="e">
        <f ca="1">(($E$9*(RAND()*($E$213-$D$213)+$D$213))*(RAND()*('Your Value Calcs'!$E$209-'Your Value Calcs'!$D$209)+'Your Value Calcs'!$D$209+IF('Your Results'!$D$48&gt;0,'Your Results'!$D$48,0)))+$E$161-$E$201+$E$185-($E$185*(RAND()*($E$215-$D$215)+$D$215))-(($E$205/$C$56)*(RAND()*($E$216-$D$216)+$D$216))</f>
        <v>#N/A</v>
      </c>
      <c r="U289" s="188" t="e">
        <f t="shared" ca="1" si="35"/>
        <v>#N/A</v>
      </c>
      <c r="V289" s="188" t="e">
        <f t="shared" ca="1" si="36"/>
        <v>#N/A</v>
      </c>
      <c r="W289" s="189">
        <f t="shared" ca="1" si="37"/>
        <v>1001</v>
      </c>
      <c r="X289" s="189">
        <f t="shared" ca="1" si="64"/>
        <v>0</v>
      </c>
      <c r="Y289" s="190">
        <f t="shared" ca="1" si="38"/>
        <v>0</v>
      </c>
      <c r="Z289" s="191">
        <f t="shared" ca="1" si="62"/>
        <v>1</v>
      </c>
      <c r="AA289" s="188"/>
      <c r="AB289" s="189">
        <f t="shared" ref="AB289:AB290" ca="1" si="65">COUNTIF($Q$258:$Q$1258,"&lt;"&amp;U289)</f>
        <v>1001</v>
      </c>
      <c r="AC289" s="189">
        <f ca="1">AB289-AB288</f>
        <v>0</v>
      </c>
      <c r="AD289" s="190">
        <f t="shared" ref="AD289:AD290" ca="1" si="66">AC289/$AB$358</f>
        <v>0</v>
      </c>
      <c r="AE289" s="191">
        <f ca="1">AE288+AD289</f>
        <v>1</v>
      </c>
      <c r="AF289" s="119"/>
      <c r="AG289" s="192" t="e">
        <f t="shared" ca="1" si="43"/>
        <v>#N/A</v>
      </c>
      <c r="AH289" s="189">
        <f t="shared" ref="AH289:AH290" ca="1" si="67">COUNTIF($N$258:$N$1258,"&lt;"&amp;AG289)</f>
        <v>1001</v>
      </c>
      <c r="AI289" s="189">
        <f ca="1">AH289-AH288</f>
        <v>0</v>
      </c>
      <c r="AJ289" s="190">
        <f t="shared" ref="AJ289:AJ290" ca="1" si="68">AI289/$AH$358</f>
        <v>0</v>
      </c>
      <c r="AK289" s="191">
        <f ca="1">AK288+AJ289</f>
        <v>1</v>
      </c>
      <c r="AL289" s="186"/>
      <c r="AM289" s="188"/>
      <c r="AN289" s="189">
        <f t="shared" ref="AN289:AN290" ca="1" si="69">COUNTIF($R$258:$R$1258,"&lt;"&amp;AG289)</f>
        <v>1001</v>
      </c>
      <c r="AO289" s="189">
        <f ca="1">AN289-AN288</f>
        <v>0</v>
      </c>
      <c r="AP289" s="190">
        <f t="shared" ref="AP289:AP290" ca="1" si="70">AO289/$AN$358</f>
        <v>0</v>
      </c>
      <c r="AQ289" s="191">
        <f ca="1">AQ288+AP289</f>
        <v>1</v>
      </c>
      <c r="AS289" s="192" t="e">
        <f t="shared" ca="1" si="52"/>
        <v>#N/A</v>
      </c>
      <c r="AT289" s="188"/>
      <c r="AU289" s="189">
        <f t="shared" ref="AU289:AU290" ca="1" si="71">COUNTIF($O$258:$O$1258,"&lt;"&amp;AS289)</f>
        <v>1001</v>
      </c>
      <c r="AV289" s="189">
        <f ca="1">AU289-AU288</f>
        <v>0</v>
      </c>
      <c r="AW289" s="190">
        <f t="shared" ref="AW289:AW290" ca="1" si="72">AV289/$AU$358</f>
        <v>0</v>
      </c>
      <c r="AX289" s="191">
        <f ca="1">AX288+AW289</f>
        <v>1</v>
      </c>
      <c r="AY289" s="188"/>
      <c r="AZ289" s="189">
        <f t="shared" ref="AZ289:AZ290" ca="1" si="73">COUNTIF($S$258:$S$1258,"&lt;"&amp;AS289)</f>
        <v>1001</v>
      </c>
      <c r="BA289" s="189">
        <f ca="1">AZ289-AZ288</f>
        <v>0</v>
      </c>
      <c r="BB289" s="190">
        <f t="shared" ref="BB289:BB290" ca="1" si="74">BA289/$AZ$358</f>
        <v>0</v>
      </c>
      <c r="BC289" s="191">
        <f ca="1">BC288+BB289</f>
        <v>1</v>
      </c>
    </row>
    <row r="290" spans="2:55" x14ac:dyDescent="0.25">
      <c r="B290" s="181" t="e">
        <f t="shared" ca="1" si="24"/>
        <v>#N/A</v>
      </c>
      <c r="C2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0" s="12">
        <v>32</v>
      </c>
      <c r="E290" s="119" t="e">
        <f t="shared" ca="1" si="30"/>
        <v>#N/A</v>
      </c>
      <c r="F290" s="119" t="e">
        <f t="shared" ca="1" si="31"/>
        <v>#N/A</v>
      </c>
      <c r="G290" s="58">
        <f t="shared" ca="1" si="32"/>
        <v>3000</v>
      </c>
      <c r="H290" s="58">
        <f t="shared" ca="1" si="63"/>
        <v>0</v>
      </c>
      <c r="I290" s="86">
        <f t="shared" ca="1" si="33"/>
        <v>0</v>
      </c>
      <c r="J290" s="39">
        <f t="shared" ca="1" si="61"/>
        <v>1</v>
      </c>
      <c r="M290" s="16" t="e">
        <f t="shared" ca="1" si="25"/>
        <v>#N/A</v>
      </c>
      <c r="N290" s="86" t="e">
        <f t="shared" ca="1" si="26"/>
        <v>#N/A</v>
      </c>
      <c r="O290" s="86" t="e">
        <f t="shared" ca="1" si="27"/>
        <v>#N/A</v>
      </c>
      <c r="Q290" s="16" t="e">
        <f t="shared" ca="1" si="34"/>
        <v>#N/A</v>
      </c>
      <c r="R290" s="86" t="e">
        <f t="shared" ca="1" si="28"/>
        <v>#N/A</v>
      </c>
      <c r="S290" s="86" t="e">
        <f t="shared" ca="1" si="29"/>
        <v>#N/A</v>
      </c>
      <c r="T290" s="16" t="e">
        <f ca="1">(($E$9*(RAND()*($E$213-$D$213)+$D$213))*(RAND()*('Your Value Calcs'!$E$209-'Your Value Calcs'!$D$209)+'Your Value Calcs'!$D$209+IF('Your Results'!$D$48&gt;0,'Your Results'!$D$48,0)))+$E$161-$E$201+$E$185-($E$185*(RAND()*($E$215-$D$215)+$D$215))-(($E$205/$C$56)*(RAND()*($E$216-$D$216)+$D$216))</f>
        <v>#N/A</v>
      </c>
      <c r="U290" s="188" t="e">
        <f t="shared" ca="1" si="35"/>
        <v>#N/A</v>
      </c>
      <c r="V290" s="188" t="e">
        <f t="shared" ca="1" si="36"/>
        <v>#N/A</v>
      </c>
      <c r="W290" s="189">
        <f t="shared" ca="1" si="37"/>
        <v>1001</v>
      </c>
      <c r="X290" s="189">
        <f t="shared" ca="1" si="64"/>
        <v>0</v>
      </c>
      <c r="Y290" s="190">
        <f t="shared" ca="1" si="38"/>
        <v>0</v>
      </c>
      <c r="Z290" s="191">
        <f t="shared" ca="1" si="62"/>
        <v>1</v>
      </c>
      <c r="AA290" s="188"/>
      <c r="AB290" s="189">
        <f t="shared" ca="1" si="65"/>
        <v>1001</v>
      </c>
      <c r="AC290" s="189">
        <f t="shared" ref="AC290:AC325" ca="1" si="75">AB290-AB289</f>
        <v>0</v>
      </c>
      <c r="AD290" s="190">
        <f t="shared" ca="1" si="66"/>
        <v>0</v>
      </c>
      <c r="AE290" s="191">
        <f t="shared" ref="AE290:AE323" ca="1" si="76">AE289+AD290</f>
        <v>1</v>
      </c>
      <c r="AF290" s="119"/>
      <c r="AG290" s="192" t="e">
        <f t="shared" ca="1" si="43"/>
        <v>#N/A</v>
      </c>
      <c r="AH290" s="189">
        <f t="shared" ca="1" si="67"/>
        <v>1001</v>
      </c>
      <c r="AI290" s="189">
        <f t="shared" ref="AI290:AI323" ca="1" si="77">AH290-AH289</f>
        <v>0</v>
      </c>
      <c r="AJ290" s="190">
        <f t="shared" ca="1" si="68"/>
        <v>0</v>
      </c>
      <c r="AK290" s="191">
        <f t="shared" ref="AK290:AK323" ca="1" si="78">AK289+AJ290</f>
        <v>1</v>
      </c>
      <c r="AL290" s="186"/>
      <c r="AM290" s="188"/>
      <c r="AN290" s="189">
        <f t="shared" ca="1" si="69"/>
        <v>1001</v>
      </c>
      <c r="AO290" s="189">
        <f t="shared" ref="AO290:AO323" ca="1" si="79">AN290-AN289</f>
        <v>0</v>
      </c>
      <c r="AP290" s="190">
        <f t="shared" ca="1" si="70"/>
        <v>0</v>
      </c>
      <c r="AQ290" s="191">
        <f t="shared" ref="AQ290:AQ323" ca="1" si="80">AQ289+AP290</f>
        <v>1</v>
      </c>
      <c r="AS290" s="192" t="e">
        <f t="shared" ca="1" si="52"/>
        <v>#N/A</v>
      </c>
      <c r="AT290" s="188"/>
      <c r="AU290" s="189">
        <f t="shared" ca="1" si="71"/>
        <v>1001</v>
      </c>
      <c r="AV290" s="189">
        <f t="shared" ref="AV290:AV323" ca="1" si="81">AU290-AU289</f>
        <v>0</v>
      </c>
      <c r="AW290" s="190">
        <f t="shared" ca="1" si="72"/>
        <v>0</v>
      </c>
      <c r="AX290" s="191">
        <f t="shared" ref="AX290:AX323" ca="1" si="82">AX289+AW290</f>
        <v>1</v>
      </c>
      <c r="AY290" s="188"/>
      <c r="AZ290" s="189">
        <f t="shared" ca="1" si="73"/>
        <v>1001</v>
      </c>
      <c r="BA290" s="189">
        <f t="shared" ref="BA290:BA323" ca="1" si="83">AZ290-AZ289</f>
        <v>0</v>
      </c>
      <c r="BB290" s="190">
        <f t="shared" ca="1" si="74"/>
        <v>0</v>
      </c>
      <c r="BC290" s="191">
        <f t="shared" ref="BC290:BC323" ca="1" si="84">BC289+BB290</f>
        <v>1</v>
      </c>
    </row>
    <row r="291" spans="2:55" x14ac:dyDescent="0.25">
      <c r="B291" s="181" t="e">
        <f t="shared" ca="1" si="24"/>
        <v>#N/A</v>
      </c>
      <c r="C2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1" s="12">
        <v>33</v>
      </c>
      <c r="E291" s="119" t="e">
        <f t="shared" ref="E291:E322" ca="1" si="85">E290+((MAX($B$258:$B$3257)-MIN($B$258:$B$3257))/100)</f>
        <v>#N/A</v>
      </c>
      <c r="F291" s="119" t="e">
        <f t="shared" ca="1" si="31"/>
        <v>#N/A</v>
      </c>
      <c r="G291" s="58">
        <f t="shared" ref="G291:G322" ca="1" si="86">COUNTIF($B$258:$B$3257,"&lt;"&amp;E291)</f>
        <v>3000</v>
      </c>
      <c r="H291" s="58">
        <f t="shared" ca="1" si="63"/>
        <v>0</v>
      </c>
      <c r="I291" s="86">
        <f t="shared" ref="I291:I322" ca="1" si="87">H291/$G$358</f>
        <v>0</v>
      </c>
      <c r="J291" s="39">
        <f t="shared" ca="1" si="61"/>
        <v>1</v>
      </c>
      <c r="M291" s="16" t="e">
        <f t="shared" ca="1" si="25"/>
        <v>#N/A</v>
      </c>
      <c r="N291" s="86" t="e">
        <f t="shared" ca="1" si="26"/>
        <v>#N/A</v>
      </c>
      <c r="O291" s="86" t="e">
        <f t="shared" ca="1" si="27"/>
        <v>#N/A</v>
      </c>
      <c r="Q291" s="16" t="e">
        <f t="shared" ca="1" si="34"/>
        <v>#N/A</v>
      </c>
      <c r="R291" s="86" t="e">
        <f t="shared" ca="1" si="28"/>
        <v>#N/A</v>
      </c>
      <c r="S291" s="86" t="e">
        <f t="shared" ca="1" si="29"/>
        <v>#N/A</v>
      </c>
      <c r="T291" s="16" t="e">
        <f ca="1">(($E$9*(RAND()*($E$213-$D$213)+$D$213))*(RAND()*('Your Value Calcs'!$E$209-'Your Value Calcs'!$D$209)+'Your Value Calcs'!$D$209+IF('Your Results'!$D$48&gt;0,'Your Results'!$D$48,0)))+$E$161-$E$201+$E$185-($E$185*(RAND()*($E$215-$D$215)+$D$215))-(($E$205/$C$56)*(RAND()*($E$216-$D$216)+$D$216))</f>
        <v>#N/A</v>
      </c>
      <c r="U291" s="188" t="e">
        <f t="shared" ref="U291:U322" ca="1" si="88">U290+((MAX($R$232:$R$237)-MIN($R$232:$R$237))/100)</f>
        <v>#N/A</v>
      </c>
      <c r="V291" s="188" t="e">
        <f t="shared" ca="1" si="36"/>
        <v>#N/A</v>
      </c>
      <c r="W291" s="189">
        <f t="shared" ref="W291:W322" ca="1" si="89">COUNTIF($M$258:$M$1258,"&lt;"&amp;U291)</f>
        <v>1001</v>
      </c>
      <c r="X291" s="189">
        <f t="shared" ca="1" si="64"/>
        <v>0</v>
      </c>
      <c r="Y291" s="190">
        <f t="shared" ref="Y291:Y322" ca="1" si="90">X291/$W$358</f>
        <v>0</v>
      </c>
      <c r="Z291" s="191">
        <f t="shared" ca="1" si="62"/>
        <v>1</v>
      </c>
      <c r="AA291" s="188"/>
      <c r="AB291" s="189">
        <f t="shared" ref="AB291:AB322" ca="1" si="91">COUNTIF($Q$258:$Q$1258,"&lt;"&amp;U291)</f>
        <v>1001</v>
      </c>
      <c r="AC291" s="189">
        <f t="shared" ca="1" si="75"/>
        <v>0</v>
      </c>
      <c r="AD291" s="190">
        <f t="shared" ref="AD291:AD322" ca="1" si="92">AC291/$AB$358</f>
        <v>0</v>
      </c>
      <c r="AE291" s="191">
        <f t="shared" ca="1" si="76"/>
        <v>1</v>
      </c>
      <c r="AF291" s="119"/>
      <c r="AG291" s="192" t="e">
        <f t="shared" ref="AG291:AG322" ca="1" si="93">AG290+((MAX($S$232:$S$237)-MIN($S$232:$S$237))/100)</f>
        <v>#N/A</v>
      </c>
      <c r="AH291" s="189">
        <f t="shared" ref="AH291:AH322" ca="1" si="94">COUNTIF($N$258:$N$1258,"&lt;"&amp;AG291)</f>
        <v>1001</v>
      </c>
      <c r="AI291" s="189">
        <f t="shared" ca="1" si="77"/>
        <v>0</v>
      </c>
      <c r="AJ291" s="190">
        <f t="shared" ref="AJ291:AJ322" ca="1" si="95">AI291/$AH$358</f>
        <v>0</v>
      </c>
      <c r="AK291" s="191">
        <f t="shared" ca="1" si="78"/>
        <v>1</v>
      </c>
      <c r="AL291" s="186"/>
      <c r="AM291" s="188"/>
      <c r="AN291" s="189">
        <f t="shared" ref="AN291:AN322" ca="1" si="96">COUNTIF($R$258:$R$1258,"&lt;"&amp;AG291)</f>
        <v>1001</v>
      </c>
      <c r="AO291" s="189">
        <f t="shared" ca="1" si="79"/>
        <v>0</v>
      </c>
      <c r="AP291" s="190">
        <f t="shared" ref="AP291:AP322" ca="1" si="97">AO291/$AN$358</f>
        <v>0</v>
      </c>
      <c r="AQ291" s="191">
        <f t="shared" ca="1" si="80"/>
        <v>1</v>
      </c>
      <c r="AS291" s="192" t="e">
        <f t="shared" ref="AS291:AS322" ca="1" si="98">AS290+((MAX($T$232:$T$237)-MIN($T$232:$T$237))/100)</f>
        <v>#N/A</v>
      </c>
      <c r="AT291" s="188"/>
      <c r="AU291" s="189">
        <f t="shared" ref="AU291:AU322" ca="1" si="99">COUNTIF($O$258:$O$1258,"&lt;"&amp;AS291)</f>
        <v>1001</v>
      </c>
      <c r="AV291" s="189">
        <f t="shared" ca="1" si="81"/>
        <v>0</v>
      </c>
      <c r="AW291" s="190">
        <f t="shared" ref="AW291:AW322" ca="1" si="100">AV291/$AU$358</f>
        <v>0</v>
      </c>
      <c r="AX291" s="191">
        <f t="shared" ca="1" si="82"/>
        <v>1</v>
      </c>
      <c r="AY291" s="188"/>
      <c r="AZ291" s="189">
        <f t="shared" ref="AZ291:AZ322" ca="1" si="101">COUNTIF($S$258:$S$1258,"&lt;"&amp;AS291)</f>
        <v>1001</v>
      </c>
      <c r="BA291" s="189">
        <f t="shared" ca="1" si="83"/>
        <v>0</v>
      </c>
      <c r="BB291" s="190">
        <f t="shared" ref="BB291:BB322" ca="1" si="102">BA291/$AZ$358</f>
        <v>0</v>
      </c>
      <c r="BC291" s="191">
        <f t="shared" ca="1" si="84"/>
        <v>1</v>
      </c>
    </row>
    <row r="292" spans="2:55" x14ac:dyDescent="0.25">
      <c r="B292" s="181" t="e">
        <f t="shared" ca="1" si="24"/>
        <v>#N/A</v>
      </c>
      <c r="C2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2" s="12">
        <v>34</v>
      </c>
      <c r="E292" s="119" t="e">
        <f t="shared" ca="1" si="85"/>
        <v>#N/A</v>
      </c>
      <c r="F292" s="119" t="e">
        <f t="shared" ca="1" si="31"/>
        <v>#N/A</v>
      </c>
      <c r="G292" s="58">
        <f t="shared" ca="1" si="86"/>
        <v>3000</v>
      </c>
      <c r="H292" s="58">
        <f t="shared" ca="1" si="63"/>
        <v>0</v>
      </c>
      <c r="I292" s="86">
        <f t="shared" ca="1" si="87"/>
        <v>0</v>
      </c>
      <c r="J292" s="39">
        <f t="shared" ca="1" si="61"/>
        <v>1</v>
      </c>
      <c r="M292" s="16" t="e">
        <f t="shared" ca="1" si="25"/>
        <v>#N/A</v>
      </c>
      <c r="N292" s="86" t="e">
        <f t="shared" ca="1" si="26"/>
        <v>#N/A</v>
      </c>
      <c r="O292" s="86" t="e">
        <f t="shared" ca="1" si="27"/>
        <v>#N/A</v>
      </c>
      <c r="Q292" s="16" t="e">
        <f t="shared" ca="1" si="34"/>
        <v>#N/A</v>
      </c>
      <c r="R292" s="86" t="e">
        <f t="shared" ca="1" si="28"/>
        <v>#N/A</v>
      </c>
      <c r="S292" s="86" t="e">
        <f t="shared" ca="1" si="29"/>
        <v>#N/A</v>
      </c>
      <c r="T292" s="16" t="e">
        <f ca="1">(($E$9*(RAND()*($E$213-$D$213)+$D$213))*(RAND()*('Your Value Calcs'!$E$209-'Your Value Calcs'!$D$209)+'Your Value Calcs'!$D$209+IF('Your Results'!$D$48&gt;0,'Your Results'!$D$48,0)))+$E$161-$E$201+$E$185-($E$185*(RAND()*($E$215-$D$215)+$D$215))-(($E$205/$C$56)*(RAND()*($E$216-$D$216)+$D$216))</f>
        <v>#N/A</v>
      </c>
      <c r="U292" s="188" t="e">
        <f t="shared" ca="1" si="88"/>
        <v>#N/A</v>
      </c>
      <c r="V292" s="188" t="e">
        <f t="shared" ca="1" si="36"/>
        <v>#N/A</v>
      </c>
      <c r="W292" s="189">
        <f t="shared" ca="1" si="89"/>
        <v>1001</v>
      </c>
      <c r="X292" s="189">
        <f t="shared" ca="1" si="64"/>
        <v>0</v>
      </c>
      <c r="Y292" s="190">
        <f t="shared" ca="1" si="90"/>
        <v>0</v>
      </c>
      <c r="Z292" s="191">
        <f t="shared" ca="1" si="62"/>
        <v>1</v>
      </c>
      <c r="AA292" s="188"/>
      <c r="AB292" s="189">
        <f t="shared" ca="1" si="91"/>
        <v>1001</v>
      </c>
      <c r="AC292" s="189">
        <f t="shared" ca="1" si="75"/>
        <v>0</v>
      </c>
      <c r="AD292" s="190">
        <f t="shared" ca="1" si="92"/>
        <v>0</v>
      </c>
      <c r="AE292" s="191">
        <f t="shared" ca="1" si="76"/>
        <v>1</v>
      </c>
      <c r="AF292" s="119"/>
      <c r="AG292" s="192" t="e">
        <f t="shared" ca="1" si="93"/>
        <v>#N/A</v>
      </c>
      <c r="AH292" s="189">
        <f t="shared" ca="1" si="94"/>
        <v>1001</v>
      </c>
      <c r="AI292" s="189">
        <f t="shared" ca="1" si="77"/>
        <v>0</v>
      </c>
      <c r="AJ292" s="190">
        <f t="shared" ca="1" si="95"/>
        <v>0</v>
      </c>
      <c r="AK292" s="191">
        <f t="shared" ca="1" si="78"/>
        <v>1</v>
      </c>
      <c r="AL292" s="186"/>
      <c r="AM292" s="188"/>
      <c r="AN292" s="189">
        <f t="shared" ca="1" si="96"/>
        <v>1001</v>
      </c>
      <c r="AO292" s="189">
        <f t="shared" ca="1" si="79"/>
        <v>0</v>
      </c>
      <c r="AP292" s="190">
        <f t="shared" ca="1" si="97"/>
        <v>0</v>
      </c>
      <c r="AQ292" s="191">
        <f t="shared" ca="1" si="80"/>
        <v>1</v>
      </c>
      <c r="AS292" s="192" t="e">
        <f t="shared" ca="1" si="98"/>
        <v>#N/A</v>
      </c>
      <c r="AT292" s="188"/>
      <c r="AU292" s="189">
        <f t="shared" ca="1" si="99"/>
        <v>1001</v>
      </c>
      <c r="AV292" s="189">
        <f t="shared" ca="1" si="81"/>
        <v>0</v>
      </c>
      <c r="AW292" s="190">
        <f t="shared" ca="1" si="100"/>
        <v>0</v>
      </c>
      <c r="AX292" s="191">
        <f t="shared" ca="1" si="82"/>
        <v>1</v>
      </c>
      <c r="AY292" s="188"/>
      <c r="AZ292" s="189">
        <f t="shared" ca="1" si="101"/>
        <v>1001</v>
      </c>
      <c r="BA292" s="189">
        <f t="shared" ca="1" si="83"/>
        <v>0</v>
      </c>
      <c r="BB292" s="190">
        <f t="shared" ca="1" si="102"/>
        <v>0</v>
      </c>
      <c r="BC292" s="191">
        <f t="shared" ca="1" si="84"/>
        <v>1</v>
      </c>
    </row>
    <row r="293" spans="2:55" x14ac:dyDescent="0.25">
      <c r="B293" s="181" t="e">
        <f t="shared" ca="1" si="24"/>
        <v>#N/A</v>
      </c>
      <c r="C2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3" s="12">
        <v>35</v>
      </c>
      <c r="E293" s="119" t="e">
        <f t="shared" ca="1" si="85"/>
        <v>#N/A</v>
      </c>
      <c r="F293" s="119" t="e">
        <f t="shared" ca="1" si="31"/>
        <v>#N/A</v>
      </c>
      <c r="G293" s="58">
        <f t="shared" ca="1" si="86"/>
        <v>3000</v>
      </c>
      <c r="H293" s="58">
        <f t="shared" ca="1" si="63"/>
        <v>0</v>
      </c>
      <c r="I293" s="86">
        <f t="shared" ca="1" si="87"/>
        <v>0</v>
      </c>
      <c r="J293" s="39">
        <f t="shared" ca="1" si="61"/>
        <v>1</v>
      </c>
      <c r="M293" s="16" t="e">
        <f t="shared" ca="1" si="25"/>
        <v>#N/A</v>
      </c>
      <c r="N293" s="86" t="e">
        <f t="shared" ca="1" si="26"/>
        <v>#N/A</v>
      </c>
      <c r="O293" s="86" t="e">
        <f t="shared" ca="1" si="27"/>
        <v>#N/A</v>
      </c>
      <c r="Q293" s="16" t="e">
        <f t="shared" ca="1" si="34"/>
        <v>#N/A</v>
      </c>
      <c r="R293" s="86" t="e">
        <f t="shared" ca="1" si="28"/>
        <v>#N/A</v>
      </c>
      <c r="S293" s="86" t="e">
        <f t="shared" ca="1" si="29"/>
        <v>#N/A</v>
      </c>
      <c r="T293" s="16" t="e">
        <f ca="1">(($E$9*(RAND()*($E$213-$D$213)+$D$213))*(RAND()*('Your Value Calcs'!$E$209-'Your Value Calcs'!$D$209)+'Your Value Calcs'!$D$209+IF('Your Results'!$D$48&gt;0,'Your Results'!$D$48,0)))+$E$161-$E$201+$E$185-($E$185*(RAND()*($E$215-$D$215)+$D$215))-(($E$205/$C$56)*(RAND()*($E$216-$D$216)+$D$216))</f>
        <v>#N/A</v>
      </c>
      <c r="U293" s="188" t="e">
        <f t="shared" ca="1" si="88"/>
        <v>#N/A</v>
      </c>
      <c r="V293" s="188" t="e">
        <f t="shared" ca="1" si="36"/>
        <v>#N/A</v>
      </c>
      <c r="W293" s="189">
        <f t="shared" ca="1" si="89"/>
        <v>1001</v>
      </c>
      <c r="X293" s="189">
        <f t="shared" ca="1" si="64"/>
        <v>0</v>
      </c>
      <c r="Y293" s="190">
        <f t="shared" ca="1" si="90"/>
        <v>0</v>
      </c>
      <c r="Z293" s="191">
        <f t="shared" ca="1" si="62"/>
        <v>1</v>
      </c>
      <c r="AA293" s="188"/>
      <c r="AB293" s="189">
        <f t="shared" ca="1" si="91"/>
        <v>1001</v>
      </c>
      <c r="AC293" s="189">
        <f t="shared" ca="1" si="75"/>
        <v>0</v>
      </c>
      <c r="AD293" s="190">
        <f t="shared" ca="1" si="92"/>
        <v>0</v>
      </c>
      <c r="AE293" s="191">
        <f t="shared" ca="1" si="76"/>
        <v>1</v>
      </c>
      <c r="AF293" s="119"/>
      <c r="AG293" s="192" t="e">
        <f t="shared" ca="1" si="93"/>
        <v>#N/A</v>
      </c>
      <c r="AH293" s="189">
        <f t="shared" ca="1" si="94"/>
        <v>1001</v>
      </c>
      <c r="AI293" s="189">
        <f t="shared" ca="1" si="77"/>
        <v>0</v>
      </c>
      <c r="AJ293" s="190">
        <f t="shared" ca="1" si="95"/>
        <v>0</v>
      </c>
      <c r="AK293" s="191">
        <f t="shared" ca="1" si="78"/>
        <v>1</v>
      </c>
      <c r="AL293" s="186"/>
      <c r="AM293" s="188"/>
      <c r="AN293" s="189">
        <f t="shared" ca="1" si="96"/>
        <v>1001</v>
      </c>
      <c r="AO293" s="189">
        <f t="shared" ca="1" si="79"/>
        <v>0</v>
      </c>
      <c r="AP293" s="190">
        <f t="shared" ca="1" si="97"/>
        <v>0</v>
      </c>
      <c r="AQ293" s="191">
        <f t="shared" ca="1" si="80"/>
        <v>1</v>
      </c>
      <c r="AS293" s="192" t="e">
        <f t="shared" ca="1" si="98"/>
        <v>#N/A</v>
      </c>
      <c r="AT293" s="188"/>
      <c r="AU293" s="189">
        <f t="shared" ca="1" si="99"/>
        <v>1001</v>
      </c>
      <c r="AV293" s="189">
        <f t="shared" ca="1" si="81"/>
        <v>0</v>
      </c>
      <c r="AW293" s="190">
        <f t="shared" ca="1" si="100"/>
        <v>0</v>
      </c>
      <c r="AX293" s="191">
        <f t="shared" ca="1" si="82"/>
        <v>1</v>
      </c>
      <c r="AY293" s="188"/>
      <c r="AZ293" s="189">
        <f t="shared" ca="1" si="101"/>
        <v>1001</v>
      </c>
      <c r="BA293" s="189">
        <f t="shared" ca="1" si="83"/>
        <v>0</v>
      </c>
      <c r="BB293" s="190">
        <f t="shared" ca="1" si="102"/>
        <v>0</v>
      </c>
      <c r="BC293" s="191">
        <f t="shared" ca="1" si="84"/>
        <v>1</v>
      </c>
    </row>
    <row r="294" spans="2:55" x14ac:dyDescent="0.25">
      <c r="B294" s="181" t="e">
        <f t="shared" ca="1" si="24"/>
        <v>#N/A</v>
      </c>
      <c r="C2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4" s="12">
        <v>36</v>
      </c>
      <c r="E294" s="119" t="e">
        <f t="shared" ca="1" si="85"/>
        <v>#N/A</v>
      </c>
      <c r="F294" s="119" t="e">
        <f t="shared" ca="1" si="31"/>
        <v>#N/A</v>
      </c>
      <c r="G294" s="58">
        <f t="shared" ca="1" si="86"/>
        <v>3000</v>
      </c>
      <c r="H294" s="58">
        <f t="shared" ca="1" si="63"/>
        <v>0</v>
      </c>
      <c r="I294" s="86">
        <f t="shared" ca="1" si="87"/>
        <v>0</v>
      </c>
      <c r="J294" s="39">
        <f t="shared" ca="1" si="61"/>
        <v>1</v>
      </c>
      <c r="M294" s="16" t="e">
        <f t="shared" ca="1" si="25"/>
        <v>#N/A</v>
      </c>
      <c r="N294" s="86" t="e">
        <f t="shared" ca="1" si="26"/>
        <v>#N/A</v>
      </c>
      <c r="O294" s="86" t="e">
        <f t="shared" ca="1" si="27"/>
        <v>#N/A</v>
      </c>
      <c r="Q294" s="16" t="e">
        <f t="shared" ca="1" si="34"/>
        <v>#N/A</v>
      </c>
      <c r="R294" s="86" t="e">
        <f t="shared" ca="1" si="28"/>
        <v>#N/A</v>
      </c>
      <c r="S294" s="86" t="e">
        <f t="shared" ca="1" si="29"/>
        <v>#N/A</v>
      </c>
      <c r="T294" s="16" t="e">
        <f ca="1">(($E$9*(RAND()*($E$213-$D$213)+$D$213))*(RAND()*('Your Value Calcs'!$E$209-'Your Value Calcs'!$D$209)+'Your Value Calcs'!$D$209+IF('Your Results'!$D$48&gt;0,'Your Results'!$D$48,0)))+$E$161-$E$201+$E$185-($E$185*(RAND()*($E$215-$D$215)+$D$215))-(($E$205/$C$56)*(RAND()*($E$216-$D$216)+$D$216))</f>
        <v>#N/A</v>
      </c>
      <c r="U294" s="188" t="e">
        <f t="shared" ca="1" si="88"/>
        <v>#N/A</v>
      </c>
      <c r="V294" s="188" t="e">
        <f t="shared" ca="1" si="36"/>
        <v>#N/A</v>
      </c>
      <c r="W294" s="189">
        <f t="shared" ca="1" si="89"/>
        <v>1001</v>
      </c>
      <c r="X294" s="189">
        <f t="shared" ca="1" si="64"/>
        <v>0</v>
      </c>
      <c r="Y294" s="190">
        <f t="shared" ca="1" si="90"/>
        <v>0</v>
      </c>
      <c r="Z294" s="191">
        <f t="shared" ca="1" si="62"/>
        <v>1</v>
      </c>
      <c r="AA294" s="188"/>
      <c r="AB294" s="189">
        <f t="shared" ca="1" si="91"/>
        <v>1001</v>
      </c>
      <c r="AC294" s="189">
        <f t="shared" ca="1" si="75"/>
        <v>0</v>
      </c>
      <c r="AD294" s="190">
        <f t="shared" ca="1" si="92"/>
        <v>0</v>
      </c>
      <c r="AE294" s="191">
        <f t="shared" ca="1" si="76"/>
        <v>1</v>
      </c>
      <c r="AF294" s="119"/>
      <c r="AG294" s="192" t="e">
        <f t="shared" ca="1" si="93"/>
        <v>#N/A</v>
      </c>
      <c r="AH294" s="189">
        <f t="shared" ca="1" si="94"/>
        <v>1001</v>
      </c>
      <c r="AI294" s="189">
        <f t="shared" ca="1" si="77"/>
        <v>0</v>
      </c>
      <c r="AJ294" s="190">
        <f t="shared" ca="1" si="95"/>
        <v>0</v>
      </c>
      <c r="AK294" s="191">
        <f t="shared" ca="1" si="78"/>
        <v>1</v>
      </c>
      <c r="AL294" s="186"/>
      <c r="AM294" s="188"/>
      <c r="AN294" s="189">
        <f t="shared" ca="1" si="96"/>
        <v>1001</v>
      </c>
      <c r="AO294" s="189">
        <f t="shared" ca="1" si="79"/>
        <v>0</v>
      </c>
      <c r="AP294" s="190">
        <f t="shared" ca="1" si="97"/>
        <v>0</v>
      </c>
      <c r="AQ294" s="191">
        <f t="shared" ca="1" si="80"/>
        <v>1</v>
      </c>
      <c r="AS294" s="192" t="e">
        <f t="shared" ca="1" si="98"/>
        <v>#N/A</v>
      </c>
      <c r="AT294" s="188"/>
      <c r="AU294" s="189">
        <f t="shared" ca="1" si="99"/>
        <v>1001</v>
      </c>
      <c r="AV294" s="189">
        <f t="shared" ca="1" si="81"/>
        <v>0</v>
      </c>
      <c r="AW294" s="190">
        <f t="shared" ca="1" si="100"/>
        <v>0</v>
      </c>
      <c r="AX294" s="191">
        <f t="shared" ca="1" si="82"/>
        <v>1</v>
      </c>
      <c r="AY294" s="188"/>
      <c r="AZ294" s="189">
        <f t="shared" ca="1" si="101"/>
        <v>1001</v>
      </c>
      <c r="BA294" s="189">
        <f t="shared" ca="1" si="83"/>
        <v>0</v>
      </c>
      <c r="BB294" s="190">
        <f t="shared" ca="1" si="102"/>
        <v>0</v>
      </c>
      <c r="BC294" s="191">
        <f t="shared" ca="1" si="84"/>
        <v>1</v>
      </c>
    </row>
    <row r="295" spans="2:55" x14ac:dyDescent="0.25">
      <c r="B295" s="181" t="e">
        <f t="shared" ca="1" si="24"/>
        <v>#N/A</v>
      </c>
      <c r="C2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5" s="12">
        <v>37</v>
      </c>
      <c r="E295" s="119" t="e">
        <f t="shared" ca="1" si="85"/>
        <v>#N/A</v>
      </c>
      <c r="F295" s="119" t="e">
        <f t="shared" ca="1" si="31"/>
        <v>#N/A</v>
      </c>
      <c r="G295" s="58">
        <f t="shared" ca="1" si="86"/>
        <v>3000</v>
      </c>
      <c r="H295" s="58">
        <f t="shared" ca="1" si="63"/>
        <v>0</v>
      </c>
      <c r="I295" s="86">
        <f t="shared" ca="1" si="87"/>
        <v>0</v>
      </c>
      <c r="J295" s="39">
        <f t="shared" ca="1" si="61"/>
        <v>1</v>
      </c>
      <c r="M295" s="16" t="e">
        <f t="shared" ca="1" si="25"/>
        <v>#N/A</v>
      </c>
      <c r="N295" s="86" t="e">
        <f t="shared" ca="1" si="26"/>
        <v>#N/A</v>
      </c>
      <c r="O295" s="86" t="e">
        <f t="shared" ca="1" si="27"/>
        <v>#N/A</v>
      </c>
      <c r="Q295" s="16" t="e">
        <f t="shared" ca="1" si="34"/>
        <v>#N/A</v>
      </c>
      <c r="R295" s="86" t="e">
        <f t="shared" ca="1" si="28"/>
        <v>#N/A</v>
      </c>
      <c r="S295" s="86" t="e">
        <f t="shared" ca="1" si="29"/>
        <v>#N/A</v>
      </c>
      <c r="T295" s="16" t="e">
        <f ca="1">(($E$9*(RAND()*($E$213-$D$213)+$D$213))*(RAND()*('Your Value Calcs'!$E$209-'Your Value Calcs'!$D$209)+'Your Value Calcs'!$D$209+IF('Your Results'!$D$48&gt;0,'Your Results'!$D$48,0)))+$E$161-$E$201+$E$185-($E$185*(RAND()*($E$215-$D$215)+$D$215))-(($E$205/$C$56)*(RAND()*($E$216-$D$216)+$D$216))</f>
        <v>#N/A</v>
      </c>
      <c r="U295" s="188" t="e">
        <f t="shared" ca="1" si="88"/>
        <v>#N/A</v>
      </c>
      <c r="V295" s="188" t="e">
        <f t="shared" ca="1" si="36"/>
        <v>#N/A</v>
      </c>
      <c r="W295" s="189">
        <f t="shared" ca="1" si="89"/>
        <v>1001</v>
      </c>
      <c r="X295" s="189">
        <f t="shared" ca="1" si="64"/>
        <v>0</v>
      </c>
      <c r="Y295" s="190">
        <f t="shared" ca="1" si="90"/>
        <v>0</v>
      </c>
      <c r="Z295" s="191">
        <f t="shared" ca="1" si="62"/>
        <v>1</v>
      </c>
      <c r="AA295" s="188"/>
      <c r="AB295" s="189">
        <f t="shared" ca="1" si="91"/>
        <v>1001</v>
      </c>
      <c r="AC295" s="189">
        <f t="shared" ca="1" si="75"/>
        <v>0</v>
      </c>
      <c r="AD295" s="190">
        <f t="shared" ca="1" si="92"/>
        <v>0</v>
      </c>
      <c r="AE295" s="191">
        <f t="shared" ca="1" si="76"/>
        <v>1</v>
      </c>
      <c r="AF295" s="119"/>
      <c r="AG295" s="192" t="e">
        <f t="shared" ca="1" si="93"/>
        <v>#N/A</v>
      </c>
      <c r="AH295" s="189">
        <f t="shared" ca="1" si="94"/>
        <v>1001</v>
      </c>
      <c r="AI295" s="189">
        <f t="shared" ca="1" si="77"/>
        <v>0</v>
      </c>
      <c r="AJ295" s="190">
        <f t="shared" ca="1" si="95"/>
        <v>0</v>
      </c>
      <c r="AK295" s="191">
        <f t="shared" ca="1" si="78"/>
        <v>1</v>
      </c>
      <c r="AL295" s="186"/>
      <c r="AM295" s="188"/>
      <c r="AN295" s="189">
        <f t="shared" ca="1" si="96"/>
        <v>1001</v>
      </c>
      <c r="AO295" s="189">
        <f t="shared" ca="1" si="79"/>
        <v>0</v>
      </c>
      <c r="AP295" s="190">
        <f t="shared" ca="1" si="97"/>
        <v>0</v>
      </c>
      <c r="AQ295" s="191">
        <f t="shared" ca="1" si="80"/>
        <v>1</v>
      </c>
      <c r="AS295" s="192" t="e">
        <f t="shared" ca="1" si="98"/>
        <v>#N/A</v>
      </c>
      <c r="AT295" s="188"/>
      <c r="AU295" s="189">
        <f t="shared" ca="1" si="99"/>
        <v>1001</v>
      </c>
      <c r="AV295" s="189">
        <f t="shared" ca="1" si="81"/>
        <v>0</v>
      </c>
      <c r="AW295" s="190">
        <f t="shared" ca="1" si="100"/>
        <v>0</v>
      </c>
      <c r="AX295" s="191">
        <f t="shared" ca="1" si="82"/>
        <v>1</v>
      </c>
      <c r="AY295" s="188"/>
      <c r="AZ295" s="189">
        <f t="shared" ca="1" si="101"/>
        <v>1001</v>
      </c>
      <c r="BA295" s="189">
        <f t="shared" ca="1" si="83"/>
        <v>0</v>
      </c>
      <c r="BB295" s="190">
        <f t="shared" ca="1" si="102"/>
        <v>0</v>
      </c>
      <c r="BC295" s="191">
        <f t="shared" ca="1" si="84"/>
        <v>1</v>
      </c>
    </row>
    <row r="296" spans="2:55" x14ac:dyDescent="0.25">
      <c r="B296" s="181" t="e">
        <f t="shared" ca="1" si="24"/>
        <v>#N/A</v>
      </c>
      <c r="C2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6" s="12">
        <v>38</v>
      </c>
      <c r="E296" s="119" t="e">
        <f t="shared" ca="1" si="85"/>
        <v>#N/A</v>
      </c>
      <c r="F296" s="119" t="e">
        <f t="shared" ca="1" si="31"/>
        <v>#N/A</v>
      </c>
      <c r="G296" s="58">
        <f t="shared" ca="1" si="86"/>
        <v>3000</v>
      </c>
      <c r="H296" s="58">
        <f t="shared" ca="1" si="63"/>
        <v>0</v>
      </c>
      <c r="I296" s="86">
        <f t="shared" ca="1" si="87"/>
        <v>0</v>
      </c>
      <c r="J296" s="39">
        <f t="shared" ca="1" si="61"/>
        <v>1</v>
      </c>
      <c r="M296" s="16" t="e">
        <f t="shared" ca="1" si="25"/>
        <v>#N/A</v>
      </c>
      <c r="N296" s="86" t="e">
        <f t="shared" ca="1" si="26"/>
        <v>#N/A</v>
      </c>
      <c r="O296" s="86" t="e">
        <f t="shared" ca="1" si="27"/>
        <v>#N/A</v>
      </c>
      <c r="Q296" s="16" t="e">
        <f t="shared" ca="1" si="34"/>
        <v>#N/A</v>
      </c>
      <c r="R296" s="86" t="e">
        <f t="shared" ca="1" si="28"/>
        <v>#N/A</v>
      </c>
      <c r="S296" s="86" t="e">
        <f t="shared" ca="1" si="29"/>
        <v>#N/A</v>
      </c>
      <c r="T296" s="16" t="e">
        <f ca="1">(($E$9*(RAND()*($E$213-$D$213)+$D$213))*(RAND()*('Your Value Calcs'!$E$209-'Your Value Calcs'!$D$209)+'Your Value Calcs'!$D$209+IF('Your Results'!$D$48&gt;0,'Your Results'!$D$48,0)))+$E$161-$E$201+$E$185-($E$185*(RAND()*($E$215-$D$215)+$D$215))-(($E$205/$C$56)*(RAND()*($E$216-$D$216)+$D$216))</f>
        <v>#N/A</v>
      </c>
      <c r="U296" s="188" t="e">
        <f t="shared" ca="1" si="88"/>
        <v>#N/A</v>
      </c>
      <c r="V296" s="188" t="e">
        <f t="shared" ca="1" si="36"/>
        <v>#N/A</v>
      </c>
      <c r="W296" s="189">
        <f t="shared" ca="1" si="89"/>
        <v>1001</v>
      </c>
      <c r="X296" s="189">
        <f t="shared" ca="1" si="64"/>
        <v>0</v>
      </c>
      <c r="Y296" s="190">
        <f t="shared" ca="1" si="90"/>
        <v>0</v>
      </c>
      <c r="Z296" s="191">
        <f t="shared" ca="1" si="62"/>
        <v>1</v>
      </c>
      <c r="AA296" s="188"/>
      <c r="AB296" s="189">
        <f t="shared" ca="1" si="91"/>
        <v>1001</v>
      </c>
      <c r="AC296" s="189">
        <f t="shared" ca="1" si="75"/>
        <v>0</v>
      </c>
      <c r="AD296" s="190">
        <f t="shared" ca="1" si="92"/>
        <v>0</v>
      </c>
      <c r="AE296" s="191">
        <f t="shared" ca="1" si="76"/>
        <v>1</v>
      </c>
      <c r="AF296" s="119"/>
      <c r="AG296" s="192" t="e">
        <f t="shared" ca="1" si="93"/>
        <v>#N/A</v>
      </c>
      <c r="AH296" s="189">
        <f t="shared" ca="1" si="94"/>
        <v>1001</v>
      </c>
      <c r="AI296" s="189">
        <f t="shared" ca="1" si="77"/>
        <v>0</v>
      </c>
      <c r="AJ296" s="190">
        <f t="shared" ca="1" si="95"/>
        <v>0</v>
      </c>
      <c r="AK296" s="191">
        <f t="shared" ca="1" si="78"/>
        <v>1</v>
      </c>
      <c r="AL296" s="186"/>
      <c r="AM296" s="188"/>
      <c r="AN296" s="189">
        <f t="shared" ca="1" si="96"/>
        <v>1001</v>
      </c>
      <c r="AO296" s="189">
        <f t="shared" ca="1" si="79"/>
        <v>0</v>
      </c>
      <c r="AP296" s="190">
        <f t="shared" ca="1" si="97"/>
        <v>0</v>
      </c>
      <c r="AQ296" s="191">
        <f t="shared" ca="1" si="80"/>
        <v>1</v>
      </c>
      <c r="AS296" s="192" t="e">
        <f t="shared" ca="1" si="98"/>
        <v>#N/A</v>
      </c>
      <c r="AT296" s="188"/>
      <c r="AU296" s="189">
        <f t="shared" ca="1" si="99"/>
        <v>1001</v>
      </c>
      <c r="AV296" s="189">
        <f t="shared" ca="1" si="81"/>
        <v>0</v>
      </c>
      <c r="AW296" s="190">
        <f t="shared" ca="1" si="100"/>
        <v>0</v>
      </c>
      <c r="AX296" s="191">
        <f t="shared" ca="1" si="82"/>
        <v>1</v>
      </c>
      <c r="AY296" s="188"/>
      <c r="AZ296" s="189">
        <f t="shared" ca="1" si="101"/>
        <v>1001</v>
      </c>
      <c r="BA296" s="189">
        <f t="shared" ca="1" si="83"/>
        <v>0</v>
      </c>
      <c r="BB296" s="190">
        <f t="shared" ca="1" si="102"/>
        <v>0</v>
      </c>
      <c r="BC296" s="191">
        <f t="shared" ca="1" si="84"/>
        <v>1</v>
      </c>
    </row>
    <row r="297" spans="2:55" x14ac:dyDescent="0.25">
      <c r="B297" s="181" t="e">
        <f t="shared" ca="1" si="24"/>
        <v>#N/A</v>
      </c>
      <c r="C2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7" s="12">
        <v>39</v>
      </c>
      <c r="E297" s="119" t="e">
        <f t="shared" ca="1" si="85"/>
        <v>#N/A</v>
      </c>
      <c r="F297" s="119" t="e">
        <f t="shared" ca="1" si="31"/>
        <v>#N/A</v>
      </c>
      <c r="G297" s="58">
        <f t="shared" ca="1" si="86"/>
        <v>3000</v>
      </c>
      <c r="H297" s="58">
        <f t="shared" ca="1" si="63"/>
        <v>0</v>
      </c>
      <c r="I297" s="86">
        <f t="shared" ca="1" si="87"/>
        <v>0</v>
      </c>
      <c r="J297" s="39">
        <f t="shared" ca="1" si="61"/>
        <v>1</v>
      </c>
      <c r="M297" s="16" t="e">
        <f t="shared" ca="1" si="25"/>
        <v>#N/A</v>
      </c>
      <c r="N297" s="86" t="e">
        <f t="shared" ca="1" si="26"/>
        <v>#N/A</v>
      </c>
      <c r="O297" s="86" t="e">
        <f t="shared" ca="1" si="27"/>
        <v>#N/A</v>
      </c>
      <c r="Q297" s="16" t="e">
        <f t="shared" ca="1" si="34"/>
        <v>#N/A</v>
      </c>
      <c r="R297" s="86" t="e">
        <f t="shared" ca="1" si="28"/>
        <v>#N/A</v>
      </c>
      <c r="S297" s="86" t="e">
        <f t="shared" ca="1" si="29"/>
        <v>#N/A</v>
      </c>
      <c r="T297" s="16" t="e">
        <f ca="1">(($E$9*(RAND()*($E$213-$D$213)+$D$213))*(RAND()*('Your Value Calcs'!$E$209-'Your Value Calcs'!$D$209)+'Your Value Calcs'!$D$209+IF('Your Results'!$D$48&gt;0,'Your Results'!$D$48,0)))+$E$161-$E$201+$E$185-($E$185*(RAND()*($E$215-$D$215)+$D$215))-(($E$205/$C$56)*(RAND()*($E$216-$D$216)+$D$216))</f>
        <v>#N/A</v>
      </c>
      <c r="U297" s="188" t="e">
        <f t="shared" ca="1" si="88"/>
        <v>#N/A</v>
      </c>
      <c r="V297" s="188" t="e">
        <f t="shared" ca="1" si="36"/>
        <v>#N/A</v>
      </c>
      <c r="W297" s="189">
        <f t="shared" ca="1" si="89"/>
        <v>1001</v>
      </c>
      <c r="X297" s="189">
        <f t="shared" ca="1" si="64"/>
        <v>0</v>
      </c>
      <c r="Y297" s="190">
        <f t="shared" ca="1" si="90"/>
        <v>0</v>
      </c>
      <c r="Z297" s="191">
        <f t="shared" ca="1" si="62"/>
        <v>1</v>
      </c>
      <c r="AA297" s="188"/>
      <c r="AB297" s="189">
        <f t="shared" ca="1" si="91"/>
        <v>1001</v>
      </c>
      <c r="AC297" s="189">
        <f t="shared" ca="1" si="75"/>
        <v>0</v>
      </c>
      <c r="AD297" s="190">
        <f t="shared" ca="1" si="92"/>
        <v>0</v>
      </c>
      <c r="AE297" s="191">
        <f t="shared" ca="1" si="76"/>
        <v>1</v>
      </c>
      <c r="AF297" s="119"/>
      <c r="AG297" s="192" t="e">
        <f t="shared" ca="1" si="93"/>
        <v>#N/A</v>
      </c>
      <c r="AH297" s="189">
        <f t="shared" ca="1" si="94"/>
        <v>1001</v>
      </c>
      <c r="AI297" s="189">
        <f t="shared" ca="1" si="77"/>
        <v>0</v>
      </c>
      <c r="AJ297" s="190">
        <f t="shared" ca="1" si="95"/>
        <v>0</v>
      </c>
      <c r="AK297" s="191">
        <f t="shared" ca="1" si="78"/>
        <v>1</v>
      </c>
      <c r="AL297" s="186"/>
      <c r="AM297" s="188"/>
      <c r="AN297" s="189">
        <f t="shared" ca="1" si="96"/>
        <v>1001</v>
      </c>
      <c r="AO297" s="189">
        <f t="shared" ca="1" si="79"/>
        <v>0</v>
      </c>
      <c r="AP297" s="190">
        <f t="shared" ca="1" si="97"/>
        <v>0</v>
      </c>
      <c r="AQ297" s="191">
        <f t="shared" ca="1" si="80"/>
        <v>1</v>
      </c>
      <c r="AS297" s="192" t="e">
        <f t="shared" ca="1" si="98"/>
        <v>#N/A</v>
      </c>
      <c r="AT297" s="188"/>
      <c r="AU297" s="189">
        <f t="shared" ca="1" si="99"/>
        <v>1001</v>
      </c>
      <c r="AV297" s="189">
        <f t="shared" ca="1" si="81"/>
        <v>0</v>
      </c>
      <c r="AW297" s="190">
        <f t="shared" ca="1" si="100"/>
        <v>0</v>
      </c>
      <c r="AX297" s="191">
        <f t="shared" ca="1" si="82"/>
        <v>1</v>
      </c>
      <c r="AY297" s="188"/>
      <c r="AZ297" s="189">
        <f t="shared" ca="1" si="101"/>
        <v>1001</v>
      </c>
      <c r="BA297" s="189">
        <f t="shared" ca="1" si="83"/>
        <v>0</v>
      </c>
      <c r="BB297" s="190">
        <f t="shared" ca="1" si="102"/>
        <v>0</v>
      </c>
      <c r="BC297" s="191">
        <f t="shared" ca="1" si="84"/>
        <v>1</v>
      </c>
    </row>
    <row r="298" spans="2:55" x14ac:dyDescent="0.25">
      <c r="B298" s="181" t="e">
        <f t="shared" ca="1" si="24"/>
        <v>#N/A</v>
      </c>
      <c r="C2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8" s="12">
        <v>40</v>
      </c>
      <c r="E298" s="119" t="e">
        <f t="shared" ca="1" si="85"/>
        <v>#N/A</v>
      </c>
      <c r="F298" s="119" t="e">
        <f t="shared" ca="1" si="31"/>
        <v>#N/A</v>
      </c>
      <c r="G298" s="58">
        <f t="shared" ca="1" si="86"/>
        <v>3000</v>
      </c>
      <c r="H298" s="58">
        <f t="shared" ca="1" si="63"/>
        <v>0</v>
      </c>
      <c r="I298" s="86">
        <f t="shared" ca="1" si="87"/>
        <v>0</v>
      </c>
      <c r="J298" s="39">
        <f t="shared" ca="1" si="61"/>
        <v>1</v>
      </c>
      <c r="M298" s="16" t="e">
        <f t="shared" ca="1" si="25"/>
        <v>#N/A</v>
      </c>
      <c r="N298" s="86" t="e">
        <f t="shared" ca="1" si="26"/>
        <v>#N/A</v>
      </c>
      <c r="O298" s="86" t="e">
        <f t="shared" ca="1" si="27"/>
        <v>#N/A</v>
      </c>
      <c r="Q298" s="16" t="e">
        <f t="shared" ca="1" si="34"/>
        <v>#N/A</v>
      </c>
      <c r="R298" s="86" t="e">
        <f t="shared" ca="1" si="28"/>
        <v>#N/A</v>
      </c>
      <c r="S298" s="86" t="e">
        <f t="shared" ca="1" si="29"/>
        <v>#N/A</v>
      </c>
      <c r="T298" s="16" t="e">
        <f ca="1">(($E$9*(RAND()*($E$213-$D$213)+$D$213))*(RAND()*('Your Value Calcs'!$E$209-'Your Value Calcs'!$D$209)+'Your Value Calcs'!$D$209+IF('Your Results'!$D$48&gt;0,'Your Results'!$D$48,0)))+$E$161-$E$201+$E$185-($E$185*(RAND()*($E$215-$D$215)+$D$215))-(($E$205/$C$56)*(RAND()*($E$216-$D$216)+$D$216))</f>
        <v>#N/A</v>
      </c>
      <c r="U298" s="188" t="e">
        <f t="shared" ca="1" si="88"/>
        <v>#N/A</v>
      </c>
      <c r="V298" s="188" t="e">
        <f t="shared" ca="1" si="36"/>
        <v>#N/A</v>
      </c>
      <c r="W298" s="189">
        <f t="shared" ca="1" si="89"/>
        <v>1001</v>
      </c>
      <c r="X298" s="189">
        <f t="shared" ca="1" si="64"/>
        <v>0</v>
      </c>
      <c r="Y298" s="190">
        <f t="shared" ca="1" si="90"/>
        <v>0</v>
      </c>
      <c r="Z298" s="191">
        <f t="shared" ca="1" si="62"/>
        <v>1</v>
      </c>
      <c r="AA298" s="188"/>
      <c r="AB298" s="189">
        <f t="shared" ca="1" si="91"/>
        <v>1001</v>
      </c>
      <c r="AC298" s="189">
        <f t="shared" ca="1" si="75"/>
        <v>0</v>
      </c>
      <c r="AD298" s="190">
        <f t="shared" ca="1" si="92"/>
        <v>0</v>
      </c>
      <c r="AE298" s="191">
        <f t="shared" ca="1" si="76"/>
        <v>1</v>
      </c>
      <c r="AF298" s="119"/>
      <c r="AG298" s="192" t="e">
        <f t="shared" ca="1" si="93"/>
        <v>#N/A</v>
      </c>
      <c r="AH298" s="189">
        <f t="shared" ca="1" si="94"/>
        <v>1001</v>
      </c>
      <c r="AI298" s="189">
        <f t="shared" ca="1" si="77"/>
        <v>0</v>
      </c>
      <c r="AJ298" s="190">
        <f t="shared" ca="1" si="95"/>
        <v>0</v>
      </c>
      <c r="AK298" s="191">
        <f t="shared" ca="1" si="78"/>
        <v>1</v>
      </c>
      <c r="AL298" s="186"/>
      <c r="AM298" s="188"/>
      <c r="AN298" s="189">
        <f t="shared" ca="1" si="96"/>
        <v>1001</v>
      </c>
      <c r="AO298" s="189">
        <f t="shared" ca="1" si="79"/>
        <v>0</v>
      </c>
      <c r="AP298" s="190">
        <f t="shared" ca="1" si="97"/>
        <v>0</v>
      </c>
      <c r="AQ298" s="191">
        <f t="shared" ca="1" si="80"/>
        <v>1</v>
      </c>
      <c r="AS298" s="192" t="e">
        <f t="shared" ca="1" si="98"/>
        <v>#N/A</v>
      </c>
      <c r="AT298" s="188"/>
      <c r="AU298" s="189">
        <f t="shared" ca="1" si="99"/>
        <v>1001</v>
      </c>
      <c r="AV298" s="189">
        <f t="shared" ca="1" si="81"/>
        <v>0</v>
      </c>
      <c r="AW298" s="190">
        <f t="shared" ca="1" si="100"/>
        <v>0</v>
      </c>
      <c r="AX298" s="191">
        <f t="shared" ca="1" si="82"/>
        <v>1</v>
      </c>
      <c r="AY298" s="188"/>
      <c r="AZ298" s="189">
        <f t="shared" ca="1" si="101"/>
        <v>1001</v>
      </c>
      <c r="BA298" s="189">
        <f t="shared" ca="1" si="83"/>
        <v>0</v>
      </c>
      <c r="BB298" s="190">
        <f t="shared" ca="1" si="102"/>
        <v>0</v>
      </c>
      <c r="BC298" s="191">
        <f t="shared" ca="1" si="84"/>
        <v>1</v>
      </c>
    </row>
    <row r="299" spans="2:55" x14ac:dyDescent="0.25">
      <c r="B299" s="181" t="e">
        <f t="shared" ca="1" si="24"/>
        <v>#N/A</v>
      </c>
      <c r="C2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9" s="12">
        <v>41</v>
      </c>
      <c r="E299" s="119" t="e">
        <f t="shared" ca="1" si="85"/>
        <v>#N/A</v>
      </c>
      <c r="F299" s="119" t="e">
        <f t="shared" ca="1" si="31"/>
        <v>#N/A</v>
      </c>
      <c r="G299" s="58">
        <f t="shared" ca="1" si="86"/>
        <v>3000</v>
      </c>
      <c r="H299" s="58">
        <f t="shared" ca="1" si="63"/>
        <v>0</v>
      </c>
      <c r="I299" s="86">
        <f t="shared" ca="1" si="87"/>
        <v>0</v>
      </c>
      <c r="J299" s="39">
        <f t="shared" ca="1" si="61"/>
        <v>1</v>
      </c>
      <c r="M299" s="16" t="e">
        <f t="shared" ca="1" si="25"/>
        <v>#N/A</v>
      </c>
      <c r="N299" s="86" t="e">
        <f t="shared" ca="1" si="26"/>
        <v>#N/A</v>
      </c>
      <c r="O299" s="86" t="e">
        <f t="shared" ca="1" si="27"/>
        <v>#N/A</v>
      </c>
      <c r="Q299" s="16" t="e">
        <f t="shared" ca="1" si="34"/>
        <v>#N/A</v>
      </c>
      <c r="R299" s="86" t="e">
        <f t="shared" ca="1" si="28"/>
        <v>#N/A</v>
      </c>
      <c r="S299" s="86" t="e">
        <f t="shared" ca="1" si="29"/>
        <v>#N/A</v>
      </c>
      <c r="T299" s="16" t="e">
        <f ca="1">(($E$9*(RAND()*($E$213-$D$213)+$D$213))*(RAND()*('Your Value Calcs'!$E$209-'Your Value Calcs'!$D$209)+'Your Value Calcs'!$D$209+IF('Your Results'!$D$48&gt;0,'Your Results'!$D$48,0)))+$E$161-$E$201+$E$185-($E$185*(RAND()*($E$215-$D$215)+$D$215))-(($E$205/$C$56)*(RAND()*($E$216-$D$216)+$D$216))</f>
        <v>#N/A</v>
      </c>
      <c r="U299" s="188" t="e">
        <f t="shared" ca="1" si="88"/>
        <v>#N/A</v>
      </c>
      <c r="V299" s="188" t="e">
        <f t="shared" ca="1" si="36"/>
        <v>#N/A</v>
      </c>
      <c r="W299" s="189">
        <f t="shared" ca="1" si="89"/>
        <v>1001</v>
      </c>
      <c r="X299" s="189">
        <f t="shared" ca="1" si="64"/>
        <v>0</v>
      </c>
      <c r="Y299" s="190">
        <f t="shared" ca="1" si="90"/>
        <v>0</v>
      </c>
      <c r="Z299" s="191">
        <f t="shared" ca="1" si="62"/>
        <v>1</v>
      </c>
      <c r="AA299" s="188"/>
      <c r="AB299" s="189">
        <f t="shared" ca="1" si="91"/>
        <v>1001</v>
      </c>
      <c r="AC299" s="189">
        <f t="shared" ca="1" si="75"/>
        <v>0</v>
      </c>
      <c r="AD299" s="190">
        <f t="shared" ca="1" si="92"/>
        <v>0</v>
      </c>
      <c r="AE299" s="191">
        <f t="shared" ca="1" si="76"/>
        <v>1</v>
      </c>
      <c r="AF299" s="119"/>
      <c r="AG299" s="192" t="e">
        <f t="shared" ca="1" si="93"/>
        <v>#N/A</v>
      </c>
      <c r="AH299" s="189">
        <f t="shared" ca="1" si="94"/>
        <v>1001</v>
      </c>
      <c r="AI299" s="189">
        <f t="shared" ca="1" si="77"/>
        <v>0</v>
      </c>
      <c r="AJ299" s="190">
        <f t="shared" ca="1" si="95"/>
        <v>0</v>
      </c>
      <c r="AK299" s="191">
        <f t="shared" ca="1" si="78"/>
        <v>1</v>
      </c>
      <c r="AL299" s="186"/>
      <c r="AM299" s="188"/>
      <c r="AN299" s="189">
        <f t="shared" ca="1" si="96"/>
        <v>1001</v>
      </c>
      <c r="AO299" s="189">
        <f t="shared" ca="1" si="79"/>
        <v>0</v>
      </c>
      <c r="AP299" s="190">
        <f t="shared" ca="1" si="97"/>
        <v>0</v>
      </c>
      <c r="AQ299" s="191">
        <f t="shared" ca="1" si="80"/>
        <v>1</v>
      </c>
      <c r="AS299" s="192" t="e">
        <f t="shared" ca="1" si="98"/>
        <v>#N/A</v>
      </c>
      <c r="AT299" s="188"/>
      <c r="AU299" s="189">
        <f t="shared" ca="1" si="99"/>
        <v>1001</v>
      </c>
      <c r="AV299" s="189">
        <f t="shared" ca="1" si="81"/>
        <v>0</v>
      </c>
      <c r="AW299" s="190">
        <f t="shared" ca="1" si="100"/>
        <v>0</v>
      </c>
      <c r="AX299" s="191">
        <f t="shared" ca="1" si="82"/>
        <v>1</v>
      </c>
      <c r="AY299" s="188"/>
      <c r="AZ299" s="189">
        <f t="shared" ca="1" si="101"/>
        <v>1001</v>
      </c>
      <c r="BA299" s="189">
        <f t="shared" ca="1" si="83"/>
        <v>0</v>
      </c>
      <c r="BB299" s="190">
        <f t="shared" ca="1" si="102"/>
        <v>0</v>
      </c>
      <c r="BC299" s="191">
        <f t="shared" ca="1" si="84"/>
        <v>1</v>
      </c>
    </row>
    <row r="300" spans="2:55" x14ac:dyDescent="0.25">
      <c r="B300" s="181" t="e">
        <f t="shared" ca="1" si="24"/>
        <v>#N/A</v>
      </c>
      <c r="C3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0" s="12">
        <v>42</v>
      </c>
      <c r="E300" s="119" t="e">
        <f t="shared" ca="1" si="85"/>
        <v>#N/A</v>
      </c>
      <c r="F300" s="119" t="e">
        <f t="shared" ca="1" si="31"/>
        <v>#N/A</v>
      </c>
      <c r="G300" s="58">
        <f t="shared" ca="1" si="86"/>
        <v>3000</v>
      </c>
      <c r="H300" s="58">
        <f t="shared" ca="1" si="63"/>
        <v>0</v>
      </c>
      <c r="I300" s="86">
        <f t="shared" ca="1" si="87"/>
        <v>0</v>
      </c>
      <c r="J300" s="39">
        <f t="shared" ca="1" si="61"/>
        <v>1</v>
      </c>
      <c r="M300" s="16" t="e">
        <f t="shared" ca="1" si="25"/>
        <v>#N/A</v>
      </c>
      <c r="N300" s="86" t="e">
        <f t="shared" ca="1" si="26"/>
        <v>#N/A</v>
      </c>
      <c r="O300" s="86" t="e">
        <f t="shared" ca="1" si="27"/>
        <v>#N/A</v>
      </c>
      <c r="Q300" s="16" t="e">
        <f t="shared" ca="1" si="34"/>
        <v>#N/A</v>
      </c>
      <c r="R300" s="86" t="e">
        <f t="shared" ca="1" si="28"/>
        <v>#N/A</v>
      </c>
      <c r="S300" s="86" t="e">
        <f t="shared" ca="1" si="29"/>
        <v>#N/A</v>
      </c>
      <c r="T300" s="16" t="e">
        <f ca="1">(($E$9*(RAND()*($E$213-$D$213)+$D$213))*(RAND()*('Your Value Calcs'!$E$209-'Your Value Calcs'!$D$209)+'Your Value Calcs'!$D$209+IF('Your Results'!$D$48&gt;0,'Your Results'!$D$48,0)))+$E$161-$E$201+$E$185-($E$185*(RAND()*($E$215-$D$215)+$D$215))-(($E$205/$C$56)*(RAND()*($E$216-$D$216)+$D$216))</f>
        <v>#N/A</v>
      </c>
      <c r="U300" s="188" t="e">
        <f t="shared" ca="1" si="88"/>
        <v>#N/A</v>
      </c>
      <c r="V300" s="188" t="e">
        <f t="shared" ca="1" si="36"/>
        <v>#N/A</v>
      </c>
      <c r="W300" s="189">
        <f t="shared" ca="1" si="89"/>
        <v>1001</v>
      </c>
      <c r="X300" s="189">
        <f t="shared" ca="1" si="64"/>
        <v>0</v>
      </c>
      <c r="Y300" s="190">
        <f t="shared" ca="1" si="90"/>
        <v>0</v>
      </c>
      <c r="Z300" s="191">
        <f t="shared" ca="1" si="62"/>
        <v>1</v>
      </c>
      <c r="AA300" s="188"/>
      <c r="AB300" s="189">
        <f t="shared" ca="1" si="91"/>
        <v>1001</v>
      </c>
      <c r="AC300" s="189">
        <f t="shared" ca="1" si="75"/>
        <v>0</v>
      </c>
      <c r="AD300" s="190">
        <f t="shared" ca="1" si="92"/>
        <v>0</v>
      </c>
      <c r="AE300" s="191">
        <f t="shared" ca="1" si="76"/>
        <v>1</v>
      </c>
      <c r="AF300" s="119"/>
      <c r="AG300" s="192" t="e">
        <f t="shared" ca="1" si="93"/>
        <v>#N/A</v>
      </c>
      <c r="AH300" s="189">
        <f t="shared" ca="1" si="94"/>
        <v>1001</v>
      </c>
      <c r="AI300" s="189">
        <f t="shared" ca="1" si="77"/>
        <v>0</v>
      </c>
      <c r="AJ300" s="190">
        <f t="shared" ca="1" si="95"/>
        <v>0</v>
      </c>
      <c r="AK300" s="191">
        <f t="shared" ca="1" si="78"/>
        <v>1</v>
      </c>
      <c r="AL300" s="186"/>
      <c r="AM300" s="188"/>
      <c r="AN300" s="189">
        <f t="shared" ca="1" si="96"/>
        <v>1001</v>
      </c>
      <c r="AO300" s="189">
        <f t="shared" ca="1" si="79"/>
        <v>0</v>
      </c>
      <c r="AP300" s="190">
        <f t="shared" ca="1" si="97"/>
        <v>0</v>
      </c>
      <c r="AQ300" s="191">
        <f t="shared" ca="1" si="80"/>
        <v>1</v>
      </c>
      <c r="AS300" s="192" t="e">
        <f t="shared" ca="1" si="98"/>
        <v>#N/A</v>
      </c>
      <c r="AT300" s="188"/>
      <c r="AU300" s="189">
        <f t="shared" ca="1" si="99"/>
        <v>1001</v>
      </c>
      <c r="AV300" s="189">
        <f t="shared" ca="1" si="81"/>
        <v>0</v>
      </c>
      <c r="AW300" s="190">
        <f t="shared" ca="1" si="100"/>
        <v>0</v>
      </c>
      <c r="AX300" s="191">
        <f t="shared" ca="1" si="82"/>
        <v>1</v>
      </c>
      <c r="AY300" s="188"/>
      <c r="AZ300" s="189">
        <f t="shared" ca="1" si="101"/>
        <v>1001</v>
      </c>
      <c r="BA300" s="189">
        <f t="shared" ca="1" si="83"/>
        <v>0</v>
      </c>
      <c r="BB300" s="190">
        <f t="shared" ca="1" si="102"/>
        <v>0</v>
      </c>
      <c r="BC300" s="191">
        <f t="shared" ca="1" si="84"/>
        <v>1</v>
      </c>
    </row>
    <row r="301" spans="2:55" x14ac:dyDescent="0.25">
      <c r="B301" s="181" t="e">
        <f t="shared" ca="1" si="24"/>
        <v>#N/A</v>
      </c>
      <c r="C3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1" s="12">
        <v>43</v>
      </c>
      <c r="E301" s="119" t="e">
        <f t="shared" ca="1" si="85"/>
        <v>#N/A</v>
      </c>
      <c r="F301" s="119" t="e">
        <f t="shared" ca="1" si="31"/>
        <v>#N/A</v>
      </c>
      <c r="G301" s="58">
        <f t="shared" ca="1" si="86"/>
        <v>3000</v>
      </c>
      <c r="H301" s="58">
        <f t="shared" ca="1" si="63"/>
        <v>0</v>
      </c>
      <c r="I301" s="86">
        <f t="shared" ca="1" si="87"/>
        <v>0</v>
      </c>
      <c r="J301" s="39">
        <f t="shared" ca="1" si="61"/>
        <v>1</v>
      </c>
      <c r="M301" s="16" t="e">
        <f t="shared" ca="1" si="25"/>
        <v>#N/A</v>
      </c>
      <c r="N301" s="86" t="e">
        <f t="shared" ca="1" si="26"/>
        <v>#N/A</v>
      </c>
      <c r="O301" s="86" t="e">
        <f t="shared" ca="1" si="27"/>
        <v>#N/A</v>
      </c>
      <c r="Q301" s="16" t="e">
        <f t="shared" ca="1" si="34"/>
        <v>#N/A</v>
      </c>
      <c r="R301" s="86" t="e">
        <f t="shared" ca="1" si="28"/>
        <v>#N/A</v>
      </c>
      <c r="S301" s="86" t="e">
        <f t="shared" ca="1" si="29"/>
        <v>#N/A</v>
      </c>
      <c r="T301" s="16" t="e">
        <f ca="1">(($E$9*(RAND()*($E$213-$D$213)+$D$213))*(RAND()*('Your Value Calcs'!$E$209-'Your Value Calcs'!$D$209)+'Your Value Calcs'!$D$209+IF('Your Results'!$D$48&gt;0,'Your Results'!$D$48,0)))+$E$161-$E$201+$E$185-($E$185*(RAND()*($E$215-$D$215)+$D$215))-(($E$205/$C$56)*(RAND()*($E$216-$D$216)+$D$216))</f>
        <v>#N/A</v>
      </c>
      <c r="U301" s="188" t="e">
        <f t="shared" ca="1" si="88"/>
        <v>#N/A</v>
      </c>
      <c r="V301" s="188" t="e">
        <f t="shared" ca="1" si="36"/>
        <v>#N/A</v>
      </c>
      <c r="W301" s="189">
        <f t="shared" ca="1" si="89"/>
        <v>1001</v>
      </c>
      <c r="X301" s="189">
        <f t="shared" ca="1" si="64"/>
        <v>0</v>
      </c>
      <c r="Y301" s="190">
        <f t="shared" ca="1" si="90"/>
        <v>0</v>
      </c>
      <c r="Z301" s="191">
        <f t="shared" ca="1" si="62"/>
        <v>1</v>
      </c>
      <c r="AA301" s="188"/>
      <c r="AB301" s="189">
        <f t="shared" ca="1" si="91"/>
        <v>1001</v>
      </c>
      <c r="AC301" s="189">
        <f t="shared" ca="1" si="75"/>
        <v>0</v>
      </c>
      <c r="AD301" s="190">
        <f t="shared" ca="1" si="92"/>
        <v>0</v>
      </c>
      <c r="AE301" s="191">
        <f t="shared" ca="1" si="76"/>
        <v>1</v>
      </c>
      <c r="AF301" s="119"/>
      <c r="AG301" s="192" t="e">
        <f t="shared" ca="1" si="93"/>
        <v>#N/A</v>
      </c>
      <c r="AH301" s="189">
        <f t="shared" ca="1" si="94"/>
        <v>1001</v>
      </c>
      <c r="AI301" s="189">
        <f t="shared" ca="1" si="77"/>
        <v>0</v>
      </c>
      <c r="AJ301" s="190">
        <f t="shared" ca="1" si="95"/>
        <v>0</v>
      </c>
      <c r="AK301" s="191">
        <f t="shared" ca="1" si="78"/>
        <v>1</v>
      </c>
      <c r="AL301" s="186"/>
      <c r="AM301" s="188"/>
      <c r="AN301" s="189">
        <f t="shared" ca="1" si="96"/>
        <v>1001</v>
      </c>
      <c r="AO301" s="189">
        <f t="shared" ca="1" si="79"/>
        <v>0</v>
      </c>
      <c r="AP301" s="190">
        <f t="shared" ca="1" si="97"/>
        <v>0</v>
      </c>
      <c r="AQ301" s="191">
        <f t="shared" ca="1" si="80"/>
        <v>1</v>
      </c>
      <c r="AS301" s="192" t="e">
        <f t="shared" ca="1" si="98"/>
        <v>#N/A</v>
      </c>
      <c r="AT301" s="188"/>
      <c r="AU301" s="189">
        <f t="shared" ca="1" si="99"/>
        <v>1001</v>
      </c>
      <c r="AV301" s="189">
        <f t="shared" ca="1" si="81"/>
        <v>0</v>
      </c>
      <c r="AW301" s="190">
        <f t="shared" ca="1" si="100"/>
        <v>0</v>
      </c>
      <c r="AX301" s="191">
        <f t="shared" ca="1" si="82"/>
        <v>1</v>
      </c>
      <c r="AY301" s="188"/>
      <c r="AZ301" s="189">
        <f t="shared" ca="1" si="101"/>
        <v>1001</v>
      </c>
      <c r="BA301" s="189">
        <f t="shared" ca="1" si="83"/>
        <v>0</v>
      </c>
      <c r="BB301" s="190">
        <f t="shared" ca="1" si="102"/>
        <v>0</v>
      </c>
      <c r="BC301" s="191">
        <f t="shared" ca="1" si="84"/>
        <v>1</v>
      </c>
    </row>
    <row r="302" spans="2:55" x14ac:dyDescent="0.25">
      <c r="B302" s="181" t="e">
        <f t="shared" ca="1" si="24"/>
        <v>#N/A</v>
      </c>
      <c r="C3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2" s="12">
        <v>44</v>
      </c>
      <c r="E302" s="119" t="e">
        <f t="shared" ca="1" si="85"/>
        <v>#N/A</v>
      </c>
      <c r="F302" s="119" t="e">
        <f t="shared" ca="1" si="31"/>
        <v>#N/A</v>
      </c>
      <c r="G302" s="58">
        <f t="shared" ca="1" si="86"/>
        <v>3000</v>
      </c>
      <c r="H302" s="58">
        <f t="shared" ca="1" si="63"/>
        <v>0</v>
      </c>
      <c r="I302" s="86">
        <f t="shared" ca="1" si="87"/>
        <v>0</v>
      </c>
      <c r="J302" s="39">
        <f t="shared" ca="1" si="61"/>
        <v>1</v>
      </c>
      <c r="M302" s="16" t="e">
        <f t="shared" ca="1" si="25"/>
        <v>#N/A</v>
      </c>
      <c r="N302" s="86" t="e">
        <f t="shared" ca="1" si="26"/>
        <v>#N/A</v>
      </c>
      <c r="O302" s="86" t="e">
        <f t="shared" ca="1" si="27"/>
        <v>#N/A</v>
      </c>
      <c r="Q302" s="16" t="e">
        <f t="shared" ca="1" si="34"/>
        <v>#N/A</v>
      </c>
      <c r="R302" s="86" t="e">
        <f t="shared" ca="1" si="28"/>
        <v>#N/A</v>
      </c>
      <c r="S302" s="86" t="e">
        <f t="shared" ca="1" si="29"/>
        <v>#N/A</v>
      </c>
      <c r="T302" s="16" t="e">
        <f ca="1">(($E$9*(RAND()*($E$213-$D$213)+$D$213))*(RAND()*('Your Value Calcs'!$E$209-'Your Value Calcs'!$D$209)+'Your Value Calcs'!$D$209+IF('Your Results'!$D$48&gt;0,'Your Results'!$D$48,0)))+$E$161-$E$201+$E$185-($E$185*(RAND()*($E$215-$D$215)+$D$215))-(($E$205/$C$56)*(RAND()*($E$216-$D$216)+$D$216))</f>
        <v>#N/A</v>
      </c>
      <c r="U302" s="188" t="e">
        <f t="shared" ca="1" si="88"/>
        <v>#N/A</v>
      </c>
      <c r="V302" s="188" t="e">
        <f t="shared" ca="1" si="36"/>
        <v>#N/A</v>
      </c>
      <c r="W302" s="189">
        <f t="shared" ca="1" si="89"/>
        <v>1001</v>
      </c>
      <c r="X302" s="189">
        <f t="shared" ca="1" si="64"/>
        <v>0</v>
      </c>
      <c r="Y302" s="190">
        <f t="shared" ca="1" si="90"/>
        <v>0</v>
      </c>
      <c r="Z302" s="191">
        <f t="shared" ca="1" si="62"/>
        <v>1</v>
      </c>
      <c r="AA302" s="188"/>
      <c r="AB302" s="189">
        <f t="shared" ca="1" si="91"/>
        <v>1001</v>
      </c>
      <c r="AC302" s="189">
        <f t="shared" ca="1" si="75"/>
        <v>0</v>
      </c>
      <c r="AD302" s="190">
        <f t="shared" ca="1" si="92"/>
        <v>0</v>
      </c>
      <c r="AE302" s="191">
        <f t="shared" ca="1" si="76"/>
        <v>1</v>
      </c>
      <c r="AF302" s="119"/>
      <c r="AG302" s="192" t="e">
        <f t="shared" ca="1" si="93"/>
        <v>#N/A</v>
      </c>
      <c r="AH302" s="189">
        <f t="shared" ca="1" si="94"/>
        <v>1001</v>
      </c>
      <c r="AI302" s="189">
        <f t="shared" ca="1" si="77"/>
        <v>0</v>
      </c>
      <c r="AJ302" s="190">
        <f t="shared" ca="1" si="95"/>
        <v>0</v>
      </c>
      <c r="AK302" s="191">
        <f t="shared" ca="1" si="78"/>
        <v>1</v>
      </c>
      <c r="AL302" s="186"/>
      <c r="AM302" s="188"/>
      <c r="AN302" s="189">
        <f t="shared" ca="1" si="96"/>
        <v>1001</v>
      </c>
      <c r="AO302" s="189">
        <f t="shared" ca="1" si="79"/>
        <v>0</v>
      </c>
      <c r="AP302" s="190">
        <f t="shared" ca="1" si="97"/>
        <v>0</v>
      </c>
      <c r="AQ302" s="191">
        <f t="shared" ca="1" si="80"/>
        <v>1</v>
      </c>
      <c r="AS302" s="192" t="e">
        <f t="shared" ca="1" si="98"/>
        <v>#N/A</v>
      </c>
      <c r="AT302" s="188"/>
      <c r="AU302" s="189">
        <f t="shared" ca="1" si="99"/>
        <v>1001</v>
      </c>
      <c r="AV302" s="189">
        <f t="shared" ca="1" si="81"/>
        <v>0</v>
      </c>
      <c r="AW302" s="190">
        <f t="shared" ca="1" si="100"/>
        <v>0</v>
      </c>
      <c r="AX302" s="191">
        <f t="shared" ca="1" si="82"/>
        <v>1</v>
      </c>
      <c r="AY302" s="188"/>
      <c r="AZ302" s="189">
        <f t="shared" ca="1" si="101"/>
        <v>1001</v>
      </c>
      <c r="BA302" s="189">
        <f t="shared" ca="1" si="83"/>
        <v>0</v>
      </c>
      <c r="BB302" s="190">
        <f t="shared" ca="1" si="102"/>
        <v>0</v>
      </c>
      <c r="BC302" s="191">
        <f t="shared" ca="1" si="84"/>
        <v>1</v>
      </c>
    </row>
    <row r="303" spans="2:55" x14ac:dyDescent="0.25">
      <c r="B303" s="181" t="e">
        <f t="shared" ca="1" si="24"/>
        <v>#N/A</v>
      </c>
      <c r="C3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3" s="12">
        <v>45</v>
      </c>
      <c r="E303" s="119" t="e">
        <f t="shared" ca="1" si="85"/>
        <v>#N/A</v>
      </c>
      <c r="F303" s="119" t="e">
        <f t="shared" ca="1" si="31"/>
        <v>#N/A</v>
      </c>
      <c r="G303" s="58">
        <f t="shared" ca="1" si="86"/>
        <v>3000</v>
      </c>
      <c r="H303" s="58">
        <f t="shared" ca="1" si="63"/>
        <v>0</v>
      </c>
      <c r="I303" s="86">
        <f t="shared" ca="1" si="87"/>
        <v>0</v>
      </c>
      <c r="J303" s="39">
        <f t="shared" ca="1" si="61"/>
        <v>1</v>
      </c>
      <c r="M303" s="16" t="e">
        <f t="shared" ca="1" si="25"/>
        <v>#N/A</v>
      </c>
      <c r="N303" s="86" t="e">
        <f t="shared" ca="1" si="26"/>
        <v>#N/A</v>
      </c>
      <c r="O303" s="86" t="e">
        <f t="shared" ca="1" si="27"/>
        <v>#N/A</v>
      </c>
      <c r="Q303" s="16" t="e">
        <f t="shared" ca="1" si="34"/>
        <v>#N/A</v>
      </c>
      <c r="R303" s="86" t="e">
        <f t="shared" ca="1" si="28"/>
        <v>#N/A</v>
      </c>
      <c r="S303" s="86" t="e">
        <f t="shared" ca="1" si="29"/>
        <v>#N/A</v>
      </c>
      <c r="T303" s="16" t="e">
        <f ca="1">(($E$9*(RAND()*($E$213-$D$213)+$D$213))*(RAND()*('Your Value Calcs'!$E$209-'Your Value Calcs'!$D$209)+'Your Value Calcs'!$D$209+IF('Your Results'!$D$48&gt;0,'Your Results'!$D$48,0)))+$E$161-$E$201+$E$185-($E$185*(RAND()*($E$215-$D$215)+$D$215))-(($E$205/$C$56)*(RAND()*($E$216-$D$216)+$D$216))</f>
        <v>#N/A</v>
      </c>
      <c r="U303" s="188" t="e">
        <f t="shared" ca="1" si="88"/>
        <v>#N/A</v>
      </c>
      <c r="V303" s="188" t="e">
        <f t="shared" ca="1" si="36"/>
        <v>#N/A</v>
      </c>
      <c r="W303" s="189">
        <f t="shared" ca="1" si="89"/>
        <v>1001</v>
      </c>
      <c r="X303" s="189">
        <f t="shared" ca="1" si="64"/>
        <v>0</v>
      </c>
      <c r="Y303" s="190">
        <f t="shared" ca="1" si="90"/>
        <v>0</v>
      </c>
      <c r="Z303" s="191">
        <f t="shared" ca="1" si="62"/>
        <v>1</v>
      </c>
      <c r="AA303" s="188"/>
      <c r="AB303" s="189">
        <f t="shared" ca="1" si="91"/>
        <v>1001</v>
      </c>
      <c r="AC303" s="189">
        <f t="shared" ca="1" si="75"/>
        <v>0</v>
      </c>
      <c r="AD303" s="190">
        <f t="shared" ca="1" si="92"/>
        <v>0</v>
      </c>
      <c r="AE303" s="191">
        <f t="shared" ca="1" si="76"/>
        <v>1</v>
      </c>
      <c r="AF303" s="119"/>
      <c r="AG303" s="192" t="e">
        <f t="shared" ca="1" si="93"/>
        <v>#N/A</v>
      </c>
      <c r="AH303" s="189">
        <f t="shared" ca="1" si="94"/>
        <v>1001</v>
      </c>
      <c r="AI303" s="189">
        <f t="shared" ca="1" si="77"/>
        <v>0</v>
      </c>
      <c r="AJ303" s="190">
        <f t="shared" ca="1" si="95"/>
        <v>0</v>
      </c>
      <c r="AK303" s="191">
        <f t="shared" ca="1" si="78"/>
        <v>1</v>
      </c>
      <c r="AL303" s="186"/>
      <c r="AM303" s="188"/>
      <c r="AN303" s="189">
        <f t="shared" ca="1" si="96"/>
        <v>1001</v>
      </c>
      <c r="AO303" s="189">
        <f t="shared" ca="1" si="79"/>
        <v>0</v>
      </c>
      <c r="AP303" s="190">
        <f t="shared" ca="1" si="97"/>
        <v>0</v>
      </c>
      <c r="AQ303" s="191">
        <f t="shared" ca="1" si="80"/>
        <v>1</v>
      </c>
      <c r="AS303" s="192" t="e">
        <f t="shared" ca="1" si="98"/>
        <v>#N/A</v>
      </c>
      <c r="AT303" s="188"/>
      <c r="AU303" s="189">
        <f t="shared" ca="1" si="99"/>
        <v>1001</v>
      </c>
      <c r="AV303" s="189">
        <f t="shared" ca="1" si="81"/>
        <v>0</v>
      </c>
      <c r="AW303" s="190">
        <f t="shared" ca="1" si="100"/>
        <v>0</v>
      </c>
      <c r="AX303" s="191">
        <f t="shared" ca="1" si="82"/>
        <v>1</v>
      </c>
      <c r="AY303" s="188"/>
      <c r="AZ303" s="189">
        <f t="shared" ca="1" si="101"/>
        <v>1001</v>
      </c>
      <c r="BA303" s="189">
        <f t="shared" ca="1" si="83"/>
        <v>0</v>
      </c>
      <c r="BB303" s="190">
        <f t="shared" ca="1" si="102"/>
        <v>0</v>
      </c>
      <c r="BC303" s="191">
        <f t="shared" ca="1" si="84"/>
        <v>1</v>
      </c>
    </row>
    <row r="304" spans="2:55" x14ac:dyDescent="0.25">
      <c r="B304" s="181" t="e">
        <f t="shared" ca="1" si="24"/>
        <v>#N/A</v>
      </c>
      <c r="C3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4" s="12">
        <v>46</v>
      </c>
      <c r="E304" s="119" t="e">
        <f t="shared" ca="1" si="85"/>
        <v>#N/A</v>
      </c>
      <c r="F304" s="119" t="e">
        <f t="shared" ca="1" si="31"/>
        <v>#N/A</v>
      </c>
      <c r="G304" s="58">
        <f t="shared" ca="1" si="86"/>
        <v>3000</v>
      </c>
      <c r="H304" s="58">
        <f t="shared" ca="1" si="63"/>
        <v>0</v>
      </c>
      <c r="I304" s="86">
        <f t="shared" ca="1" si="87"/>
        <v>0</v>
      </c>
      <c r="J304" s="39">
        <f t="shared" ca="1" si="61"/>
        <v>1</v>
      </c>
      <c r="M304" s="16" t="e">
        <f t="shared" ca="1" si="25"/>
        <v>#N/A</v>
      </c>
      <c r="N304" s="86" t="e">
        <f t="shared" ca="1" si="26"/>
        <v>#N/A</v>
      </c>
      <c r="O304" s="86" t="e">
        <f t="shared" ca="1" si="27"/>
        <v>#N/A</v>
      </c>
      <c r="Q304" s="16" t="e">
        <f t="shared" ca="1" si="34"/>
        <v>#N/A</v>
      </c>
      <c r="R304" s="86" t="e">
        <f t="shared" ca="1" si="28"/>
        <v>#N/A</v>
      </c>
      <c r="S304" s="86" t="e">
        <f t="shared" ca="1" si="29"/>
        <v>#N/A</v>
      </c>
      <c r="T304" s="16" t="e">
        <f ca="1">(($E$9*(RAND()*($E$213-$D$213)+$D$213))*(RAND()*('Your Value Calcs'!$E$209-'Your Value Calcs'!$D$209)+'Your Value Calcs'!$D$209+IF('Your Results'!$D$48&gt;0,'Your Results'!$D$48,0)))+$E$161-$E$201+$E$185-($E$185*(RAND()*($E$215-$D$215)+$D$215))-(($E$205/$C$56)*(RAND()*($E$216-$D$216)+$D$216))</f>
        <v>#N/A</v>
      </c>
      <c r="U304" s="188" t="e">
        <f t="shared" ca="1" si="88"/>
        <v>#N/A</v>
      </c>
      <c r="V304" s="188" t="e">
        <f t="shared" ca="1" si="36"/>
        <v>#N/A</v>
      </c>
      <c r="W304" s="189">
        <f t="shared" ca="1" si="89"/>
        <v>1001</v>
      </c>
      <c r="X304" s="189">
        <f t="shared" ca="1" si="64"/>
        <v>0</v>
      </c>
      <c r="Y304" s="190">
        <f t="shared" ca="1" si="90"/>
        <v>0</v>
      </c>
      <c r="Z304" s="191">
        <f t="shared" ca="1" si="62"/>
        <v>1</v>
      </c>
      <c r="AA304" s="188"/>
      <c r="AB304" s="189">
        <f t="shared" ca="1" si="91"/>
        <v>1001</v>
      </c>
      <c r="AC304" s="189">
        <f t="shared" ca="1" si="75"/>
        <v>0</v>
      </c>
      <c r="AD304" s="190">
        <f t="shared" ca="1" si="92"/>
        <v>0</v>
      </c>
      <c r="AE304" s="191">
        <f t="shared" ca="1" si="76"/>
        <v>1</v>
      </c>
      <c r="AF304" s="119"/>
      <c r="AG304" s="192" t="e">
        <f t="shared" ca="1" si="93"/>
        <v>#N/A</v>
      </c>
      <c r="AH304" s="189">
        <f t="shared" ca="1" si="94"/>
        <v>1001</v>
      </c>
      <c r="AI304" s="189">
        <f t="shared" ca="1" si="77"/>
        <v>0</v>
      </c>
      <c r="AJ304" s="190">
        <f t="shared" ca="1" si="95"/>
        <v>0</v>
      </c>
      <c r="AK304" s="191">
        <f t="shared" ca="1" si="78"/>
        <v>1</v>
      </c>
      <c r="AL304" s="186"/>
      <c r="AM304" s="188"/>
      <c r="AN304" s="189">
        <f t="shared" ca="1" si="96"/>
        <v>1001</v>
      </c>
      <c r="AO304" s="189">
        <f t="shared" ca="1" si="79"/>
        <v>0</v>
      </c>
      <c r="AP304" s="190">
        <f t="shared" ca="1" si="97"/>
        <v>0</v>
      </c>
      <c r="AQ304" s="191">
        <f t="shared" ca="1" si="80"/>
        <v>1</v>
      </c>
      <c r="AS304" s="192" t="e">
        <f t="shared" ca="1" si="98"/>
        <v>#N/A</v>
      </c>
      <c r="AT304" s="188"/>
      <c r="AU304" s="189">
        <f t="shared" ca="1" si="99"/>
        <v>1001</v>
      </c>
      <c r="AV304" s="189">
        <f t="shared" ca="1" si="81"/>
        <v>0</v>
      </c>
      <c r="AW304" s="190">
        <f t="shared" ca="1" si="100"/>
        <v>0</v>
      </c>
      <c r="AX304" s="191">
        <f t="shared" ca="1" si="82"/>
        <v>1</v>
      </c>
      <c r="AY304" s="188"/>
      <c r="AZ304" s="189">
        <f t="shared" ca="1" si="101"/>
        <v>1001</v>
      </c>
      <c r="BA304" s="189">
        <f t="shared" ca="1" si="83"/>
        <v>0</v>
      </c>
      <c r="BB304" s="190">
        <f t="shared" ca="1" si="102"/>
        <v>0</v>
      </c>
      <c r="BC304" s="191">
        <f t="shared" ca="1" si="84"/>
        <v>1</v>
      </c>
    </row>
    <row r="305" spans="2:55" x14ac:dyDescent="0.25">
      <c r="B305" s="181" t="e">
        <f t="shared" ca="1" si="24"/>
        <v>#N/A</v>
      </c>
      <c r="C3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5" s="12">
        <v>47</v>
      </c>
      <c r="E305" s="119" t="e">
        <f t="shared" ca="1" si="85"/>
        <v>#N/A</v>
      </c>
      <c r="F305" s="119" t="e">
        <f t="shared" ca="1" si="31"/>
        <v>#N/A</v>
      </c>
      <c r="G305" s="58">
        <f t="shared" ca="1" si="86"/>
        <v>3000</v>
      </c>
      <c r="H305" s="58">
        <f t="shared" ca="1" si="63"/>
        <v>0</v>
      </c>
      <c r="I305" s="86">
        <f t="shared" ca="1" si="87"/>
        <v>0</v>
      </c>
      <c r="J305" s="39">
        <f t="shared" ca="1" si="61"/>
        <v>1</v>
      </c>
      <c r="M305" s="16" t="e">
        <f t="shared" ca="1" si="25"/>
        <v>#N/A</v>
      </c>
      <c r="N305" s="86" t="e">
        <f t="shared" ca="1" si="26"/>
        <v>#N/A</v>
      </c>
      <c r="O305" s="86" t="e">
        <f t="shared" ca="1" si="27"/>
        <v>#N/A</v>
      </c>
      <c r="Q305" s="16" t="e">
        <f t="shared" ca="1" si="34"/>
        <v>#N/A</v>
      </c>
      <c r="R305" s="86" t="e">
        <f t="shared" ca="1" si="28"/>
        <v>#N/A</v>
      </c>
      <c r="S305" s="86" t="e">
        <f t="shared" ca="1" si="29"/>
        <v>#N/A</v>
      </c>
      <c r="T305" s="16" t="e">
        <f ca="1">(($E$9*(RAND()*($E$213-$D$213)+$D$213))*(RAND()*('Your Value Calcs'!$E$209-'Your Value Calcs'!$D$209)+'Your Value Calcs'!$D$209+IF('Your Results'!$D$48&gt;0,'Your Results'!$D$48,0)))+$E$161-$E$201+$E$185-($E$185*(RAND()*($E$215-$D$215)+$D$215))-(($E$205/$C$56)*(RAND()*($E$216-$D$216)+$D$216))</f>
        <v>#N/A</v>
      </c>
      <c r="U305" s="188" t="e">
        <f t="shared" ca="1" si="88"/>
        <v>#N/A</v>
      </c>
      <c r="V305" s="188" t="e">
        <f t="shared" ca="1" si="36"/>
        <v>#N/A</v>
      </c>
      <c r="W305" s="189">
        <f t="shared" ca="1" si="89"/>
        <v>1001</v>
      </c>
      <c r="X305" s="189">
        <f t="shared" ca="1" si="64"/>
        <v>0</v>
      </c>
      <c r="Y305" s="190">
        <f t="shared" ca="1" si="90"/>
        <v>0</v>
      </c>
      <c r="Z305" s="191">
        <f t="shared" ca="1" si="62"/>
        <v>1</v>
      </c>
      <c r="AA305" s="188"/>
      <c r="AB305" s="189">
        <f t="shared" ca="1" si="91"/>
        <v>1001</v>
      </c>
      <c r="AC305" s="189">
        <f t="shared" ca="1" si="75"/>
        <v>0</v>
      </c>
      <c r="AD305" s="190">
        <f t="shared" ca="1" si="92"/>
        <v>0</v>
      </c>
      <c r="AE305" s="191">
        <f t="shared" ca="1" si="76"/>
        <v>1</v>
      </c>
      <c r="AF305" s="119"/>
      <c r="AG305" s="192" t="e">
        <f t="shared" ca="1" si="93"/>
        <v>#N/A</v>
      </c>
      <c r="AH305" s="189">
        <f t="shared" ca="1" si="94"/>
        <v>1001</v>
      </c>
      <c r="AI305" s="189">
        <f t="shared" ca="1" si="77"/>
        <v>0</v>
      </c>
      <c r="AJ305" s="190">
        <f t="shared" ca="1" si="95"/>
        <v>0</v>
      </c>
      <c r="AK305" s="191">
        <f t="shared" ca="1" si="78"/>
        <v>1</v>
      </c>
      <c r="AL305" s="186"/>
      <c r="AM305" s="188"/>
      <c r="AN305" s="189">
        <f t="shared" ca="1" si="96"/>
        <v>1001</v>
      </c>
      <c r="AO305" s="189">
        <f t="shared" ca="1" si="79"/>
        <v>0</v>
      </c>
      <c r="AP305" s="190">
        <f t="shared" ca="1" si="97"/>
        <v>0</v>
      </c>
      <c r="AQ305" s="191">
        <f t="shared" ca="1" si="80"/>
        <v>1</v>
      </c>
      <c r="AS305" s="192" t="e">
        <f t="shared" ca="1" si="98"/>
        <v>#N/A</v>
      </c>
      <c r="AT305" s="188"/>
      <c r="AU305" s="189">
        <f t="shared" ca="1" si="99"/>
        <v>1001</v>
      </c>
      <c r="AV305" s="189">
        <f t="shared" ca="1" si="81"/>
        <v>0</v>
      </c>
      <c r="AW305" s="190">
        <f t="shared" ca="1" si="100"/>
        <v>0</v>
      </c>
      <c r="AX305" s="191">
        <f t="shared" ca="1" si="82"/>
        <v>1</v>
      </c>
      <c r="AY305" s="188"/>
      <c r="AZ305" s="189">
        <f t="shared" ca="1" si="101"/>
        <v>1001</v>
      </c>
      <c r="BA305" s="189">
        <f t="shared" ca="1" si="83"/>
        <v>0</v>
      </c>
      <c r="BB305" s="190">
        <f t="shared" ca="1" si="102"/>
        <v>0</v>
      </c>
      <c r="BC305" s="191">
        <f t="shared" ca="1" si="84"/>
        <v>1</v>
      </c>
    </row>
    <row r="306" spans="2:55" x14ac:dyDescent="0.25">
      <c r="B306" s="181" t="e">
        <f t="shared" ca="1" si="24"/>
        <v>#N/A</v>
      </c>
      <c r="C3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6" s="12">
        <v>48</v>
      </c>
      <c r="E306" s="119" t="e">
        <f t="shared" ca="1" si="85"/>
        <v>#N/A</v>
      </c>
      <c r="F306" s="119" t="e">
        <f t="shared" ca="1" si="31"/>
        <v>#N/A</v>
      </c>
      <c r="G306" s="58">
        <f t="shared" ca="1" si="86"/>
        <v>3000</v>
      </c>
      <c r="H306" s="58">
        <f t="shared" ca="1" si="63"/>
        <v>0</v>
      </c>
      <c r="I306" s="86">
        <f t="shared" ca="1" si="87"/>
        <v>0</v>
      </c>
      <c r="J306" s="39">
        <f t="shared" ca="1" si="61"/>
        <v>1</v>
      </c>
      <c r="M306" s="16" t="e">
        <f t="shared" ca="1" si="25"/>
        <v>#N/A</v>
      </c>
      <c r="N306" s="86" t="e">
        <f t="shared" ca="1" si="26"/>
        <v>#N/A</v>
      </c>
      <c r="O306" s="86" t="e">
        <f t="shared" ca="1" si="27"/>
        <v>#N/A</v>
      </c>
      <c r="Q306" s="16" t="e">
        <f t="shared" ca="1" si="34"/>
        <v>#N/A</v>
      </c>
      <c r="R306" s="86" t="e">
        <f t="shared" ca="1" si="28"/>
        <v>#N/A</v>
      </c>
      <c r="S306" s="86" t="e">
        <f t="shared" ca="1" si="29"/>
        <v>#N/A</v>
      </c>
      <c r="T306" s="16" t="e">
        <f ca="1">(($E$9*(RAND()*($E$213-$D$213)+$D$213))*(RAND()*('Your Value Calcs'!$E$209-'Your Value Calcs'!$D$209)+'Your Value Calcs'!$D$209+IF('Your Results'!$D$48&gt;0,'Your Results'!$D$48,0)))+$E$161-$E$201+$E$185-($E$185*(RAND()*($E$215-$D$215)+$D$215))-(($E$205/$C$56)*(RAND()*($E$216-$D$216)+$D$216))</f>
        <v>#N/A</v>
      </c>
      <c r="U306" s="188" t="e">
        <f t="shared" ca="1" si="88"/>
        <v>#N/A</v>
      </c>
      <c r="V306" s="188" t="e">
        <f t="shared" ca="1" si="36"/>
        <v>#N/A</v>
      </c>
      <c r="W306" s="189">
        <f t="shared" ca="1" si="89"/>
        <v>1001</v>
      </c>
      <c r="X306" s="189">
        <f t="shared" ca="1" si="64"/>
        <v>0</v>
      </c>
      <c r="Y306" s="190">
        <f t="shared" ca="1" si="90"/>
        <v>0</v>
      </c>
      <c r="Z306" s="191">
        <f t="shared" ca="1" si="62"/>
        <v>1</v>
      </c>
      <c r="AA306" s="188"/>
      <c r="AB306" s="189">
        <f t="shared" ca="1" si="91"/>
        <v>1001</v>
      </c>
      <c r="AC306" s="189">
        <f t="shared" ca="1" si="75"/>
        <v>0</v>
      </c>
      <c r="AD306" s="190">
        <f t="shared" ca="1" si="92"/>
        <v>0</v>
      </c>
      <c r="AE306" s="191">
        <f t="shared" ca="1" si="76"/>
        <v>1</v>
      </c>
      <c r="AF306" s="119"/>
      <c r="AG306" s="192" t="e">
        <f t="shared" ca="1" si="93"/>
        <v>#N/A</v>
      </c>
      <c r="AH306" s="189">
        <f t="shared" ca="1" si="94"/>
        <v>1001</v>
      </c>
      <c r="AI306" s="189">
        <f t="shared" ca="1" si="77"/>
        <v>0</v>
      </c>
      <c r="AJ306" s="190">
        <f t="shared" ca="1" si="95"/>
        <v>0</v>
      </c>
      <c r="AK306" s="191">
        <f t="shared" ca="1" si="78"/>
        <v>1</v>
      </c>
      <c r="AL306" s="186"/>
      <c r="AM306" s="188"/>
      <c r="AN306" s="189">
        <f t="shared" ca="1" si="96"/>
        <v>1001</v>
      </c>
      <c r="AO306" s="189">
        <f t="shared" ca="1" si="79"/>
        <v>0</v>
      </c>
      <c r="AP306" s="190">
        <f t="shared" ca="1" si="97"/>
        <v>0</v>
      </c>
      <c r="AQ306" s="191">
        <f t="shared" ca="1" si="80"/>
        <v>1</v>
      </c>
      <c r="AS306" s="192" t="e">
        <f t="shared" ca="1" si="98"/>
        <v>#N/A</v>
      </c>
      <c r="AT306" s="188"/>
      <c r="AU306" s="189">
        <f t="shared" ca="1" si="99"/>
        <v>1001</v>
      </c>
      <c r="AV306" s="189">
        <f t="shared" ca="1" si="81"/>
        <v>0</v>
      </c>
      <c r="AW306" s="190">
        <f t="shared" ca="1" si="100"/>
        <v>0</v>
      </c>
      <c r="AX306" s="191">
        <f t="shared" ca="1" si="82"/>
        <v>1</v>
      </c>
      <c r="AY306" s="188"/>
      <c r="AZ306" s="189">
        <f t="shared" ca="1" si="101"/>
        <v>1001</v>
      </c>
      <c r="BA306" s="189">
        <f t="shared" ca="1" si="83"/>
        <v>0</v>
      </c>
      <c r="BB306" s="190">
        <f t="shared" ca="1" si="102"/>
        <v>0</v>
      </c>
      <c r="BC306" s="191">
        <f t="shared" ca="1" si="84"/>
        <v>1</v>
      </c>
    </row>
    <row r="307" spans="2:55" x14ac:dyDescent="0.25">
      <c r="B307" s="181" t="e">
        <f t="shared" ca="1" si="24"/>
        <v>#N/A</v>
      </c>
      <c r="C3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7" s="12">
        <v>49</v>
      </c>
      <c r="E307" s="119" t="e">
        <f t="shared" ca="1" si="85"/>
        <v>#N/A</v>
      </c>
      <c r="F307" s="119" t="e">
        <f t="shared" ca="1" si="31"/>
        <v>#N/A</v>
      </c>
      <c r="G307" s="58">
        <f t="shared" ca="1" si="86"/>
        <v>3000</v>
      </c>
      <c r="H307" s="58">
        <f t="shared" ca="1" si="63"/>
        <v>0</v>
      </c>
      <c r="I307" s="86">
        <f t="shared" ca="1" si="87"/>
        <v>0</v>
      </c>
      <c r="J307" s="39">
        <f t="shared" ca="1" si="61"/>
        <v>1</v>
      </c>
      <c r="M307" s="16" t="e">
        <f t="shared" ca="1" si="25"/>
        <v>#N/A</v>
      </c>
      <c r="N307" s="86" t="e">
        <f t="shared" ca="1" si="26"/>
        <v>#N/A</v>
      </c>
      <c r="O307" s="86" t="e">
        <f t="shared" ca="1" si="27"/>
        <v>#N/A</v>
      </c>
      <c r="Q307" s="16" t="e">
        <f t="shared" ca="1" si="34"/>
        <v>#N/A</v>
      </c>
      <c r="R307" s="86" t="e">
        <f t="shared" ca="1" si="28"/>
        <v>#N/A</v>
      </c>
      <c r="S307" s="86" t="e">
        <f t="shared" ca="1" si="29"/>
        <v>#N/A</v>
      </c>
      <c r="T307" s="16" t="e">
        <f ca="1">(($E$9*(RAND()*($E$213-$D$213)+$D$213))*(RAND()*('Your Value Calcs'!$E$209-'Your Value Calcs'!$D$209)+'Your Value Calcs'!$D$209+IF('Your Results'!$D$48&gt;0,'Your Results'!$D$48,0)))+$E$161-$E$201+$E$185-($E$185*(RAND()*($E$215-$D$215)+$D$215))-(($E$205/$C$56)*(RAND()*($E$216-$D$216)+$D$216))</f>
        <v>#N/A</v>
      </c>
      <c r="U307" s="188" t="e">
        <f t="shared" ca="1" si="88"/>
        <v>#N/A</v>
      </c>
      <c r="V307" s="188" t="e">
        <f t="shared" ca="1" si="36"/>
        <v>#N/A</v>
      </c>
      <c r="W307" s="189">
        <f t="shared" ca="1" si="89"/>
        <v>1001</v>
      </c>
      <c r="X307" s="189">
        <f t="shared" ca="1" si="64"/>
        <v>0</v>
      </c>
      <c r="Y307" s="190">
        <f t="shared" ca="1" si="90"/>
        <v>0</v>
      </c>
      <c r="Z307" s="191">
        <f t="shared" ca="1" si="62"/>
        <v>1</v>
      </c>
      <c r="AA307" s="188"/>
      <c r="AB307" s="189">
        <f t="shared" ca="1" si="91"/>
        <v>1001</v>
      </c>
      <c r="AC307" s="189">
        <f t="shared" ca="1" si="75"/>
        <v>0</v>
      </c>
      <c r="AD307" s="190">
        <f t="shared" ca="1" si="92"/>
        <v>0</v>
      </c>
      <c r="AE307" s="191">
        <f t="shared" ca="1" si="76"/>
        <v>1</v>
      </c>
      <c r="AF307" s="119"/>
      <c r="AG307" s="192" t="e">
        <f t="shared" ca="1" si="93"/>
        <v>#N/A</v>
      </c>
      <c r="AH307" s="189">
        <f t="shared" ca="1" si="94"/>
        <v>1001</v>
      </c>
      <c r="AI307" s="189">
        <f t="shared" ca="1" si="77"/>
        <v>0</v>
      </c>
      <c r="AJ307" s="190">
        <f t="shared" ca="1" si="95"/>
        <v>0</v>
      </c>
      <c r="AK307" s="191">
        <f t="shared" ca="1" si="78"/>
        <v>1</v>
      </c>
      <c r="AL307" s="186"/>
      <c r="AM307" s="188"/>
      <c r="AN307" s="189">
        <f t="shared" ca="1" si="96"/>
        <v>1001</v>
      </c>
      <c r="AO307" s="189">
        <f t="shared" ca="1" si="79"/>
        <v>0</v>
      </c>
      <c r="AP307" s="190">
        <f t="shared" ca="1" si="97"/>
        <v>0</v>
      </c>
      <c r="AQ307" s="191">
        <f t="shared" ca="1" si="80"/>
        <v>1</v>
      </c>
      <c r="AS307" s="192" t="e">
        <f t="shared" ca="1" si="98"/>
        <v>#N/A</v>
      </c>
      <c r="AT307" s="188"/>
      <c r="AU307" s="189">
        <f t="shared" ca="1" si="99"/>
        <v>1001</v>
      </c>
      <c r="AV307" s="189">
        <f t="shared" ca="1" si="81"/>
        <v>0</v>
      </c>
      <c r="AW307" s="190">
        <f t="shared" ca="1" si="100"/>
        <v>0</v>
      </c>
      <c r="AX307" s="191">
        <f t="shared" ca="1" si="82"/>
        <v>1</v>
      </c>
      <c r="AY307" s="188"/>
      <c r="AZ307" s="189">
        <f t="shared" ca="1" si="101"/>
        <v>1001</v>
      </c>
      <c r="BA307" s="189">
        <f t="shared" ca="1" si="83"/>
        <v>0</v>
      </c>
      <c r="BB307" s="190">
        <f t="shared" ca="1" si="102"/>
        <v>0</v>
      </c>
      <c r="BC307" s="191">
        <f t="shared" ca="1" si="84"/>
        <v>1</v>
      </c>
    </row>
    <row r="308" spans="2:55" x14ac:dyDescent="0.25">
      <c r="B308" s="181" t="e">
        <f t="shared" ca="1" si="24"/>
        <v>#N/A</v>
      </c>
      <c r="C3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8" s="12">
        <v>50</v>
      </c>
      <c r="E308" s="119" t="e">
        <f t="shared" ca="1" si="85"/>
        <v>#N/A</v>
      </c>
      <c r="F308" s="119" t="e">
        <f t="shared" ca="1" si="31"/>
        <v>#N/A</v>
      </c>
      <c r="G308" s="58">
        <f t="shared" ca="1" si="86"/>
        <v>3000</v>
      </c>
      <c r="H308" s="58">
        <f t="shared" ca="1" si="63"/>
        <v>0</v>
      </c>
      <c r="I308" s="86">
        <f t="shared" ca="1" si="87"/>
        <v>0</v>
      </c>
      <c r="J308" s="39">
        <f t="shared" ca="1" si="61"/>
        <v>1</v>
      </c>
      <c r="M308" s="16" t="e">
        <f t="shared" ca="1" si="25"/>
        <v>#N/A</v>
      </c>
      <c r="N308" s="86" t="e">
        <f t="shared" ca="1" si="26"/>
        <v>#N/A</v>
      </c>
      <c r="O308" s="86" t="e">
        <f t="shared" ca="1" si="27"/>
        <v>#N/A</v>
      </c>
      <c r="Q308" s="16" t="e">
        <f t="shared" ca="1" si="34"/>
        <v>#N/A</v>
      </c>
      <c r="R308" s="86" t="e">
        <f t="shared" ca="1" si="28"/>
        <v>#N/A</v>
      </c>
      <c r="S308" s="86" t="e">
        <f t="shared" ca="1" si="29"/>
        <v>#N/A</v>
      </c>
      <c r="T308" s="16" t="e">
        <f ca="1">(($E$9*(RAND()*($E$213-$D$213)+$D$213))*(RAND()*('Your Value Calcs'!$E$209-'Your Value Calcs'!$D$209)+'Your Value Calcs'!$D$209+IF('Your Results'!$D$48&gt;0,'Your Results'!$D$48,0)))+$E$161-$E$201+$E$185-($E$185*(RAND()*($E$215-$D$215)+$D$215))-(($E$205/$C$56)*(RAND()*($E$216-$D$216)+$D$216))</f>
        <v>#N/A</v>
      </c>
      <c r="U308" s="188" t="e">
        <f t="shared" ca="1" si="88"/>
        <v>#N/A</v>
      </c>
      <c r="V308" s="188" t="e">
        <f t="shared" ca="1" si="36"/>
        <v>#N/A</v>
      </c>
      <c r="W308" s="189">
        <f t="shared" ca="1" si="89"/>
        <v>1001</v>
      </c>
      <c r="X308" s="189">
        <f t="shared" ca="1" si="64"/>
        <v>0</v>
      </c>
      <c r="Y308" s="190">
        <f t="shared" ca="1" si="90"/>
        <v>0</v>
      </c>
      <c r="Z308" s="191">
        <f t="shared" ca="1" si="62"/>
        <v>1</v>
      </c>
      <c r="AA308" s="188"/>
      <c r="AB308" s="189">
        <f t="shared" ca="1" si="91"/>
        <v>1001</v>
      </c>
      <c r="AC308" s="189">
        <f t="shared" ca="1" si="75"/>
        <v>0</v>
      </c>
      <c r="AD308" s="190">
        <f t="shared" ca="1" si="92"/>
        <v>0</v>
      </c>
      <c r="AE308" s="191">
        <f t="shared" ca="1" si="76"/>
        <v>1</v>
      </c>
      <c r="AF308" s="119"/>
      <c r="AG308" s="192" t="e">
        <f t="shared" ca="1" si="93"/>
        <v>#N/A</v>
      </c>
      <c r="AH308" s="189">
        <f t="shared" ca="1" si="94"/>
        <v>1001</v>
      </c>
      <c r="AI308" s="189">
        <f t="shared" ca="1" si="77"/>
        <v>0</v>
      </c>
      <c r="AJ308" s="190">
        <f t="shared" ca="1" si="95"/>
        <v>0</v>
      </c>
      <c r="AK308" s="191">
        <f t="shared" ca="1" si="78"/>
        <v>1</v>
      </c>
      <c r="AL308" s="186"/>
      <c r="AM308" s="188"/>
      <c r="AN308" s="189">
        <f t="shared" ca="1" si="96"/>
        <v>1001</v>
      </c>
      <c r="AO308" s="189">
        <f t="shared" ca="1" si="79"/>
        <v>0</v>
      </c>
      <c r="AP308" s="190">
        <f t="shared" ca="1" si="97"/>
        <v>0</v>
      </c>
      <c r="AQ308" s="191">
        <f t="shared" ca="1" si="80"/>
        <v>1</v>
      </c>
      <c r="AS308" s="192" t="e">
        <f t="shared" ca="1" si="98"/>
        <v>#N/A</v>
      </c>
      <c r="AT308" s="188"/>
      <c r="AU308" s="189">
        <f t="shared" ca="1" si="99"/>
        <v>1001</v>
      </c>
      <c r="AV308" s="189">
        <f t="shared" ca="1" si="81"/>
        <v>0</v>
      </c>
      <c r="AW308" s="190">
        <f t="shared" ca="1" si="100"/>
        <v>0</v>
      </c>
      <c r="AX308" s="191">
        <f t="shared" ca="1" si="82"/>
        <v>1</v>
      </c>
      <c r="AY308" s="188"/>
      <c r="AZ308" s="189">
        <f t="shared" ca="1" si="101"/>
        <v>1001</v>
      </c>
      <c r="BA308" s="189">
        <f t="shared" ca="1" si="83"/>
        <v>0</v>
      </c>
      <c r="BB308" s="190">
        <f t="shared" ca="1" si="102"/>
        <v>0</v>
      </c>
      <c r="BC308" s="191">
        <f t="shared" ca="1" si="84"/>
        <v>1</v>
      </c>
    </row>
    <row r="309" spans="2:55" x14ac:dyDescent="0.25">
      <c r="B309" s="181" t="e">
        <f t="shared" ca="1" si="24"/>
        <v>#N/A</v>
      </c>
      <c r="C3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9" s="12">
        <v>51</v>
      </c>
      <c r="E309" s="119" t="e">
        <f t="shared" ca="1" si="85"/>
        <v>#N/A</v>
      </c>
      <c r="F309" s="119" t="e">
        <f t="shared" ca="1" si="31"/>
        <v>#N/A</v>
      </c>
      <c r="G309" s="58">
        <f t="shared" ca="1" si="86"/>
        <v>3000</v>
      </c>
      <c r="H309" s="58">
        <f t="shared" ca="1" si="63"/>
        <v>0</v>
      </c>
      <c r="I309" s="86">
        <f t="shared" ca="1" si="87"/>
        <v>0</v>
      </c>
      <c r="J309" s="39">
        <f t="shared" ca="1" si="61"/>
        <v>1</v>
      </c>
      <c r="M309" s="16" t="e">
        <f t="shared" ca="1" si="25"/>
        <v>#N/A</v>
      </c>
      <c r="N309" s="86" t="e">
        <f t="shared" ca="1" si="26"/>
        <v>#N/A</v>
      </c>
      <c r="O309" s="86" t="e">
        <f t="shared" ca="1" si="27"/>
        <v>#N/A</v>
      </c>
      <c r="Q309" s="16" t="e">
        <f t="shared" ca="1" si="34"/>
        <v>#N/A</v>
      </c>
      <c r="R309" s="86" t="e">
        <f t="shared" ca="1" si="28"/>
        <v>#N/A</v>
      </c>
      <c r="S309" s="86" t="e">
        <f t="shared" ca="1" si="29"/>
        <v>#N/A</v>
      </c>
      <c r="T309" s="16" t="e">
        <f ca="1">(($E$9*(RAND()*($E$213-$D$213)+$D$213))*(RAND()*('Your Value Calcs'!$E$209-'Your Value Calcs'!$D$209)+'Your Value Calcs'!$D$209+IF('Your Results'!$D$48&gt;0,'Your Results'!$D$48,0)))+$E$161-$E$201+$E$185-($E$185*(RAND()*($E$215-$D$215)+$D$215))-(($E$205/$C$56)*(RAND()*($E$216-$D$216)+$D$216))</f>
        <v>#N/A</v>
      </c>
      <c r="U309" s="188" t="e">
        <f t="shared" ca="1" si="88"/>
        <v>#N/A</v>
      </c>
      <c r="V309" s="188" t="e">
        <f t="shared" ca="1" si="36"/>
        <v>#N/A</v>
      </c>
      <c r="W309" s="189">
        <f t="shared" ca="1" si="89"/>
        <v>1001</v>
      </c>
      <c r="X309" s="189">
        <f t="shared" ca="1" si="64"/>
        <v>0</v>
      </c>
      <c r="Y309" s="190">
        <f t="shared" ca="1" si="90"/>
        <v>0</v>
      </c>
      <c r="Z309" s="191">
        <f t="shared" ca="1" si="62"/>
        <v>1</v>
      </c>
      <c r="AA309" s="188"/>
      <c r="AB309" s="189">
        <f t="shared" ca="1" si="91"/>
        <v>1001</v>
      </c>
      <c r="AC309" s="189">
        <f t="shared" ca="1" si="75"/>
        <v>0</v>
      </c>
      <c r="AD309" s="190">
        <f t="shared" ca="1" si="92"/>
        <v>0</v>
      </c>
      <c r="AE309" s="191">
        <f t="shared" ca="1" si="76"/>
        <v>1</v>
      </c>
      <c r="AF309" s="119"/>
      <c r="AG309" s="192" t="e">
        <f t="shared" ca="1" si="93"/>
        <v>#N/A</v>
      </c>
      <c r="AH309" s="189">
        <f t="shared" ca="1" si="94"/>
        <v>1001</v>
      </c>
      <c r="AI309" s="189">
        <f t="shared" ca="1" si="77"/>
        <v>0</v>
      </c>
      <c r="AJ309" s="190">
        <f t="shared" ca="1" si="95"/>
        <v>0</v>
      </c>
      <c r="AK309" s="191">
        <f t="shared" ca="1" si="78"/>
        <v>1</v>
      </c>
      <c r="AL309" s="186"/>
      <c r="AM309" s="188"/>
      <c r="AN309" s="189">
        <f t="shared" ca="1" si="96"/>
        <v>1001</v>
      </c>
      <c r="AO309" s="189">
        <f t="shared" ca="1" si="79"/>
        <v>0</v>
      </c>
      <c r="AP309" s="190">
        <f t="shared" ca="1" si="97"/>
        <v>0</v>
      </c>
      <c r="AQ309" s="191">
        <f t="shared" ca="1" si="80"/>
        <v>1</v>
      </c>
      <c r="AS309" s="192" t="e">
        <f t="shared" ca="1" si="98"/>
        <v>#N/A</v>
      </c>
      <c r="AT309" s="188"/>
      <c r="AU309" s="189">
        <f t="shared" ca="1" si="99"/>
        <v>1001</v>
      </c>
      <c r="AV309" s="189">
        <f t="shared" ca="1" si="81"/>
        <v>0</v>
      </c>
      <c r="AW309" s="190">
        <f t="shared" ca="1" si="100"/>
        <v>0</v>
      </c>
      <c r="AX309" s="191">
        <f t="shared" ca="1" si="82"/>
        <v>1</v>
      </c>
      <c r="AY309" s="188"/>
      <c r="AZ309" s="189">
        <f t="shared" ca="1" si="101"/>
        <v>1001</v>
      </c>
      <c r="BA309" s="189">
        <f t="shared" ca="1" si="83"/>
        <v>0</v>
      </c>
      <c r="BB309" s="190">
        <f t="shared" ca="1" si="102"/>
        <v>0</v>
      </c>
      <c r="BC309" s="191">
        <f t="shared" ca="1" si="84"/>
        <v>1</v>
      </c>
    </row>
    <row r="310" spans="2:55" x14ac:dyDescent="0.25">
      <c r="B310" s="181" t="e">
        <f t="shared" ca="1" si="24"/>
        <v>#N/A</v>
      </c>
      <c r="C3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0" s="12">
        <v>52</v>
      </c>
      <c r="E310" s="119" t="e">
        <f t="shared" ca="1" si="85"/>
        <v>#N/A</v>
      </c>
      <c r="F310" s="119" t="e">
        <f t="shared" ca="1" si="31"/>
        <v>#N/A</v>
      </c>
      <c r="G310" s="58">
        <f t="shared" ca="1" si="86"/>
        <v>3000</v>
      </c>
      <c r="H310" s="58">
        <f t="shared" ca="1" si="63"/>
        <v>0</v>
      </c>
      <c r="I310" s="86">
        <f t="shared" ca="1" si="87"/>
        <v>0</v>
      </c>
      <c r="J310" s="39">
        <f t="shared" ca="1" si="61"/>
        <v>1</v>
      </c>
      <c r="M310" s="16" t="e">
        <f t="shared" ca="1" si="25"/>
        <v>#N/A</v>
      </c>
      <c r="N310" s="86" t="e">
        <f t="shared" ca="1" si="26"/>
        <v>#N/A</v>
      </c>
      <c r="O310" s="86" t="e">
        <f t="shared" ca="1" si="27"/>
        <v>#N/A</v>
      </c>
      <c r="Q310" s="16" t="e">
        <f t="shared" ca="1" si="34"/>
        <v>#N/A</v>
      </c>
      <c r="R310" s="86" t="e">
        <f t="shared" ca="1" si="28"/>
        <v>#N/A</v>
      </c>
      <c r="S310" s="86" t="e">
        <f t="shared" ca="1" si="29"/>
        <v>#N/A</v>
      </c>
      <c r="T310" s="16" t="e">
        <f ca="1">(($E$9*(RAND()*($E$213-$D$213)+$D$213))*(RAND()*('Your Value Calcs'!$E$209-'Your Value Calcs'!$D$209)+'Your Value Calcs'!$D$209+IF('Your Results'!$D$48&gt;0,'Your Results'!$D$48,0)))+$E$161-$E$201+$E$185-($E$185*(RAND()*($E$215-$D$215)+$D$215))-(($E$205/$C$56)*(RAND()*($E$216-$D$216)+$D$216))</f>
        <v>#N/A</v>
      </c>
      <c r="U310" s="188" t="e">
        <f t="shared" ca="1" si="88"/>
        <v>#N/A</v>
      </c>
      <c r="V310" s="188" t="e">
        <f t="shared" ca="1" si="36"/>
        <v>#N/A</v>
      </c>
      <c r="W310" s="189">
        <f t="shared" ca="1" si="89"/>
        <v>1001</v>
      </c>
      <c r="X310" s="189">
        <f t="shared" ca="1" si="64"/>
        <v>0</v>
      </c>
      <c r="Y310" s="190">
        <f t="shared" ca="1" si="90"/>
        <v>0</v>
      </c>
      <c r="Z310" s="191">
        <f t="shared" ca="1" si="62"/>
        <v>1</v>
      </c>
      <c r="AA310" s="188"/>
      <c r="AB310" s="189">
        <f t="shared" ca="1" si="91"/>
        <v>1001</v>
      </c>
      <c r="AC310" s="189">
        <f t="shared" ca="1" si="75"/>
        <v>0</v>
      </c>
      <c r="AD310" s="190">
        <f t="shared" ca="1" si="92"/>
        <v>0</v>
      </c>
      <c r="AE310" s="191">
        <f t="shared" ca="1" si="76"/>
        <v>1</v>
      </c>
      <c r="AF310" s="119"/>
      <c r="AG310" s="192" t="e">
        <f t="shared" ca="1" si="93"/>
        <v>#N/A</v>
      </c>
      <c r="AH310" s="189">
        <f t="shared" ca="1" si="94"/>
        <v>1001</v>
      </c>
      <c r="AI310" s="189">
        <f t="shared" ca="1" si="77"/>
        <v>0</v>
      </c>
      <c r="AJ310" s="190">
        <f t="shared" ca="1" si="95"/>
        <v>0</v>
      </c>
      <c r="AK310" s="191">
        <f t="shared" ca="1" si="78"/>
        <v>1</v>
      </c>
      <c r="AL310" s="186"/>
      <c r="AM310" s="188"/>
      <c r="AN310" s="189">
        <f t="shared" ca="1" si="96"/>
        <v>1001</v>
      </c>
      <c r="AO310" s="189">
        <f t="shared" ca="1" si="79"/>
        <v>0</v>
      </c>
      <c r="AP310" s="190">
        <f t="shared" ca="1" si="97"/>
        <v>0</v>
      </c>
      <c r="AQ310" s="191">
        <f t="shared" ca="1" si="80"/>
        <v>1</v>
      </c>
      <c r="AS310" s="192" t="e">
        <f t="shared" ca="1" si="98"/>
        <v>#N/A</v>
      </c>
      <c r="AT310" s="188"/>
      <c r="AU310" s="189">
        <f t="shared" ca="1" si="99"/>
        <v>1001</v>
      </c>
      <c r="AV310" s="189">
        <f t="shared" ca="1" si="81"/>
        <v>0</v>
      </c>
      <c r="AW310" s="190">
        <f t="shared" ca="1" si="100"/>
        <v>0</v>
      </c>
      <c r="AX310" s="191">
        <f t="shared" ca="1" si="82"/>
        <v>1</v>
      </c>
      <c r="AY310" s="188"/>
      <c r="AZ310" s="189">
        <f t="shared" ca="1" si="101"/>
        <v>1001</v>
      </c>
      <c r="BA310" s="189">
        <f t="shared" ca="1" si="83"/>
        <v>0</v>
      </c>
      <c r="BB310" s="190">
        <f t="shared" ca="1" si="102"/>
        <v>0</v>
      </c>
      <c r="BC310" s="191">
        <f t="shared" ca="1" si="84"/>
        <v>1</v>
      </c>
    </row>
    <row r="311" spans="2:55" x14ac:dyDescent="0.25">
      <c r="B311" s="181" t="e">
        <f t="shared" ca="1" si="24"/>
        <v>#N/A</v>
      </c>
      <c r="C3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1" s="12">
        <v>53</v>
      </c>
      <c r="E311" s="119" t="e">
        <f t="shared" ca="1" si="85"/>
        <v>#N/A</v>
      </c>
      <c r="F311" s="119" t="e">
        <f t="shared" ca="1" si="31"/>
        <v>#N/A</v>
      </c>
      <c r="G311" s="58">
        <f t="shared" ca="1" si="86"/>
        <v>3000</v>
      </c>
      <c r="H311" s="58">
        <f t="shared" ca="1" si="63"/>
        <v>0</v>
      </c>
      <c r="I311" s="86">
        <f t="shared" ca="1" si="87"/>
        <v>0</v>
      </c>
      <c r="J311" s="39">
        <f t="shared" ca="1" si="61"/>
        <v>1</v>
      </c>
      <c r="M311" s="16" t="e">
        <f t="shared" ca="1" si="25"/>
        <v>#N/A</v>
      </c>
      <c r="N311" s="86" t="e">
        <f t="shared" ca="1" si="26"/>
        <v>#N/A</v>
      </c>
      <c r="O311" s="86" t="e">
        <f t="shared" ca="1" si="27"/>
        <v>#N/A</v>
      </c>
      <c r="Q311" s="16" t="e">
        <f t="shared" ca="1" si="34"/>
        <v>#N/A</v>
      </c>
      <c r="R311" s="86" t="e">
        <f t="shared" ca="1" si="28"/>
        <v>#N/A</v>
      </c>
      <c r="S311" s="86" t="e">
        <f t="shared" ca="1" si="29"/>
        <v>#N/A</v>
      </c>
      <c r="T311" s="16" t="e">
        <f ca="1">(($E$9*(RAND()*($E$213-$D$213)+$D$213))*(RAND()*('Your Value Calcs'!$E$209-'Your Value Calcs'!$D$209)+'Your Value Calcs'!$D$209+IF('Your Results'!$D$48&gt;0,'Your Results'!$D$48,0)))+$E$161-$E$201+$E$185-($E$185*(RAND()*($E$215-$D$215)+$D$215))-(($E$205/$C$56)*(RAND()*($E$216-$D$216)+$D$216))</f>
        <v>#N/A</v>
      </c>
      <c r="U311" s="188" t="e">
        <f t="shared" ca="1" si="88"/>
        <v>#N/A</v>
      </c>
      <c r="V311" s="188" t="e">
        <f t="shared" ca="1" si="36"/>
        <v>#N/A</v>
      </c>
      <c r="W311" s="189">
        <f t="shared" ca="1" si="89"/>
        <v>1001</v>
      </c>
      <c r="X311" s="189">
        <f t="shared" ca="1" si="64"/>
        <v>0</v>
      </c>
      <c r="Y311" s="190">
        <f t="shared" ca="1" si="90"/>
        <v>0</v>
      </c>
      <c r="Z311" s="191">
        <f t="shared" ca="1" si="62"/>
        <v>1</v>
      </c>
      <c r="AA311" s="188"/>
      <c r="AB311" s="189">
        <f t="shared" ca="1" si="91"/>
        <v>1001</v>
      </c>
      <c r="AC311" s="189">
        <f t="shared" ca="1" si="75"/>
        <v>0</v>
      </c>
      <c r="AD311" s="190">
        <f t="shared" ca="1" si="92"/>
        <v>0</v>
      </c>
      <c r="AE311" s="191">
        <f t="shared" ca="1" si="76"/>
        <v>1</v>
      </c>
      <c r="AF311" s="119"/>
      <c r="AG311" s="192" t="e">
        <f t="shared" ca="1" si="93"/>
        <v>#N/A</v>
      </c>
      <c r="AH311" s="189">
        <f t="shared" ca="1" si="94"/>
        <v>1001</v>
      </c>
      <c r="AI311" s="189">
        <f t="shared" ca="1" si="77"/>
        <v>0</v>
      </c>
      <c r="AJ311" s="190">
        <f t="shared" ca="1" si="95"/>
        <v>0</v>
      </c>
      <c r="AK311" s="191">
        <f t="shared" ca="1" si="78"/>
        <v>1</v>
      </c>
      <c r="AL311" s="186"/>
      <c r="AM311" s="188"/>
      <c r="AN311" s="189">
        <f t="shared" ca="1" si="96"/>
        <v>1001</v>
      </c>
      <c r="AO311" s="189">
        <f t="shared" ca="1" si="79"/>
        <v>0</v>
      </c>
      <c r="AP311" s="190">
        <f t="shared" ca="1" si="97"/>
        <v>0</v>
      </c>
      <c r="AQ311" s="191">
        <f t="shared" ca="1" si="80"/>
        <v>1</v>
      </c>
      <c r="AS311" s="192" t="e">
        <f t="shared" ca="1" si="98"/>
        <v>#N/A</v>
      </c>
      <c r="AT311" s="188"/>
      <c r="AU311" s="189">
        <f t="shared" ca="1" si="99"/>
        <v>1001</v>
      </c>
      <c r="AV311" s="189">
        <f t="shared" ca="1" si="81"/>
        <v>0</v>
      </c>
      <c r="AW311" s="190">
        <f t="shared" ca="1" si="100"/>
        <v>0</v>
      </c>
      <c r="AX311" s="191">
        <f t="shared" ca="1" si="82"/>
        <v>1</v>
      </c>
      <c r="AY311" s="188"/>
      <c r="AZ311" s="189">
        <f t="shared" ca="1" si="101"/>
        <v>1001</v>
      </c>
      <c r="BA311" s="189">
        <f t="shared" ca="1" si="83"/>
        <v>0</v>
      </c>
      <c r="BB311" s="190">
        <f t="shared" ca="1" si="102"/>
        <v>0</v>
      </c>
      <c r="BC311" s="191">
        <f t="shared" ca="1" si="84"/>
        <v>1</v>
      </c>
    </row>
    <row r="312" spans="2:55" x14ac:dyDescent="0.25">
      <c r="B312" s="181" t="e">
        <f t="shared" ca="1" si="24"/>
        <v>#N/A</v>
      </c>
      <c r="C3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2" s="12">
        <v>54</v>
      </c>
      <c r="E312" s="119" t="e">
        <f t="shared" ca="1" si="85"/>
        <v>#N/A</v>
      </c>
      <c r="F312" s="119" t="e">
        <f t="shared" ca="1" si="31"/>
        <v>#N/A</v>
      </c>
      <c r="G312" s="58">
        <f t="shared" ca="1" si="86"/>
        <v>3000</v>
      </c>
      <c r="H312" s="58">
        <f t="shared" ca="1" si="63"/>
        <v>0</v>
      </c>
      <c r="I312" s="86">
        <f t="shared" ca="1" si="87"/>
        <v>0</v>
      </c>
      <c r="J312" s="39">
        <f t="shared" ca="1" si="61"/>
        <v>1</v>
      </c>
      <c r="M312" s="16" t="e">
        <f t="shared" ca="1" si="25"/>
        <v>#N/A</v>
      </c>
      <c r="N312" s="86" t="e">
        <f t="shared" ca="1" si="26"/>
        <v>#N/A</v>
      </c>
      <c r="O312" s="86" t="e">
        <f t="shared" ca="1" si="27"/>
        <v>#N/A</v>
      </c>
      <c r="Q312" s="16" t="e">
        <f t="shared" ca="1" si="34"/>
        <v>#N/A</v>
      </c>
      <c r="R312" s="86" t="e">
        <f t="shared" ca="1" si="28"/>
        <v>#N/A</v>
      </c>
      <c r="S312" s="86" t="e">
        <f t="shared" ca="1" si="29"/>
        <v>#N/A</v>
      </c>
      <c r="T312" s="16" t="e">
        <f ca="1">(($E$9*(RAND()*($E$213-$D$213)+$D$213))*(RAND()*('Your Value Calcs'!$E$209-'Your Value Calcs'!$D$209)+'Your Value Calcs'!$D$209+IF('Your Results'!$D$48&gt;0,'Your Results'!$D$48,0)))+$E$161-$E$201+$E$185-($E$185*(RAND()*($E$215-$D$215)+$D$215))-(($E$205/$C$56)*(RAND()*($E$216-$D$216)+$D$216))</f>
        <v>#N/A</v>
      </c>
      <c r="U312" s="188" t="e">
        <f t="shared" ca="1" si="88"/>
        <v>#N/A</v>
      </c>
      <c r="V312" s="188" t="e">
        <f t="shared" ca="1" si="36"/>
        <v>#N/A</v>
      </c>
      <c r="W312" s="189">
        <f t="shared" ca="1" si="89"/>
        <v>1001</v>
      </c>
      <c r="X312" s="189">
        <f t="shared" ca="1" si="64"/>
        <v>0</v>
      </c>
      <c r="Y312" s="190">
        <f t="shared" ca="1" si="90"/>
        <v>0</v>
      </c>
      <c r="Z312" s="191">
        <f t="shared" ca="1" si="62"/>
        <v>1</v>
      </c>
      <c r="AA312" s="188"/>
      <c r="AB312" s="189">
        <f t="shared" ca="1" si="91"/>
        <v>1001</v>
      </c>
      <c r="AC312" s="189">
        <f t="shared" ca="1" si="75"/>
        <v>0</v>
      </c>
      <c r="AD312" s="190">
        <f t="shared" ca="1" si="92"/>
        <v>0</v>
      </c>
      <c r="AE312" s="191">
        <f t="shared" ca="1" si="76"/>
        <v>1</v>
      </c>
      <c r="AF312" s="119"/>
      <c r="AG312" s="192" t="e">
        <f t="shared" ca="1" si="93"/>
        <v>#N/A</v>
      </c>
      <c r="AH312" s="189">
        <f t="shared" ca="1" si="94"/>
        <v>1001</v>
      </c>
      <c r="AI312" s="189">
        <f t="shared" ca="1" si="77"/>
        <v>0</v>
      </c>
      <c r="AJ312" s="190">
        <f t="shared" ca="1" si="95"/>
        <v>0</v>
      </c>
      <c r="AK312" s="191">
        <f t="shared" ca="1" si="78"/>
        <v>1</v>
      </c>
      <c r="AL312" s="186"/>
      <c r="AM312" s="188"/>
      <c r="AN312" s="189">
        <f t="shared" ca="1" si="96"/>
        <v>1001</v>
      </c>
      <c r="AO312" s="189">
        <f t="shared" ca="1" si="79"/>
        <v>0</v>
      </c>
      <c r="AP312" s="190">
        <f t="shared" ca="1" si="97"/>
        <v>0</v>
      </c>
      <c r="AQ312" s="191">
        <f t="shared" ca="1" si="80"/>
        <v>1</v>
      </c>
      <c r="AS312" s="192" t="e">
        <f t="shared" ca="1" si="98"/>
        <v>#N/A</v>
      </c>
      <c r="AT312" s="188"/>
      <c r="AU312" s="189">
        <f t="shared" ca="1" si="99"/>
        <v>1001</v>
      </c>
      <c r="AV312" s="189">
        <f t="shared" ca="1" si="81"/>
        <v>0</v>
      </c>
      <c r="AW312" s="190">
        <f t="shared" ca="1" si="100"/>
        <v>0</v>
      </c>
      <c r="AX312" s="191">
        <f t="shared" ca="1" si="82"/>
        <v>1</v>
      </c>
      <c r="AY312" s="188"/>
      <c r="AZ312" s="189">
        <f t="shared" ca="1" si="101"/>
        <v>1001</v>
      </c>
      <c r="BA312" s="189">
        <f t="shared" ca="1" si="83"/>
        <v>0</v>
      </c>
      <c r="BB312" s="190">
        <f t="shared" ca="1" si="102"/>
        <v>0</v>
      </c>
      <c r="BC312" s="191">
        <f t="shared" ca="1" si="84"/>
        <v>1</v>
      </c>
    </row>
    <row r="313" spans="2:55" x14ac:dyDescent="0.25">
      <c r="B313" s="181" t="e">
        <f t="shared" ca="1" si="24"/>
        <v>#N/A</v>
      </c>
      <c r="C3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3" s="12">
        <v>55</v>
      </c>
      <c r="E313" s="119" t="e">
        <f t="shared" ca="1" si="85"/>
        <v>#N/A</v>
      </c>
      <c r="F313" s="119" t="e">
        <f t="shared" ca="1" si="31"/>
        <v>#N/A</v>
      </c>
      <c r="G313" s="58">
        <f t="shared" ca="1" si="86"/>
        <v>3000</v>
      </c>
      <c r="H313" s="58">
        <f t="shared" ca="1" si="63"/>
        <v>0</v>
      </c>
      <c r="I313" s="86">
        <f t="shared" ca="1" si="87"/>
        <v>0</v>
      </c>
      <c r="J313" s="39">
        <f t="shared" ca="1" si="61"/>
        <v>1</v>
      </c>
      <c r="M313" s="16" t="e">
        <f t="shared" ca="1" si="25"/>
        <v>#N/A</v>
      </c>
      <c r="N313" s="86" t="e">
        <f t="shared" ca="1" si="26"/>
        <v>#N/A</v>
      </c>
      <c r="O313" s="86" t="e">
        <f t="shared" ca="1" si="27"/>
        <v>#N/A</v>
      </c>
      <c r="Q313" s="16" t="e">
        <f t="shared" ca="1" si="34"/>
        <v>#N/A</v>
      </c>
      <c r="R313" s="86" t="e">
        <f t="shared" ca="1" si="28"/>
        <v>#N/A</v>
      </c>
      <c r="S313" s="86" t="e">
        <f t="shared" ca="1" si="29"/>
        <v>#N/A</v>
      </c>
      <c r="T313" s="16" t="e">
        <f ca="1">(($E$9*(RAND()*($E$213-$D$213)+$D$213))*(RAND()*('Your Value Calcs'!$E$209-'Your Value Calcs'!$D$209)+'Your Value Calcs'!$D$209+IF('Your Results'!$D$48&gt;0,'Your Results'!$D$48,0)))+$E$161-$E$201+$E$185-($E$185*(RAND()*($E$215-$D$215)+$D$215))-(($E$205/$C$56)*(RAND()*($E$216-$D$216)+$D$216))</f>
        <v>#N/A</v>
      </c>
      <c r="U313" s="188" t="e">
        <f t="shared" ca="1" si="88"/>
        <v>#N/A</v>
      </c>
      <c r="V313" s="188" t="e">
        <f t="shared" ca="1" si="36"/>
        <v>#N/A</v>
      </c>
      <c r="W313" s="189">
        <f t="shared" ca="1" si="89"/>
        <v>1001</v>
      </c>
      <c r="X313" s="189">
        <f t="shared" ca="1" si="64"/>
        <v>0</v>
      </c>
      <c r="Y313" s="190">
        <f t="shared" ca="1" si="90"/>
        <v>0</v>
      </c>
      <c r="Z313" s="191">
        <f t="shared" ca="1" si="62"/>
        <v>1</v>
      </c>
      <c r="AA313" s="188"/>
      <c r="AB313" s="189">
        <f t="shared" ca="1" si="91"/>
        <v>1001</v>
      </c>
      <c r="AC313" s="189">
        <f t="shared" ca="1" si="75"/>
        <v>0</v>
      </c>
      <c r="AD313" s="190">
        <f t="shared" ca="1" si="92"/>
        <v>0</v>
      </c>
      <c r="AE313" s="191">
        <f t="shared" ca="1" si="76"/>
        <v>1</v>
      </c>
      <c r="AF313" s="119"/>
      <c r="AG313" s="192" t="e">
        <f t="shared" ca="1" si="93"/>
        <v>#N/A</v>
      </c>
      <c r="AH313" s="189">
        <f t="shared" ca="1" si="94"/>
        <v>1001</v>
      </c>
      <c r="AI313" s="189">
        <f t="shared" ca="1" si="77"/>
        <v>0</v>
      </c>
      <c r="AJ313" s="190">
        <f t="shared" ca="1" si="95"/>
        <v>0</v>
      </c>
      <c r="AK313" s="191">
        <f t="shared" ca="1" si="78"/>
        <v>1</v>
      </c>
      <c r="AL313" s="186"/>
      <c r="AM313" s="188"/>
      <c r="AN313" s="189">
        <f t="shared" ca="1" si="96"/>
        <v>1001</v>
      </c>
      <c r="AO313" s="189">
        <f t="shared" ca="1" si="79"/>
        <v>0</v>
      </c>
      <c r="AP313" s="190">
        <f t="shared" ca="1" si="97"/>
        <v>0</v>
      </c>
      <c r="AQ313" s="191">
        <f t="shared" ca="1" si="80"/>
        <v>1</v>
      </c>
      <c r="AS313" s="192" t="e">
        <f t="shared" ca="1" si="98"/>
        <v>#N/A</v>
      </c>
      <c r="AT313" s="188"/>
      <c r="AU313" s="189">
        <f t="shared" ca="1" si="99"/>
        <v>1001</v>
      </c>
      <c r="AV313" s="189">
        <f t="shared" ca="1" si="81"/>
        <v>0</v>
      </c>
      <c r="AW313" s="190">
        <f t="shared" ca="1" si="100"/>
        <v>0</v>
      </c>
      <c r="AX313" s="191">
        <f t="shared" ca="1" si="82"/>
        <v>1</v>
      </c>
      <c r="AY313" s="188"/>
      <c r="AZ313" s="189">
        <f t="shared" ca="1" si="101"/>
        <v>1001</v>
      </c>
      <c r="BA313" s="189">
        <f t="shared" ca="1" si="83"/>
        <v>0</v>
      </c>
      <c r="BB313" s="190">
        <f t="shared" ca="1" si="102"/>
        <v>0</v>
      </c>
      <c r="BC313" s="191">
        <f t="shared" ca="1" si="84"/>
        <v>1</v>
      </c>
    </row>
    <row r="314" spans="2:55" x14ac:dyDescent="0.25">
      <c r="B314" s="181" t="e">
        <f t="shared" ca="1" si="24"/>
        <v>#N/A</v>
      </c>
      <c r="C3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4" s="12">
        <v>56</v>
      </c>
      <c r="E314" s="119" t="e">
        <f t="shared" ca="1" si="85"/>
        <v>#N/A</v>
      </c>
      <c r="F314" s="119" t="e">
        <f t="shared" ca="1" si="31"/>
        <v>#N/A</v>
      </c>
      <c r="G314" s="58">
        <f t="shared" ca="1" si="86"/>
        <v>3000</v>
      </c>
      <c r="H314" s="58">
        <f t="shared" ca="1" si="63"/>
        <v>0</v>
      </c>
      <c r="I314" s="86">
        <f t="shared" ca="1" si="87"/>
        <v>0</v>
      </c>
      <c r="J314" s="39">
        <f t="shared" ca="1" si="61"/>
        <v>1</v>
      </c>
      <c r="M314" s="16" t="e">
        <f t="shared" ca="1" si="25"/>
        <v>#N/A</v>
      </c>
      <c r="N314" s="86" t="e">
        <f t="shared" ca="1" si="26"/>
        <v>#N/A</v>
      </c>
      <c r="O314" s="86" t="e">
        <f t="shared" ca="1" si="27"/>
        <v>#N/A</v>
      </c>
      <c r="Q314" s="16" t="e">
        <f t="shared" ca="1" si="34"/>
        <v>#N/A</v>
      </c>
      <c r="R314" s="86" t="e">
        <f t="shared" ca="1" si="28"/>
        <v>#N/A</v>
      </c>
      <c r="S314" s="86" t="e">
        <f t="shared" ca="1" si="29"/>
        <v>#N/A</v>
      </c>
      <c r="T314" s="16" t="e">
        <f ca="1">(($E$9*(RAND()*($E$213-$D$213)+$D$213))*(RAND()*('Your Value Calcs'!$E$209-'Your Value Calcs'!$D$209)+'Your Value Calcs'!$D$209+IF('Your Results'!$D$48&gt;0,'Your Results'!$D$48,0)))+$E$161-$E$201+$E$185-($E$185*(RAND()*($E$215-$D$215)+$D$215))-(($E$205/$C$56)*(RAND()*($E$216-$D$216)+$D$216))</f>
        <v>#N/A</v>
      </c>
      <c r="U314" s="188" t="e">
        <f t="shared" ca="1" si="88"/>
        <v>#N/A</v>
      </c>
      <c r="V314" s="188" t="e">
        <f t="shared" ca="1" si="36"/>
        <v>#N/A</v>
      </c>
      <c r="W314" s="189">
        <f t="shared" ca="1" si="89"/>
        <v>1001</v>
      </c>
      <c r="X314" s="189">
        <f t="shared" ca="1" si="64"/>
        <v>0</v>
      </c>
      <c r="Y314" s="190">
        <f t="shared" ca="1" si="90"/>
        <v>0</v>
      </c>
      <c r="Z314" s="191">
        <f t="shared" ca="1" si="62"/>
        <v>1</v>
      </c>
      <c r="AA314" s="188"/>
      <c r="AB314" s="189">
        <f t="shared" ca="1" si="91"/>
        <v>1001</v>
      </c>
      <c r="AC314" s="189">
        <f t="shared" ca="1" si="75"/>
        <v>0</v>
      </c>
      <c r="AD314" s="190">
        <f t="shared" ca="1" si="92"/>
        <v>0</v>
      </c>
      <c r="AE314" s="191">
        <f t="shared" ca="1" si="76"/>
        <v>1</v>
      </c>
      <c r="AF314" s="119"/>
      <c r="AG314" s="192" t="e">
        <f t="shared" ca="1" si="93"/>
        <v>#N/A</v>
      </c>
      <c r="AH314" s="189">
        <f t="shared" ca="1" si="94"/>
        <v>1001</v>
      </c>
      <c r="AI314" s="189">
        <f t="shared" ca="1" si="77"/>
        <v>0</v>
      </c>
      <c r="AJ314" s="190">
        <f t="shared" ca="1" si="95"/>
        <v>0</v>
      </c>
      <c r="AK314" s="191">
        <f t="shared" ca="1" si="78"/>
        <v>1</v>
      </c>
      <c r="AL314" s="186"/>
      <c r="AM314" s="188"/>
      <c r="AN314" s="189">
        <f t="shared" ca="1" si="96"/>
        <v>1001</v>
      </c>
      <c r="AO314" s="189">
        <f t="shared" ca="1" si="79"/>
        <v>0</v>
      </c>
      <c r="AP314" s="190">
        <f t="shared" ca="1" si="97"/>
        <v>0</v>
      </c>
      <c r="AQ314" s="191">
        <f t="shared" ca="1" si="80"/>
        <v>1</v>
      </c>
      <c r="AS314" s="192" t="e">
        <f t="shared" ca="1" si="98"/>
        <v>#N/A</v>
      </c>
      <c r="AT314" s="188"/>
      <c r="AU314" s="189">
        <f t="shared" ca="1" si="99"/>
        <v>1001</v>
      </c>
      <c r="AV314" s="189">
        <f t="shared" ca="1" si="81"/>
        <v>0</v>
      </c>
      <c r="AW314" s="190">
        <f t="shared" ca="1" si="100"/>
        <v>0</v>
      </c>
      <c r="AX314" s="191">
        <f t="shared" ca="1" si="82"/>
        <v>1</v>
      </c>
      <c r="AY314" s="188"/>
      <c r="AZ314" s="189">
        <f t="shared" ca="1" si="101"/>
        <v>1001</v>
      </c>
      <c r="BA314" s="189">
        <f t="shared" ca="1" si="83"/>
        <v>0</v>
      </c>
      <c r="BB314" s="190">
        <f t="shared" ca="1" si="102"/>
        <v>0</v>
      </c>
      <c r="BC314" s="191">
        <f t="shared" ca="1" si="84"/>
        <v>1</v>
      </c>
    </row>
    <row r="315" spans="2:55" x14ac:dyDescent="0.25">
      <c r="B315" s="181" t="e">
        <f t="shared" ca="1" si="24"/>
        <v>#N/A</v>
      </c>
      <c r="C3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5" s="12">
        <v>57</v>
      </c>
      <c r="E315" s="119" t="e">
        <f t="shared" ca="1" si="85"/>
        <v>#N/A</v>
      </c>
      <c r="F315" s="119" t="e">
        <f t="shared" ca="1" si="31"/>
        <v>#N/A</v>
      </c>
      <c r="G315" s="58">
        <f t="shared" ca="1" si="86"/>
        <v>3000</v>
      </c>
      <c r="H315" s="58">
        <f t="shared" ca="1" si="63"/>
        <v>0</v>
      </c>
      <c r="I315" s="86">
        <f t="shared" ca="1" si="87"/>
        <v>0</v>
      </c>
      <c r="J315" s="39">
        <f t="shared" ca="1" si="61"/>
        <v>1</v>
      </c>
      <c r="M315" s="16" t="e">
        <f t="shared" ca="1" si="25"/>
        <v>#N/A</v>
      </c>
      <c r="N315" s="86" t="e">
        <f t="shared" ca="1" si="26"/>
        <v>#N/A</v>
      </c>
      <c r="O315" s="86" t="e">
        <f t="shared" ca="1" si="27"/>
        <v>#N/A</v>
      </c>
      <c r="Q315" s="16" t="e">
        <f t="shared" ca="1" si="34"/>
        <v>#N/A</v>
      </c>
      <c r="R315" s="86" t="e">
        <f t="shared" ca="1" si="28"/>
        <v>#N/A</v>
      </c>
      <c r="S315" s="86" t="e">
        <f t="shared" ca="1" si="29"/>
        <v>#N/A</v>
      </c>
      <c r="T315" s="16" t="e">
        <f ca="1">(($E$9*(RAND()*($E$213-$D$213)+$D$213))*(RAND()*('Your Value Calcs'!$E$209-'Your Value Calcs'!$D$209)+'Your Value Calcs'!$D$209+IF('Your Results'!$D$48&gt;0,'Your Results'!$D$48,0)))+$E$161-$E$201+$E$185-($E$185*(RAND()*($E$215-$D$215)+$D$215))-(($E$205/$C$56)*(RAND()*($E$216-$D$216)+$D$216))</f>
        <v>#N/A</v>
      </c>
      <c r="U315" s="188" t="e">
        <f t="shared" ca="1" si="88"/>
        <v>#N/A</v>
      </c>
      <c r="V315" s="188" t="e">
        <f t="shared" ca="1" si="36"/>
        <v>#N/A</v>
      </c>
      <c r="W315" s="189">
        <f t="shared" ca="1" si="89"/>
        <v>1001</v>
      </c>
      <c r="X315" s="189">
        <f t="shared" ca="1" si="64"/>
        <v>0</v>
      </c>
      <c r="Y315" s="190">
        <f t="shared" ca="1" si="90"/>
        <v>0</v>
      </c>
      <c r="Z315" s="191">
        <f t="shared" ca="1" si="62"/>
        <v>1</v>
      </c>
      <c r="AA315" s="188"/>
      <c r="AB315" s="189">
        <f t="shared" ca="1" si="91"/>
        <v>1001</v>
      </c>
      <c r="AC315" s="189">
        <f t="shared" ca="1" si="75"/>
        <v>0</v>
      </c>
      <c r="AD315" s="190">
        <f t="shared" ca="1" si="92"/>
        <v>0</v>
      </c>
      <c r="AE315" s="191">
        <f t="shared" ca="1" si="76"/>
        <v>1</v>
      </c>
      <c r="AF315" s="119"/>
      <c r="AG315" s="192" t="e">
        <f t="shared" ca="1" si="93"/>
        <v>#N/A</v>
      </c>
      <c r="AH315" s="189">
        <f t="shared" ca="1" si="94"/>
        <v>1001</v>
      </c>
      <c r="AI315" s="189">
        <f t="shared" ca="1" si="77"/>
        <v>0</v>
      </c>
      <c r="AJ315" s="190">
        <f t="shared" ca="1" si="95"/>
        <v>0</v>
      </c>
      <c r="AK315" s="191">
        <f t="shared" ca="1" si="78"/>
        <v>1</v>
      </c>
      <c r="AL315" s="186"/>
      <c r="AM315" s="188"/>
      <c r="AN315" s="189">
        <f t="shared" ca="1" si="96"/>
        <v>1001</v>
      </c>
      <c r="AO315" s="189">
        <f t="shared" ca="1" si="79"/>
        <v>0</v>
      </c>
      <c r="AP315" s="190">
        <f t="shared" ca="1" si="97"/>
        <v>0</v>
      </c>
      <c r="AQ315" s="191">
        <f t="shared" ca="1" si="80"/>
        <v>1</v>
      </c>
      <c r="AS315" s="192" t="e">
        <f t="shared" ca="1" si="98"/>
        <v>#N/A</v>
      </c>
      <c r="AT315" s="188"/>
      <c r="AU315" s="189">
        <f t="shared" ca="1" si="99"/>
        <v>1001</v>
      </c>
      <c r="AV315" s="189">
        <f t="shared" ca="1" si="81"/>
        <v>0</v>
      </c>
      <c r="AW315" s="190">
        <f t="shared" ca="1" si="100"/>
        <v>0</v>
      </c>
      <c r="AX315" s="191">
        <f t="shared" ca="1" si="82"/>
        <v>1</v>
      </c>
      <c r="AY315" s="188"/>
      <c r="AZ315" s="189">
        <f t="shared" ca="1" si="101"/>
        <v>1001</v>
      </c>
      <c r="BA315" s="189">
        <f t="shared" ca="1" si="83"/>
        <v>0</v>
      </c>
      <c r="BB315" s="190">
        <f t="shared" ca="1" si="102"/>
        <v>0</v>
      </c>
      <c r="BC315" s="191">
        <f t="shared" ca="1" si="84"/>
        <v>1</v>
      </c>
    </row>
    <row r="316" spans="2:55" x14ac:dyDescent="0.25">
      <c r="B316" s="181" t="e">
        <f t="shared" ca="1" si="24"/>
        <v>#N/A</v>
      </c>
      <c r="C3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6" s="12">
        <v>58</v>
      </c>
      <c r="E316" s="119" t="e">
        <f t="shared" ca="1" si="85"/>
        <v>#N/A</v>
      </c>
      <c r="F316" s="119" t="e">
        <f t="shared" ca="1" si="31"/>
        <v>#N/A</v>
      </c>
      <c r="G316" s="58">
        <f t="shared" ca="1" si="86"/>
        <v>3000</v>
      </c>
      <c r="H316" s="58">
        <f t="shared" ca="1" si="63"/>
        <v>0</v>
      </c>
      <c r="I316" s="86">
        <f t="shared" ca="1" si="87"/>
        <v>0</v>
      </c>
      <c r="J316" s="39">
        <f t="shared" ca="1" si="61"/>
        <v>1</v>
      </c>
      <c r="M316" s="16" t="e">
        <f t="shared" ca="1" si="25"/>
        <v>#N/A</v>
      </c>
      <c r="N316" s="86" t="e">
        <f t="shared" ca="1" si="26"/>
        <v>#N/A</v>
      </c>
      <c r="O316" s="86" t="e">
        <f t="shared" ca="1" si="27"/>
        <v>#N/A</v>
      </c>
      <c r="Q316" s="16" t="e">
        <f t="shared" ca="1" si="34"/>
        <v>#N/A</v>
      </c>
      <c r="R316" s="86" t="e">
        <f t="shared" ca="1" si="28"/>
        <v>#N/A</v>
      </c>
      <c r="S316" s="86" t="e">
        <f t="shared" ca="1" si="29"/>
        <v>#N/A</v>
      </c>
      <c r="T316" s="16" t="e">
        <f ca="1">(($E$9*(RAND()*($E$213-$D$213)+$D$213))*(RAND()*('Your Value Calcs'!$E$209-'Your Value Calcs'!$D$209)+'Your Value Calcs'!$D$209+IF('Your Results'!$D$48&gt;0,'Your Results'!$D$48,0)))+$E$161-$E$201+$E$185-($E$185*(RAND()*($E$215-$D$215)+$D$215))-(($E$205/$C$56)*(RAND()*($E$216-$D$216)+$D$216))</f>
        <v>#N/A</v>
      </c>
      <c r="U316" s="188" t="e">
        <f t="shared" ca="1" si="88"/>
        <v>#N/A</v>
      </c>
      <c r="V316" s="188" t="e">
        <f t="shared" ca="1" si="36"/>
        <v>#N/A</v>
      </c>
      <c r="W316" s="189">
        <f t="shared" ca="1" si="89"/>
        <v>1001</v>
      </c>
      <c r="X316" s="189">
        <f t="shared" ca="1" si="64"/>
        <v>0</v>
      </c>
      <c r="Y316" s="190">
        <f t="shared" ca="1" si="90"/>
        <v>0</v>
      </c>
      <c r="Z316" s="191">
        <f t="shared" ca="1" si="62"/>
        <v>1</v>
      </c>
      <c r="AA316" s="188"/>
      <c r="AB316" s="189">
        <f t="shared" ca="1" si="91"/>
        <v>1001</v>
      </c>
      <c r="AC316" s="189">
        <f t="shared" ca="1" si="75"/>
        <v>0</v>
      </c>
      <c r="AD316" s="190">
        <f t="shared" ca="1" si="92"/>
        <v>0</v>
      </c>
      <c r="AE316" s="191">
        <f t="shared" ca="1" si="76"/>
        <v>1</v>
      </c>
      <c r="AF316" s="119"/>
      <c r="AG316" s="192" t="e">
        <f t="shared" ca="1" si="93"/>
        <v>#N/A</v>
      </c>
      <c r="AH316" s="189">
        <f t="shared" ca="1" si="94"/>
        <v>1001</v>
      </c>
      <c r="AI316" s="189">
        <f t="shared" ca="1" si="77"/>
        <v>0</v>
      </c>
      <c r="AJ316" s="190">
        <f t="shared" ca="1" si="95"/>
        <v>0</v>
      </c>
      <c r="AK316" s="191">
        <f t="shared" ca="1" si="78"/>
        <v>1</v>
      </c>
      <c r="AL316" s="186"/>
      <c r="AM316" s="188"/>
      <c r="AN316" s="189">
        <f t="shared" ca="1" si="96"/>
        <v>1001</v>
      </c>
      <c r="AO316" s="189">
        <f t="shared" ca="1" si="79"/>
        <v>0</v>
      </c>
      <c r="AP316" s="190">
        <f t="shared" ca="1" si="97"/>
        <v>0</v>
      </c>
      <c r="AQ316" s="191">
        <f t="shared" ca="1" si="80"/>
        <v>1</v>
      </c>
      <c r="AS316" s="192" t="e">
        <f t="shared" ca="1" si="98"/>
        <v>#N/A</v>
      </c>
      <c r="AT316" s="188"/>
      <c r="AU316" s="189">
        <f t="shared" ca="1" si="99"/>
        <v>1001</v>
      </c>
      <c r="AV316" s="189">
        <f t="shared" ca="1" si="81"/>
        <v>0</v>
      </c>
      <c r="AW316" s="190">
        <f t="shared" ca="1" si="100"/>
        <v>0</v>
      </c>
      <c r="AX316" s="191">
        <f t="shared" ca="1" si="82"/>
        <v>1</v>
      </c>
      <c r="AY316" s="188"/>
      <c r="AZ316" s="189">
        <f t="shared" ca="1" si="101"/>
        <v>1001</v>
      </c>
      <c r="BA316" s="189">
        <f t="shared" ca="1" si="83"/>
        <v>0</v>
      </c>
      <c r="BB316" s="190">
        <f t="shared" ca="1" si="102"/>
        <v>0</v>
      </c>
      <c r="BC316" s="191">
        <f t="shared" ca="1" si="84"/>
        <v>1</v>
      </c>
    </row>
    <row r="317" spans="2:55" x14ac:dyDescent="0.25">
      <c r="B317" s="181" t="e">
        <f t="shared" ca="1" si="24"/>
        <v>#N/A</v>
      </c>
      <c r="C3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7" s="12">
        <v>59</v>
      </c>
      <c r="E317" s="119" t="e">
        <f t="shared" ca="1" si="85"/>
        <v>#N/A</v>
      </c>
      <c r="F317" s="119" t="e">
        <f t="shared" ca="1" si="31"/>
        <v>#N/A</v>
      </c>
      <c r="G317" s="58">
        <f t="shared" ca="1" si="86"/>
        <v>3000</v>
      </c>
      <c r="H317" s="58">
        <f t="shared" ca="1" si="63"/>
        <v>0</v>
      </c>
      <c r="I317" s="86">
        <f t="shared" ca="1" si="87"/>
        <v>0</v>
      </c>
      <c r="J317" s="39">
        <f t="shared" ca="1" si="61"/>
        <v>1</v>
      </c>
      <c r="M317" s="16" t="e">
        <f t="shared" ca="1" si="25"/>
        <v>#N/A</v>
      </c>
      <c r="N317" s="86" t="e">
        <f t="shared" ca="1" si="26"/>
        <v>#N/A</v>
      </c>
      <c r="O317" s="86" t="e">
        <f t="shared" ca="1" si="27"/>
        <v>#N/A</v>
      </c>
      <c r="Q317" s="16" t="e">
        <f t="shared" ca="1" si="34"/>
        <v>#N/A</v>
      </c>
      <c r="R317" s="86" t="e">
        <f t="shared" ca="1" si="28"/>
        <v>#N/A</v>
      </c>
      <c r="S317" s="86" t="e">
        <f t="shared" ca="1" si="29"/>
        <v>#N/A</v>
      </c>
      <c r="T317" s="16" t="e">
        <f ca="1">(($E$9*(RAND()*($E$213-$D$213)+$D$213))*(RAND()*('Your Value Calcs'!$E$209-'Your Value Calcs'!$D$209)+'Your Value Calcs'!$D$209+IF('Your Results'!$D$48&gt;0,'Your Results'!$D$48,0)))+$E$161-$E$201+$E$185-($E$185*(RAND()*($E$215-$D$215)+$D$215))-(($E$205/$C$56)*(RAND()*($E$216-$D$216)+$D$216))</f>
        <v>#N/A</v>
      </c>
      <c r="U317" s="188" t="e">
        <f t="shared" ca="1" si="88"/>
        <v>#N/A</v>
      </c>
      <c r="V317" s="188" t="e">
        <f t="shared" ca="1" si="36"/>
        <v>#N/A</v>
      </c>
      <c r="W317" s="189">
        <f t="shared" ca="1" si="89"/>
        <v>1001</v>
      </c>
      <c r="X317" s="189">
        <f t="shared" ca="1" si="64"/>
        <v>0</v>
      </c>
      <c r="Y317" s="190">
        <f t="shared" ca="1" si="90"/>
        <v>0</v>
      </c>
      <c r="Z317" s="191">
        <f t="shared" ca="1" si="62"/>
        <v>1</v>
      </c>
      <c r="AA317" s="188"/>
      <c r="AB317" s="189">
        <f t="shared" ca="1" si="91"/>
        <v>1001</v>
      </c>
      <c r="AC317" s="189">
        <f t="shared" ca="1" si="75"/>
        <v>0</v>
      </c>
      <c r="AD317" s="190">
        <f t="shared" ca="1" si="92"/>
        <v>0</v>
      </c>
      <c r="AE317" s="191">
        <f t="shared" ca="1" si="76"/>
        <v>1</v>
      </c>
      <c r="AF317" s="119"/>
      <c r="AG317" s="192" t="e">
        <f t="shared" ca="1" si="93"/>
        <v>#N/A</v>
      </c>
      <c r="AH317" s="189">
        <f t="shared" ca="1" si="94"/>
        <v>1001</v>
      </c>
      <c r="AI317" s="189">
        <f t="shared" ca="1" si="77"/>
        <v>0</v>
      </c>
      <c r="AJ317" s="190">
        <f t="shared" ca="1" si="95"/>
        <v>0</v>
      </c>
      <c r="AK317" s="191">
        <f t="shared" ca="1" si="78"/>
        <v>1</v>
      </c>
      <c r="AL317" s="186"/>
      <c r="AM317" s="188"/>
      <c r="AN317" s="189">
        <f t="shared" ca="1" si="96"/>
        <v>1001</v>
      </c>
      <c r="AO317" s="189">
        <f t="shared" ca="1" si="79"/>
        <v>0</v>
      </c>
      <c r="AP317" s="190">
        <f t="shared" ca="1" si="97"/>
        <v>0</v>
      </c>
      <c r="AQ317" s="191">
        <f t="shared" ca="1" si="80"/>
        <v>1</v>
      </c>
      <c r="AS317" s="192" t="e">
        <f t="shared" ca="1" si="98"/>
        <v>#N/A</v>
      </c>
      <c r="AT317" s="188"/>
      <c r="AU317" s="189">
        <f t="shared" ca="1" si="99"/>
        <v>1001</v>
      </c>
      <c r="AV317" s="189">
        <f t="shared" ca="1" si="81"/>
        <v>0</v>
      </c>
      <c r="AW317" s="190">
        <f t="shared" ca="1" si="100"/>
        <v>0</v>
      </c>
      <c r="AX317" s="191">
        <f t="shared" ca="1" si="82"/>
        <v>1</v>
      </c>
      <c r="AY317" s="188"/>
      <c r="AZ317" s="189">
        <f t="shared" ca="1" si="101"/>
        <v>1001</v>
      </c>
      <c r="BA317" s="189">
        <f t="shared" ca="1" si="83"/>
        <v>0</v>
      </c>
      <c r="BB317" s="190">
        <f t="shared" ca="1" si="102"/>
        <v>0</v>
      </c>
      <c r="BC317" s="191">
        <f t="shared" ca="1" si="84"/>
        <v>1</v>
      </c>
    </row>
    <row r="318" spans="2:55" x14ac:dyDescent="0.25">
      <c r="B318" s="181" t="e">
        <f t="shared" ca="1" si="24"/>
        <v>#N/A</v>
      </c>
      <c r="C3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8" s="12">
        <v>60</v>
      </c>
      <c r="E318" s="119" t="e">
        <f t="shared" ca="1" si="85"/>
        <v>#N/A</v>
      </c>
      <c r="F318" s="119" t="e">
        <f t="shared" ca="1" si="31"/>
        <v>#N/A</v>
      </c>
      <c r="G318" s="58">
        <f t="shared" ca="1" si="86"/>
        <v>3000</v>
      </c>
      <c r="H318" s="58">
        <f t="shared" ca="1" si="63"/>
        <v>0</v>
      </c>
      <c r="I318" s="86">
        <f t="shared" ca="1" si="87"/>
        <v>0</v>
      </c>
      <c r="J318" s="39">
        <f t="shared" ca="1" si="61"/>
        <v>1</v>
      </c>
      <c r="M318" s="16" t="e">
        <f t="shared" ca="1" si="25"/>
        <v>#N/A</v>
      </c>
      <c r="N318" s="86" t="e">
        <f t="shared" ca="1" si="26"/>
        <v>#N/A</v>
      </c>
      <c r="O318" s="86" t="e">
        <f t="shared" ca="1" si="27"/>
        <v>#N/A</v>
      </c>
      <c r="Q318" s="16" t="e">
        <f t="shared" ca="1" si="34"/>
        <v>#N/A</v>
      </c>
      <c r="R318" s="86" t="e">
        <f t="shared" ca="1" si="28"/>
        <v>#N/A</v>
      </c>
      <c r="S318" s="86" t="e">
        <f t="shared" ca="1" si="29"/>
        <v>#N/A</v>
      </c>
      <c r="T318" s="16" t="e">
        <f ca="1">(($E$9*(RAND()*($E$213-$D$213)+$D$213))*(RAND()*('Your Value Calcs'!$E$209-'Your Value Calcs'!$D$209)+'Your Value Calcs'!$D$209+IF('Your Results'!$D$48&gt;0,'Your Results'!$D$48,0)))+$E$161-$E$201+$E$185-($E$185*(RAND()*($E$215-$D$215)+$D$215))-(($E$205/$C$56)*(RAND()*($E$216-$D$216)+$D$216))</f>
        <v>#N/A</v>
      </c>
      <c r="U318" s="188" t="e">
        <f t="shared" ca="1" si="88"/>
        <v>#N/A</v>
      </c>
      <c r="V318" s="188" t="e">
        <f t="shared" ca="1" si="36"/>
        <v>#N/A</v>
      </c>
      <c r="W318" s="189">
        <f t="shared" ca="1" si="89"/>
        <v>1001</v>
      </c>
      <c r="X318" s="189">
        <f t="shared" ca="1" si="64"/>
        <v>0</v>
      </c>
      <c r="Y318" s="190">
        <f t="shared" ca="1" si="90"/>
        <v>0</v>
      </c>
      <c r="Z318" s="191">
        <f t="shared" ca="1" si="62"/>
        <v>1</v>
      </c>
      <c r="AA318" s="188"/>
      <c r="AB318" s="189">
        <f t="shared" ca="1" si="91"/>
        <v>1001</v>
      </c>
      <c r="AC318" s="189">
        <f t="shared" ca="1" si="75"/>
        <v>0</v>
      </c>
      <c r="AD318" s="190">
        <f t="shared" ca="1" si="92"/>
        <v>0</v>
      </c>
      <c r="AE318" s="191">
        <f t="shared" ca="1" si="76"/>
        <v>1</v>
      </c>
      <c r="AF318" s="119"/>
      <c r="AG318" s="192" t="e">
        <f t="shared" ca="1" si="93"/>
        <v>#N/A</v>
      </c>
      <c r="AH318" s="189">
        <f t="shared" ca="1" si="94"/>
        <v>1001</v>
      </c>
      <c r="AI318" s="189">
        <f t="shared" ca="1" si="77"/>
        <v>0</v>
      </c>
      <c r="AJ318" s="190">
        <f t="shared" ca="1" si="95"/>
        <v>0</v>
      </c>
      <c r="AK318" s="191">
        <f t="shared" ca="1" si="78"/>
        <v>1</v>
      </c>
      <c r="AL318" s="186"/>
      <c r="AM318" s="188"/>
      <c r="AN318" s="189">
        <f t="shared" ca="1" si="96"/>
        <v>1001</v>
      </c>
      <c r="AO318" s="189">
        <f t="shared" ca="1" si="79"/>
        <v>0</v>
      </c>
      <c r="AP318" s="190">
        <f t="shared" ca="1" si="97"/>
        <v>0</v>
      </c>
      <c r="AQ318" s="191">
        <f t="shared" ca="1" si="80"/>
        <v>1</v>
      </c>
      <c r="AS318" s="192" t="e">
        <f t="shared" ca="1" si="98"/>
        <v>#N/A</v>
      </c>
      <c r="AT318" s="188"/>
      <c r="AU318" s="189">
        <f t="shared" ca="1" si="99"/>
        <v>1001</v>
      </c>
      <c r="AV318" s="189">
        <f t="shared" ca="1" si="81"/>
        <v>0</v>
      </c>
      <c r="AW318" s="190">
        <f t="shared" ca="1" si="100"/>
        <v>0</v>
      </c>
      <c r="AX318" s="191">
        <f t="shared" ca="1" si="82"/>
        <v>1</v>
      </c>
      <c r="AY318" s="188"/>
      <c r="AZ318" s="189">
        <f t="shared" ca="1" si="101"/>
        <v>1001</v>
      </c>
      <c r="BA318" s="189">
        <f t="shared" ca="1" si="83"/>
        <v>0</v>
      </c>
      <c r="BB318" s="190">
        <f t="shared" ca="1" si="102"/>
        <v>0</v>
      </c>
      <c r="BC318" s="191">
        <f t="shared" ca="1" si="84"/>
        <v>1</v>
      </c>
    </row>
    <row r="319" spans="2:55" x14ac:dyDescent="0.25">
      <c r="B319" s="181" t="e">
        <f t="shared" ca="1" si="24"/>
        <v>#N/A</v>
      </c>
      <c r="C3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9" s="12">
        <v>61</v>
      </c>
      <c r="E319" s="119" t="e">
        <f t="shared" ca="1" si="85"/>
        <v>#N/A</v>
      </c>
      <c r="F319" s="119" t="e">
        <f t="shared" ca="1" si="31"/>
        <v>#N/A</v>
      </c>
      <c r="G319" s="58">
        <f t="shared" ca="1" si="86"/>
        <v>3000</v>
      </c>
      <c r="H319" s="58">
        <f t="shared" ca="1" si="63"/>
        <v>0</v>
      </c>
      <c r="I319" s="86">
        <f t="shared" ca="1" si="87"/>
        <v>0</v>
      </c>
      <c r="J319" s="39">
        <f t="shared" ca="1" si="61"/>
        <v>1</v>
      </c>
      <c r="M319" s="16" t="e">
        <f t="shared" ca="1" si="25"/>
        <v>#N/A</v>
      </c>
      <c r="N319" s="86" t="e">
        <f t="shared" ca="1" si="26"/>
        <v>#N/A</v>
      </c>
      <c r="O319" s="86" t="e">
        <f t="shared" ca="1" si="27"/>
        <v>#N/A</v>
      </c>
      <c r="Q319" s="16" t="e">
        <f t="shared" ca="1" si="34"/>
        <v>#N/A</v>
      </c>
      <c r="R319" s="86" t="e">
        <f t="shared" ca="1" si="28"/>
        <v>#N/A</v>
      </c>
      <c r="S319" s="86" t="e">
        <f t="shared" ca="1" si="29"/>
        <v>#N/A</v>
      </c>
      <c r="T319" s="16" t="e">
        <f ca="1">(($E$9*(RAND()*($E$213-$D$213)+$D$213))*(RAND()*('Your Value Calcs'!$E$209-'Your Value Calcs'!$D$209)+'Your Value Calcs'!$D$209+IF('Your Results'!$D$48&gt;0,'Your Results'!$D$48,0)))+$E$161-$E$201+$E$185-($E$185*(RAND()*($E$215-$D$215)+$D$215))-(($E$205/$C$56)*(RAND()*($E$216-$D$216)+$D$216))</f>
        <v>#N/A</v>
      </c>
      <c r="U319" s="188" t="e">
        <f t="shared" ca="1" si="88"/>
        <v>#N/A</v>
      </c>
      <c r="V319" s="188" t="e">
        <f t="shared" ca="1" si="36"/>
        <v>#N/A</v>
      </c>
      <c r="W319" s="189">
        <f t="shared" ca="1" si="89"/>
        <v>1001</v>
      </c>
      <c r="X319" s="189">
        <f t="shared" ca="1" si="64"/>
        <v>0</v>
      </c>
      <c r="Y319" s="190">
        <f t="shared" ca="1" si="90"/>
        <v>0</v>
      </c>
      <c r="Z319" s="191">
        <f t="shared" ca="1" si="62"/>
        <v>1</v>
      </c>
      <c r="AA319" s="188"/>
      <c r="AB319" s="189">
        <f t="shared" ca="1" si="91"/>
        <v>1001</v>
      </c>
      <c r="AC319" s="189">
        <f t="shared" ca="1" si="75"/>
        <v>0</v>
      </c>
      <c r="AD319" s="190">
        <f t="shared" ca="1" si="92"/>
        <v>0</v>
      </c>
      <c r="AE319" s="191">
        <f t="shared" ca="1" si="76"/>
        <v>1</v>
      </c>
      <c r="AF319" s="119"/>
      <c r="AG319" s="192" t="e">
        <f t="shared" ca="1" si="93"/>
        <v>#N/A</v>
      </c>
      <c r="AH319" s="189">
        <f t="shared" ca="1" si="94"/>
        <v>1001</v>
      </c>
      <c r="AI319" s="189">
        <f t="shared" ca="1" si="77"/>
        <v>0</v>
      </c>
      <c r="AJ319" s="190">
        <f t="shared" ca="1" si="95"/>
        <v>0</v>
      </c>
      <c r="AK319" s="191">
        <f t="shared" ca="1" si="78"/>
        <v>1</v>
      </c>
      <c r="AL319" s="186"/>
      <c r="AM319" s="188"/>
      <c r="AN319" s="189">
        <f t="shared" ca="1" si="96"/>
        <v>1001</v>
      </c>
      <c r="AO319" s="189">
        <f t="shared" ca="1" si="79"/>
        <v>0</v>
      </c>
      <c r="AP319" s="190">
        <f t="shared" ca="1" si="97"/>
        <v>0</v>
      </c>
      <c r="AQ319" s="191">
        <f t="shared" ca="1" si="80"/>
        <v>1</v>
      </c>
      <c r="AS319" s="192" t="e">
        <f t="shared" ca="1" si="98"/>
        <v>#N/A</v>
      </c>
      <c r="AT319" s="188"/>
      <c r="AU319" s="189">
        <f t="shared" ca="1" si="99"/>
        <v>1001</v>
      </c>
      <c r="AV319" s="189">
        <f t="shared" ca="1" si="81"/>
        <v>0</v>
      </c>
      <c r="AW319" s="190">
        <f t="shared" ca="1" si="100"/>
        <v>0</v>
      </c>
      <c r="AX319" s="191">
        <f t="shared" ca="1" si="82"/>
        <v>1</v>
      </c>
      <c r="AY319" s="188"/>
      <c r="AZ319" s="189">
        <f t="shared" ca="1" si="101"/>
        <v>1001</v>
      </c>
      <c r="BA319" s="189">
        <f t="shared" ca="1" si="83"/>
        <v>0</v>
      </c>
      <c r="BB319" s="190">
        <f t="shared" ca="1" si="102"/>
        <v>0</v>
      </c>
      <c r="BC319" s="191">
        <f t="shared" ca="1" si="84"/>
        <v>1</v>
      </c>
    </row>
    <row r="320" spans="2:55" x14ac:dyDescent="0.25">
      <c r="B320" s="181" t="e">
        <f t="shared" ca="1" si="24"/>
        <v>#N/A</v>
      </c>
      <c r="C3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0" s="12">
        <v>62</v>
      </c>
      <c r="E320" s="119" t="e">
        <f t="shared" ca="1" si="85"/>
        <v>#N/A</v>
      </c>
      <c r="F320" s="119" t="e">
        <f t="shared" ca="1" si="31"/>
        <v>#N/A</v>
      </c>
      <c r="G320" s="58">
        <f t="shared" ca="1" si="86"/>
        <v>3000</v>
      </c>
      <c r="H320" s="58">
        <f t="shared" ca="1" si="63"/>
        <v>0</v>
      </c>
      <c r="I320" s="86">
        <f t="shared" ca="1" si="87"/>
        <v>0</v>
      </c>
      <c r="J320" s="39">
        <f t="shared" ca="1" si="61"/>
        <v>1</v>
      </c>
      <c r="M320" s="16" t="e">
        <f t="shared" ca="1" si="25"/>
        <v>#N/A</v>
      </c>
      <c r="N320" s="86" t="e">
        <f t="shared" ca="1" si="26"/>
        <v>#N/A</v>
      </c>
      <c r="O320" s="86" t="e">
        <f t="shared" ca="1" si="27"/>
        <v>#N/A</v>
      </c>
      <c r="Q320" s="16" t="e">
        <f t="shared" ca="1" si="34"/>
        <v>#N/A</v>
      </c>
      <c r="R320" s="86" t="e">
        <f t="shared" ca="1" si="28"/>
        <v>#N/A</v>
      </c>
      <c r="S320" s="86" t="e">
        <f t="shared" ca="1" si="29"/>
        <v>#N/A</v>
      </c>
      <c r="T320" s="16" t="e">
        <f ca="1">(($E$9*(RAND()*($E$213-$D$213)+$D$213))*(RAND()*('Your Value Calcs'!$E$209-'Your Value Calcs'!$D$209)+'Your Value Calcs'!$D$209+IF('Your Results'!$D$48&gt;0,'Your Results'!$D$48,0)))+$E$161-$E$201+$E$185-($E$185*(RAND()*($E$215-$D$215)+$D$215))-(($E$205/$C$56)*(RAND()*($E$216-$D$216)+$D$216))</f>
        <v>#N/A</v>
      </c>
      <c r="U320" s="188" t="e">
        <f t="shared" ca="1" si="88"/>
        <v>#N/A</v>
      </c>
      <c r="V320" s="188" t="e">
        <f t="shared" ca="1" si="36"/>
        <v>#N/A</v>
      </c>
      <c r="W320" s="189">
        <f t="shared" ca="1" si="89"/>
        <v>1001</v>
      </c>
      <c r="X320" s="189">
        <f t="shared" ca="1" si="64"/>
        <v>0</v>
      </c>
      <c r="Y320" s="190">
        <f t="shared" ca="1" si="90"/>
        <v>0</v>
      </c>
      <c r="Z320" s="191">
        <f t="shared" ca="1" si="62"/>
        <v>1</v>
      </c>
      <c r="AA320" s="188"/>
      <c r="AB320" s="189">
        <f t="shared" ca="1" si="91"/>
        <v>1001</v>
      </c>
      <c r="AC320" s="189">
        <f t="shared" ca="1" si="75"/>
        <v>0</v>
      </c>
      <c r="AD320" s="190">
        <f t="shared" ca="1" si="92"/>
        <v>0</v>
      </c>
      <c r="AE320" s="191">
        <f t="shared" ca="1" si="76"/>
        <v>1</v>
      </c>
      <c r="AF320" s="119"/>
      <c r="AG320" s="192" t="e">
        <f t="shared" ca="1" si="93"/>
        <v>#N/A</v>
      </c>
      <c r="AH320" s="189">
        <f t="shared" ca="1" si="94"/>
        <v>1001</v>
      </c>
      <c r="AI320" s="189">
        <f t="shared" ca="1" si="77"/>
        <v>0</v>
      </c>
      <c r="AJ320" s="190">
        <f t="shared" ca="1" si="95"/>
        <v>0</v>
      </c>
      <c r="AK320" s="191">
        <f t="shared" ca="1" si="78"/>
        <v>1</v>
      </c>
      <c r="AL320" s="186"/>
      <c r="AM320" s="188"/>
      <c r="AN320" s="189">
        <f t="shared" ca="1" si="96"/>
        <v>1001</v>
      </c>
      <c r="AO320" s="189">
        <f t="shared" ca="1" si="79"/>
        <v>0</v>
      </c>
      <c r="AP320" s="190">
        <f t="shared" ca="1" si="97"/>
        <v>0</v>
      </c>
      <c r="AQ320" s="191">
        <f t="shared" ca="1" si="80"/>
        <v>1</v>
      </c>
      <c r="AS320" s="192" t="e">
        <f t="shared" ca="1" si="98"/>
        <v>#N/A</v>
      </c>
      <c r="AT320" s="188"/>
      <c r="AU320" s="189">
        <f t="shared" ca="1" si="99"/>
        <v>1001</v>
      </c>
      <c r="AV320" s="189">
        <f t="shared" ca="1" si="81"/>
        <v>0</v>
      </c>
      <c r="AW320" s="190">
        <f t="shared" ca="1" si="100"/>
        <v>0</v>
      </c>
      <c r="AX320" s="191">
        <f t="shared" ca="1" si="82"/>
        <v>1</v>
      </c>
      <c r="AY320" s="188"/>
      <c r="AZ320" s="189">
        <f t="shared" ca="1" si="101"/>
        <v>1001</v>
      </c>
      <c r="BA320" s="189">
        <f t="shared" ca="1" si="83"/>
        <v>0</v>
      </c>
      <c r="BB320" s="190">
        <f t="shared" ca="1" si="102"/>
        <v>0</v>
      </c>
      <c r="BC320" s="191">
        <f t="shared" ca="1" si="84"/>
        <v>1</v>
      </c>
    </row>
    <row r="321" spans="2:55" x14ac:dyDescent="0.25">
      <c r="B321" s="181" t="e">
        <f t="shared" ca="1" si="24"/>
        <v>#N/A</v>
      </c>
      <c r="C3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1" s="12">
        <v>63</v>
      </c>
      <c r="E321" s="119" t="e">
        <f t="shared" ca="1" si="85"/>
        <v>#N/A</v>
      </c>
      <c r="F321" s="119" t="e">
        <f t="shared" ca="1" si="31"/>
        <v>#N/A</v>
      </c>
      <c r="G321" s="58">
        <f t="shared" ca="1" si="86"/>
        <v>3000</v>
      </c>
      <c r="H321" s="58">
        <f t="shared" ca="1" si="63"/>
        <v>0</v>
      </c>
      <c r="I321" s="86">
        <f t="shared" ca="1" si="87"/>
        <v>0</v>
      </c>
      <c r="J321" s="39">
        <f t="shared" ca="1" si="61"/>
        <v>1</v>
      </c>
      <c r="M321" s="16" t="e">
        <f t="shared" ca="1" si="25"/>
        <v>#N/A</v>
      </c>
      <c r="N321" s="86" t="e">
        <f t="shared" ca="1" si="26"/>
        <v>#N/A</v>
      </c>
      <c r="O321" s="86" t="e">
        <f t="shared" ca="1" si="27"/>
        <v>#N/A</v>
      </c>
      <c r="Q321" s="16" t="e">
        <f t="shared" ca="1" si="34"/>
        <v>#N/A</v>
      </c>
      <c r="R321" s="86" t="e">
        <f t="shared" ca="1" si="28"/>
        <v>#N/A</v>
      </c>
      <c r="S321" s="86" t="e">
        <f t="shared" ca="1" si="29"/>
        <v>#N/A</v>
      </c>
      <c r="T321" s="16" t="e">
        <f ca="1">(($E$9*(RAND()*($E$213-$D$213)+$D$213))*(RAND()*('Your Value Calcs'!$E$209-'Your Value Calcs'!$D$209)+'Your Value Calcs'!$D$209+IF('Your Results'!$D$48&gt;0,'Your Results'!$D$48,0)))+$E$161-$E$201+$E$185-($E$185*(RAND()*($E$215-$D$215)+$D$215))-(($E$205/$C$56)*(RAND()*($E$216-$D$216)+$D$216))</f>
        <v>#N/A</v>
      </c>
      <c r="U321" s="188" t="e">
        <f t="shared" ca="1" si="88"/>
        <v>#N/A</v>
      </c>
      <c r="V321" s="188" t="e">
        <f t="shared" ca="1" si="36"/>
        <v>#N/A</v>
      </c>
      <c r="W321" s="189">
        <f t="shared" ca="1" si="89"/>
        <v>1001</v>
      </c>
      <c r="X321" s="189">
        <f t="shared" ca="1" si="64"/>
        <v>0</v>
      </c>
      <c r="Y321" s="190">
        <f t="shared" ca="1" si="90"/>
        <v>0</v>
      </c>
      <c r="Z321" s="191">
        <f t="shared" ca="1" si="62"/>
        <v>1</v>
      </c>
      <c r="AA321" s="188"/>
      <c r="AB321" s="189">
        <f t="shared" ca="1" si="91"/>
        <v>1001</v>
      </c>
      <c r="AC321" s="189">
        <f t="shared" ca="1" si="75"/>
        <v>0</v>
      </c>
      <c r="AD321" s="190">
        <f t="shared" ca="1" si="92"/>
        <v>0</v>
      </c>
      <c r="AE321" s="191">
        <f t="shared" ca="1" si="76"/>
        <v>1</v>
      </c>
      <c r="AF321" s="119"/>
      <c r="AG321" s="192" t="e">
        <f t="shared" ca="1" si="93"/>
        <v>#N/A</v>
      </c>
      <c r="AH321" s="189">
        <f t="shared" ca="1" si="94"/>
        <v>1001</v>
      </c>
      <c r="AI321" s="189">
        <f t="shared" ca="1" si="77"/>
        <v>0</v>
      </c>
      <c r="AJ321" s="190">
        <f t="shared" ca="1" si="95"/>
        <v>0</v>
      </c>
      <c r="AK321" s="191">
        <f t="shared" ca="1" si="78"/>
        <v>1</v>
      </c>
      <c r="AL321" s="186"/>
      <c r="AM321" s="188"/>
      <c r="AN321" s="189">
        <f t="shared" ca="1" si="96"/>
        <v>1001</v>
      </c>
      <c r="AO321" s="189">
        <f t="shared" ca="1" si="79"/>
        <v>0</v>
      </c>
      <c r="AP321" s="190">
        <f t="shared" ca="1" si="97"/>
        <v>0</v>
      </c>
      <c r="AQ321" s="191">
        <f t="shared" ca="1" si="80"/>
        <v>1</v>
      </c>
      <c r="AS321" s="192" t="e">
        <f t="shared" ca="1" si="98"/>
        <v>#N/A</v>
      </c>
      <c r="AT321" s="188"/>
      <c r="AU321" s="189">
        <f t="shared" ca="1" si="99"/>
        <v>1001</v>
      </c>
      <c r="AV321" s="189">
        <f t="shared" ca="1" si="81"/>
        <v>0</v>
      </c>
      <c r="AW321" s="190">
        <f t="shared" ca="1" si="100"/>
        <v>0</v>
      </c>
      <c r="AX321" s="191">
        <f t="shared" ca="1" si="82"/>
        <v>1</v>
      </c>
      <c r="AY321" s="188"/>
      <c r="AZ321" s="189">
        <f t="shared" ca="1" si="101"/>
        <v>1001</v>
      </c>
      <c r="BA321" s="189">
        <f t="shared" ca="1" si="83"/>
        <v>0</v>
      </c>
      <c r="BB321" s="190">
        <f t="shared" ca="1" si="102"/>
        <v>0</v>
      </c>
      <c r="BC321" s="191">
        <f t="shared" ca="1" si="84"/>
        <v>1</v>
      </c>
    </row>
    <row r="322" spans="2:55" x14ac:dyDescent="0.25">
      <c r="B322" s="181" t="e">
        <f t="shared" ref="B322:B385" ca="1" si="10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2" s="12">
        <v>64</v>
      </c>
      <c r="E322" s="119" t="e">
        <f t="shared" ca="1" si="85"/>
        <v>#N/A</v>
      </c>
      <c r="F322" s="119" t="e">
        <f t="shared" ca="1" si="31"/>
        <v>#N/A</v>
      </c>
      <c r="G322" s="58">
        <f t="shared" ca="1" si="86"/>
        <v>3000</v>
      </c>
      <c r="H322" s="58">
        <f t="shared" ca="1" si="63"/>
        <v>0</v>
      </c>
      <c r="I322" s="86">
        <f t="shared" ca="1" si="87"/>
        <v>0</v>
      </c>
      <c r="J322" s="39">
        <f t="shared" ca="1" si="61"/>
        <v>1</v>
      </c>
      <c r="M322" s="16" t="e">
        <f t="shared" ref="M322:M385" ca="1" si="104">(($C$9*(RAND()*($E$213-$D$213)+$D$213))*(RAND()*($E$214-$D$214)+$D$214+IF($B$61&gt;0,$B$61,0)))+$C$161-$C$201+$C$185-($C$185*(RAND()*($E$215-$D$215)+$D$215))-($C$55*(RAND()*($E$216-$D$216)+$D$216))</f>
        <v>#N/A</v>
      </c>
      <c r="N322" s="86" t="e">
        <f t="shared" ref="N322:N385" ca="1" si="105">M322/$B$221</f>
        <v>#N/A</v>
      </c>
      <c r="O322" s="86" t="e">
        <f t="shared" ref="O322:O385" ca="1" si="106">(M322+$C$205)/$B$220</f>
        <v>#N/A</v>
      </c>
      <c r="Q322" s="16" t="e">
        <f t="shared" ref="Q322:Q385" ca="1" si="107">(($E$9*(RAND()*($E$213-$D$213)+$D$213))*(RAND()*($E$214-$D$214)+$D$214+IF($B$61&gt;0,$B$61,0)))+$E$161-$E$201+$E$185-($E$185*(RAND()*($E$215-$D$215)+$D$215))-(($E$205/$C$56)*(RAND()*($E$216-$D$216)+$D$216))</f>
        <v>#N/A</v>
      </c>
      <c r="R322" s="86" t="e">
        <f t="shared" ref="R322:R385" ca="1" si="108">Q322/$D$221</f>
        <v>#N/A</v>
      </c>
      <c r="S322" s="86" t="e">
        <f t="shared" ref="S322:S385" ca="1" si="109">(Q322+$E$205)/$D$220</f>
        <v>#N/A</v>
      </c>
      <c r="T322" s="16" t="e">
        <f ca="1">(($E$9*(RAND()*($E$213-$D$213)+$D$213))*(RAND()*('Your Value Calcs'!$E$209-'Your Value Calcs'!$D$209)+'Your Value Calcs'!$D$209+IF('Your Results'!$D$48&gt;0,'Your Results'!$D$48,0)))+$E$161-$E$201+$E$185-($E$185*(RAND()*($E$215-$D$215)+$D$215))-(($E$205/$C$56)*(RAND()*($E$216-$D$216)+$D$216))</f>
        <v>#N/A</v>
      </c>
      <c r="U322" s="188" t="e">
        <f t="shared" ca="1" si="88"/>
        <v>#N/A</v>
      </c>
      <c r="V322" s="188" t="e">
        <f t="shared" ca="1" si="36"/>
        <v>#N/A</v>
      </c>
      <c r="W322" s="189">
        <f t="shared" ca="1" si="89"/>
        <v>1001</v>
      </c>
      <c r="X322" s="189">
        <f t="shared" ca="1" si="64"/>
        <v>0</v>
      </c>
      <c r="Y322" s="190">
        <f t="shared" ca="1" si="90"/>
        <v>0</v>
      </c>
      <c r="Z322" s="191">
        <f t="shared" ca="1" si="62"/>
        <v>1</v>
      </c>
      <c r="AA322" s="188"/>
      <c r="AB322" s="189">
        <f t="shared" ca="1" si="91"/>
        <v>1001</v>
      </c>
      <c r="AC322" s="189">
        <f t="shared" ca="1" si="75"/>
        <v>0</v>
      </c>
      <c r="AD322" s="190">
        <f t="shared" ca="1" si="92"/>
        <v>0</v>
      </c>
      <c r="AE322" s="191">
        <f t="shared" ca="1" si="76"/>
        <v>1</v>
      </c>
      <c r="AF322" s="119"/>
      <c r="AG322" s="192" t="e">
        <f t="shared" ca="1" si="93"/>
        <v>#N/A</v>
      </c>
      <c r="AH322" s="189">
        <f t="shared" ca="1" si="94"/>
        <v>1001</v>
      </c>
      <c r="AI322" s="189">
        <f t="shared" ca="1" si="77"/>
        <v>0</v>
      </c>
      <c r="AJ322" s="190">
        <f t="shared" ca="1" si="95"/>
        <v>0</v>
      </c>
      <c r="AK322" s="191">
        <f t="shared" ca="1" si="78"/>
        <v>1</v>
      </c>
      <c r="AL322" s="186"/>
      <c r="AM322" s="188"/>
      <c r="AN322" s="189">
        <f t="shared" ca="1" si="96"/>
        <v>1001</v>
      </c>
      <c r="AO322" s="189">
        <f t="shared" ca="1" si="79"/>
        <v>0</v>
      </c>
      <c r="AP322" s="190">
        <f t="shared" ca="1" si="97"/>
        <v>0</v>
      </c>
      <c r="AQ322" s="191">
        <f t="shared" ca="1" si="80"/>
        <v>1</v>
      </c>
      <c r="AS322" s="192" t="e">
        <f t="shared" ca="1" si="98"/>
        <v>#N/A</v>
      </c>
      <c r="AT322" s="188"/>
      <c r="AU322" s="189">
        <f t="shared" ca="1" si="99"/>
        <v>1001</v>
      </c>
      <c r="AV322" s="189">
        <f t="shared" ca="1" si="81"/>
        <v>0</v>
      </c>
      <c r="AW322" s="190">
        <f t="shared" ca="1" si="100"/>
        <v>0</v>
      </c>
      <c r="AX322" s="191">
        <f t="shared" ca="1" si="82"/>
        <v>1</v>
      </c>
      <c r="AY322" s="188"/>
      <c r="AZ322" s="189">
        <f t="shared" ca="1" si="101"/>
        <v>1001</v>
      </c>
      <c r="BA322" s="189">
        <f t="shared" ca="1" si="83"/>
        <v>0</v>
      </c>
      <c r="BB322" s="190">
        <f t="shared" ca="1" si="102"/>
        <v>0</v>
      </c>
      <c r="BC322" s="191">
        <f t="shared" ca="1" si="84"/>
        <v>1</v>
      </c>
    </row>
    <row r="323" spans="2:55" x14ac:dyDescent="0.25">
      <c r="B323" s="181" t="e">
        <f t="shared" ca="1" si="103"/>
        <v>#N/A</v>
      </c>
      <c r="C3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3" s="12">
        <v>65</v>
      </c>
      <c r="E323" s="119" t="e">
        <f t="shared" ref="E323:E358" ca="1" si="110">E322+((MAX($B$258:$B$3257)-MIN($B$258:$B$3257))/100)</f>
        <v>#N/A</v>
      </c>
      <c r="F323" s="119" t="e">
        <f t="shared" ref="F323:F358" ca="1" si="111">E323/1000</f>
        <v>#N/A</v>
      </c>
      <c r="G323" s="58">
        <f t="shared" ref="G323:G358" ca="1" si="112">COUNTIF($B$258:$B$3257,"&lt;"&amp;E323)</f>
        <v>3000</v>
      </c>
      <c r="H323" s="58">
        <f t="shared" ca="1" si="63"/>
        <v>0</v>
      </c>
      <c r="I323" s="86">
        <f t="shared" ref="I323:I354" ca="1" si="113">H323/$G$358</f>
        <v>0</v>
      </c>
      <c r="J323" s="39">
        <f t="shared" ca="1" si="61"/>
        <v>1</v>
      </c>
      <c r="M323" s="16" t="e">
        <f t="shared" ca="1" si="104"/>
        <v>#N/A</v>
      </c>
      <c r="N323" s="86" t="e">
        <f t="shared" ca="1" si="105"/>
        <v>#N/A</v>
      </c>
      <c r="O323" s="86" t="e">
        <f t="shared" ca="1" si="106"/>
        <v>#N/A</v>
      </c>
      <c r="Q323" s="16" t="e">
        <f t="shared" ca="1" si="107"/>
        <v>#N/A</v>
      </c>
      <c r="R323" s="86" t="e">
        <f t="shared" ca="1" si="108"/>
        <v>#N/A</v>
      </c>
      <c r="S323" s="86" t="e">
        <f t="shared" ca="1" si="109"/>
        <v>#N/A</v>
      </c>
      <c r="T323" s="16" t="e">
        <f ca="1">(($E$9*(RAND()*($E$213-$D$213)+$D$213))*(RAND()*('Your Value Calcs'!$E$209-'Your Value Calcs'!$D$209)+'Your Value Calcs'!$D$209+IF('Your Results'!$D$48&gt;0,'Your Results'!$D$48,0)))+$E$161-$E$201+$E$185-($E$185*(RAND()*($E$215-$D$215)+$D$215))-(($E$205/$C$56)*(RAND()*($E$216-$D$216)+$D$216))</f>
        <v>#N/A</v>
      </c>
      <c r="U323" s="188" t="e">
        <f t="shared" ref="U323:U358" ca="1" si="114">U322+((MAX($R$232:$R$237)-MIN($R$232:$R$237))/100)</f>
        <v>#N/A</v>
      </c>
      <c r="V323" s="188" t="e">
        <f t="shared" ref="V323:V358" ca="1" si="115">ROUND(U323,-3)/1000</f>
        <v>#N/A</v>
      </c>
      <c r="W323" s="189">
        <f t="shared" ref="W323:W358" ca="1" si="116">COUNTIF($M$258:$M$1258,"&lt;"&amp;U323)</f>
        <v>1001</v>
      </c>
      <c r="X323" s="189">
        <f t="shared" ca="1" si="64"/>
        <v>0</v>
      </c>
      <c r="Y323" s="190">
        <f t="shared" ref="Y323:Y354" ca="1" si="117">X323/$W$358</f>
        <v>0</v>
      </c>
      <c r="Z323" s="191">
        <f t="shared" ca="1" si="62"/>
        <v>1</v>
      </c>
      <c r="AA323" s="188"/>
      <c r="AB323" s="189">
        <f t="shared" ref="AB323:AB358" ca="1" si="118">COUNTIF($Q$258:$Q$1258,"&lt;"&amp;U323)</f>
        <v>1001</v>
      </c>
      <c r="AC323" s="189">
        <f t="shared" ca="1" si="75"/>
        <v>0</v>
      </c>
      <c r="AD323" s="190">
        <f t="shared" ref="AD323:AD354" ca="1" si="119">AC323/$AB$358</f>
        <v>0</v>
      </c>
      <c r="AE323" s="191">
        <f t="shared" ca="1" si="76"/>
        <v>1</v>
      </c>
      <c r="AF323" s="119"/>
      <c r="AG323" s="192" t="e">
        <f t="shared" ref="AG323:AG358" ca="1" si="120">AG322+((MAX($S$232:$S$237)-MIN($S$232:$S$237))/100)</f>
        <v>#N/A</v>
      </c>
      <c r="AH323" s="189">
        <f t="shared" ref="AH323:AH354" ca="1" si="121">COUNTIF($N$258:$N$1258,"&lt;"&amp;AG323)</f>
        <v>1001</v>
      </c>
      <c r="AI323" s="189">
        <f t="shared" ca="1" si="77"/>
        <v>0</v>
      </c>
      <c r="AJ323" s="190">
        <f t="shared" ref="AJ323:AJ354" ca="1" si="122">AI323/$AH$358</f>
        <v>0</v>
      </c>
      <c r="AK323" s="191">
        <f t="shared" ca="1" si="78"/>
        <v>1</v>
      </c>
      <c r="AL323" s="186"/>
      <c r="AM323" s="188"/>
      <c r="AN323" s="189">
        <f t="shared" ref="AN323:AN358" ca="1" si="123">COUNTIF($R$258:$R$1258,"&lt;"&amp;AG323)</f>
        <v>1001</v>
      </c>
      <c r="AO323" s="189">
        <f t="shared" ca="1" si="79"/>
        <v>0</v>
      </c>
      <c r="AP323" s="190">
        <f t="shared" ref="AP323:AP354" ca="1" si="124">AO323/$AN$358</f>
        <v>0</v>
      </c>
      <c r="AQ323" s="191">
        <f t="shared" ca="1" si="80"/>
        <v>1</v>
      </c>
      <c r="AS323" s="192" t="e">
        <f t="shared" ref="AS323:AS358" ca="1" si="125">AS322+((MAX($T$232:$T$237)-MIN($T$232:$T$237))/100)</f>
        <v>#N/A</v>
      </c>
      <c r="AT323" s="188"/>
      <c r="AU323" s="189">
        <f t="shared" ref="AU323:AU358" ca="1" si="126">COUNTIF($O$258:$O$1258,"&lt;"&amp;AS323)</f>
        <v>1001</v>
      </c>
      <c r="AV323" s="189">
        <f t="shared" ca="1" si="81"/>
        <v>0</v>
      </c>
      <c r="AW323" s="190">
        <f t="shared" ref="AW323:AW354" ca="1" si="127">AV323/$AU$358</f>
        <v>0</v>
      </c>
      <c r="AX323" s="191">
        <f t="shared" ca="1" si="82"/>
        <v>1</v>
      </c>
      <c r="AY323" s="188"/>
      <c r="AZ323" s="189">
        <f t="shared" ref="AZ323:AZ358" ca="1" si="128">COUNTIF($S$258:$S$1258,"&lt;"&amp;AS323)</f>
        <v>1001</v>
      </c>
      <c r="BA323" s="189">
        <f t="shared" ca="1" si="83"/>
        <v>0</v>
      </c>
      <c r="BB323" s="190">
        <f t="shared" ref="BB323:BB354" ca="1" si="129">BA323/$AZ$358</f>
        <v>0</v>
      </c>
      <c r="BC323" s="191">
        <f t="shared" ca="1" si="84"/>
        <v>1</v>
      </c>
    </row>
    <row r="324" spans="2:55" x14ac:dyDescent="0.25">
      <c r="B324" s="181" t="e">
        <f t="shared" ca="1" si="103"/>
        <v>#N/A</v>
      </c>
      <c r="C3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4" s="12">
        <v>66</v>
      </c>
      <c r="E324" s="119" t="e">
        <f t="shared" ca="1" si="110"/>
        <v>#N/A</v>
      </c>
      <c r="F324" s="119" t="e">
        <f t="shared" ca="1" si="111"/>
        <v>#N/A</v>
      </c>
      <c r="G324" s="58">
        <f t="shared" ca="1" si="112"/>
        <v>3000</v>
      </c>
      <c r="H324" s="58">
        <f t="shared" ca="1" si="63"/>
        <v>0</v>
      </c>
      <c r="I324" s="86">
        <f t="shared" ca="1" si="113"/>
        <v>0</v>
      </c>
      <c r="J324" s="39">
        <f t="shared" ref="J324:J358" ca="1" si="130">J323+I324</f>
        <v>1</v>
      </c>
      <c r="M324" s="16" t="e">
        <f t="shared" ca="1" si="104"/>
        <v>#N/A</v>
      </c>
      <c r="N324" s="86" t="e">
        <f t="shared" ca="1" si="105"/>
        <v>#N/A</v>
      </c>
      <c r="O324" s="86" t="e">
        <f t="shared" ca="1" si="106"/>
        <v>#N/A</v>
      </c>
      <c r="Q324" s="16" t="e">
        <f t="shared" ca="1" si="107"/>
        <v>#N/A</v>
      </c>
      <c r="R324" s="86" t="e">
        <f t="shared" ca="1" si="108"/>
        <v>#N/A</v>
      </c>
      <c r="S324" s="86" t="e">
        <f t="shared" ca="1" si="109"/>
        <v>#N/A</v>
      </c>
      <c r="T324" s="16" t="e">
        <f ca="1">(($E$9*(RAND()*($E$213-$D$213)+$D$213))*(RAND()*('Your Value Calcs'!$E$209-'Your Value Calcs'!$D$209)+'Your Value Calcs'!$D$209+IF('Your Results'!$D$48&gt;0,'Your Results'!$D$48,0)))+$E$161-$E$201+$E$185-($E$185*(RAND()*($E$215-$D$215)+$D$215))-(($E$205/$C$56)*(RAND()*($E$216-$D$216)+$D$216))</f>
        <v>#N/A</v>
      </c>
      <c r="U324" s="188" t="e">
        <f t="shared" ca="1" si="114"/>
        <v>#N/A</v>
      </c>
      <c r="V324" s="188" t="e">
        <f t="shared" ca="1" si="115"/>
        <v>#N/A</v>
      </c>
      <c r="W324" s="189">
        <f t="shared" ca="1" si="116"/>
        <v>1001</v>
      </c>
      <c r="X324" s="189">
        <f t="shared" ca="1" si="64"/>
        <v>0</v>
      </c>
      <c r="Y324" s="190">
        <f t="shared" ca="1" si="117"/>
        <v>0</v>
      </c>
      <c r="Z324" s="191">
        <f t="shared" ref="Z324:Z358" ca="1" si="131">Z323+Y324</f>
        <v>1</v>
      </c>
      <c r="AA324" s="188"/>
      <c r="AB324" s="189">
        <f t="shared" ca="1" si="118"/>
        <v>1001</v>
      </c>
      <c r="AC324" s="189">
        <f t="shared" ca="1" si="75"/>
        <v>0</v>
      </c>
      <c r="AD324" s="190">
        <f t="shared" ca="1" si="119"/>
        <v>0</v>
      </c>
      <c r="AE324" s="191">
        <f t="shared" ref="AE324:AE358" ca="1" si="132">AE323+AD324</f>
        <v>1</v>
      </c>
      <c r="AF324" s="119"/>
      <c r="AG324" s="192" t="e">
        <f t="shared" ca="1" si="120"/>
        <v>#N/A</v>
      </c>
      <c r="AH324" s="189">
        <f t="shared" ca="1" si="121"/>
        <v>1001</v>
      </c>
      <c r="AI324" s="189">
        <f t="shared" ref="AI324:AI358" ca="1" si="133">AH324-AH323</f>
        <v>0</v>
      </c>
      <c r="AJ324" s="190">
        <f t="shared" ca="1" si="122"/>
        <v>0</v>
      </c>
      <c r="AK324" s="191">
        <f t="shared" ref="AK324:AK358" ca="1" si="134">AK323+AJ324</f>
        <v>1</v>
      </c>
      <c r="AL324" s="186"/>
      <c r="AM324" s="188"/>
      <c r="AN324" s="189">
        <f t="shared" ca="1" si="123"/>
        <v>1001</v>
      </c>
      <c r="AO324" s="189">
        <f t="shared" ref="AO324:AO358" ca="1" si="135">AN324-AN323</f>
        <v>0</v>
      </c>
      <c r="AP324" s="190">
        <f t="shared" ca="1" si="124"/>
        <v>0</v>
      </c>
      <c r="AQ324" s="191">
        <f t="shared" ref="AQ324:AQ358" ca="1" si="136">AQ323+AP324</f>
        <v>1</v>
      </c>
      <c r="AS324" s="192" t="e">
        <f t="shared" ca="1" si="125"/>
        <v>#N/A</v>
      </c>
      <c r="AT324" s="188"/>
      <c r="AU324" s="189">
        <f t="shared" ca="1" si="126"/>
        <v>1001</v>
      </c>
      <c r="AV324" s="189">
        <f t="shared" ref="AV324:AV358" ca="1" si="137">AU324-AU323</f>
        <v>0</v>
      </c>
      <c r="AW324" s="190">
        <f t="shared" ca="1" si="127"/>
        <v>0</v>
      </c>
      <c r="AX324" s="191">
        <f t="shared" ref="AX324:AX358" ca="1" si="138">AX323+AW324</f>
        <v>1</v>
      </c>
      <c r="AY324" s="188"/>
      <c r="AZ324" s="189">
        <f t="shared" ca="1" si="128"/>
        <v>1001</v>
      </c>
      <c r="BA324" s="189">
        <f t="shared" ref="BA324:BA358" ca="1" si="139">AZ324-AZ323</f>
        <v>0</v>
      </c>
      <c r="BB324" s="190">
        <f t="shared" ca="1" si="129"/>
        <v>0</v>
      </c>
      <c r="BC324" s="191">
        <f t="shared" ref="BC324:BC358" ca="1" si="140">BC323+BB324</f>
        <v>1</v>
      </c>
    </row>
    <row r="325" spans="2:55" x14ac:dyDescent="0.25">
      <c r="B325" s="181" t="e">
        <f t="shared" ca="1" si="103"/>
        <v>#N/A</v>
      </c>
      <c r="C3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5" s="12">
        <v>67</v>
      </c>
      <c r="E325" s="119" t="e">
        <f t="shared" ca="1" si="110"/>
        <v>#N/A</v>
      </c>
      <c r="F325" s="119" t="e">
        <f t="shared" ca="1" si="111"/>
        <v>#N/A</v>
      </c>
      <c r="G325" s="58">
        <f t="shared" ca="1" si="112"/>
        <v>3000</v>
      </c>
      <c r="H325" s="58">
        <f t="shared" ca="1" si="63"/>
        <v>0</v>
      </c>
      <c r="I325" s="86">
        <f t="shared" ca="1" si="113"/>
        <v>0</v>
      </c>
      <c r="J325" s="39">
        <f t="shared" ca="1" si="130"/>
        <v>1</v>
      </c>
      <c r="M325" s="16" t="e">
        <f t="shared" ca="1" si="104"/>
        <v>#N/A</v>
      </c>
      <c r="N325" s="86" t="e">
        <f t="shared" ca="1" si="105"/>
        <v>#N/A</v>
      </c>
      <c r="O325" s="86" t="e">
        <f t="shared" ca="1" si="106"/>
        <v>#N/A</v>
      </c>
      <c r="Q325" s="16" t="e">
        <f t="shared" ca="1" si="107"/>
        <v>#N/A</v>
      </c>
      <c r="R325" s="86" t="e">
        <f t="shared" ca="1" si="108"/>
        <v>#N/A</v>
      </c>
      <c r="S325" s="86" t="e">
        <f t="shared" ca="1" si="109"/>
        <v>#N/A</v>
      </c>
      <c r="T325" s="16" t="e">
        <f ca="1">(($E$9*(RAND()*($E$213-$D$213)+$D$213))*(RAND()*('Your Value Calcs'!$E$209-'Your Value Calcs'!$D$209)+'Your Value Calcs'!$D$209+IF('Your Results'!$D$48&gt;0,'Your Results'!$D$48,0)))+$E$161-$E$201+$E$185-($E$185*(RAND()*($E$215-$D$215)+$D$215))-(($E$205/$C$56)*(RAND()*($E$216-$D$216)+$D$216))</f>
        <v>#N/A</v>
      </c>
      <c r="U325" s="188" t="e">
        <f t="shared" ca="1" si="114"/>
        <v>#N/A</v>
      </c>
      <c r="V325" s="188" t="e">
        <f t="shared" ca="1" si="115"/>
        <v>#N/A</v>
      </c>
      <c r="W325" s="189">
        <f t="shared" ca="1" si="116"/>
        <v>1001</v>
      </c>
      <c r="X325" s="189">
        <f t="shared" ca="1" si="64"/>
        <v>0</v>
      </c>
      <c r="Y325" s="190">
        <f t="shared" ca="1" si="117"/>
        <v>0</v>
      </c>
      <c r="Z325" s="191">
        <f t="shared" ca="1" si="131"/>
        <v>1</v>
      </c>
      <c r="AA325" s="188"/>
      <c r="AB325" s="189">
        <f t="shared" ca="1" si="118"/>
        <v>1001</v>
      </c>
      <c r="AC325" s="189">
        <f t="shared" ca="1" si="75"/>
        <v>0</v>
      </c>
      <c r="AD325" s="190">
        <f t="shared" ca="1" si="119"/>
        <v>0</v>
      </c>
      <c r="AE325" s="191">
        <f t="shared" ca="1" si="132"/>
        <v>1</v>
      </c>
      <c r="AF325" s="119"/>
      <c r="AG325" s="192" t="e">
        <f t="shared" ca="1" si="120"/>
        <v>#N/A</v>
      </c>
      <c r="AH325" s="189">
        <f t="shared" ca="1" si="121"/>
        <v>1001</v>
      </c>
      <c r="AI325" s="189">
        <f t="shared" ca="1" si="133"/>
        <v>0</v>
      </c>
      <c r="AJ325" s="190">
        <f t="shared" ca="1" si="122"/>
        <v>0</v>
      </c>
      <c r="AK325" s="191">
        <f t="shared" ca="1" si="134"/>
        <v>1</v>
      </c>
      <c r="AL325" s="186"/>
      <c r="AM325" s="188"/>
      <c r="AN325" s="189">
        <f t="shared" ca="1" si="123"/>
        <v>1001</v>
      </c>
      <c r="AO325" s="189">
        <f t="shared" ca="1" si="135"/>
        <v>0</v>
      </c>
      <c r="AP325" s="190">
        <f t="shared" ca="1" si="124"/>
        <v>0</v>
      </c>
      <c r="AQ325" s="191">
        <f t="shared" ca="1" si="136"/>
        <v>1</v>
      </c>
      <c r="AS325" s="192" t="e">
        <f t="shared" ca="1" si="125"/>
        <v>#N/A</v>
      </c>
      <c r="AT325" s="188"/>
      <c r="AU325" s="189">
        <f t="shared" ca="1" si="126"/>
        <v>1001</v>
      </c>
      <c r="AV325" s="189">
        <f t="shared" ca="1" si="137"/>
        <v>0</v>
      </c>
      <c r="AW325" s="190">
        <f t="shared" ca="1" si="127"/>
        <v>0</v>
      </c>
      <c r="AX325" s="191">
        <f t="shared" ca="1" si="138"/>
        <v>1</v>
      </c>
      <c r="AY325" s="188"/>
      <c r="AZ325" s="189">
        <f t="shared" ca="1" si="128"/>
        <v>1001</v>
      </c>
      <c r="BA325" s="189">
        <f t="shared" ca="1" si="139"/>
        <v>0</v>
      </c>
      <c r="BB325" s="190">
        <f t="shared" ca="1" si="129"/>
        <v>0</v>
      </c>
      <c r="BC325" s="191">
        <f t="shared" ca="1" si="140"/>
        <v>1</v>
      </c>
    </row>
    <row r="326" spans="2:55" x14ac:dyDescent="0.25">
      <c r="B326" s="181" t="e">
        <f t="shared" ca="1" si="103"/>
        <v>#N/A</v>
      </c>
      <c r="C3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6" s="12">
        <v>68</v>
      </c>
      <c r="E326" s="119" t="e">
        <f t="shared" ca="1" si="110"/>
        <v>#N/A</v>
      </c>
      <c r="F326" s="119" t="e">
        <f t="shared" ca="1" si="111"/>
        <v>#N/A</v>
      </c>
      <c r="G326" s="58">
        <f t="shared" ca="1" si="112"/>
        <v>3000</v>
      </c>
      <c r="H326" s="58">
        <f t="shared" ref="H326:H358" ca="1" si="141">G326-G325</f>
        <v>0</v>
      </c>
      <c r="I326" s="86">
        <f t="shared" ca="1" si="113"/>
        <v>0</v>
      </c>
      <c r="J326" s="39">
        <f t="shared" ca="1" si="130"/>
        <v>1</v>
      </c>
      <c r="M326" s="16" t="e">
        <f t="shared" ca="1" si="104"/>
        <v>#N/A</v>
      </c>
      <c r="N326" s="86" t="e">
        <f t="shared" ca="1" si="105"/>
        <v>#N/A</v>
      </c>
      <c r="O326" s="86" t="e">
        <f t="shared" ca="1" si="106"/>
        <v>#N/A</v>
      </c>
      <c r="Q326" s="16" t="e">
        <f t="shared" ca="1" si="107"/>
        <v>#N/A</v>
      </c>
      <c r="R326" s="86" t="e">
        <f t="shared" ca="1" si="108"/>
        <v>#N/A</v>
      </c>
      <c r="S326" s="86" t="e">
        <f t="shared" ca="1" si="109"/>
        <v>#N/A</v>
      </c>
      <c r="T326" s="16" t="e">
        <f ca="1">(($E$9*(RAND()*($E$213-$D$213)+$D$213))*(RAND()*('Your Value Calcs'!$E$209-'Your Value Calcs'!$D$209)+'Your Value Calcs'!$D$209+IF('Your Results'!$D$48&gt;0,'Your Results'!$D$48,0)))+$E$161-$E$201+$E$185-($E$185*(RAND()*($E$215-$D$215)+$D$215))-(($E$205/$C$56)*(RAND()*($E$216-$D$216)+$D$216))</f>
        <v>#N/A</v>
      </c>
      <c r="U326" s="188" t="e">
        <f t="shared" ca="1" si="114"/>
        <v>#N/A</v>
      </c>
      <c r="V326" s="188" t="e">
        <f t="shared" ca="1" si="115"/>
        <v>#N/A</v>
      </c>
      <c r="W326" s="189">
        <f t="shared" ca="1" si="116"/>
        <v>1001</v>
      </c>
      <c r="X326" s="189">
        <f t="shared" ref="X326:X358" ca="1" si="142">W326-W325</f>
        <v>0</v>
      </c>
      <c r="Y326" s="190">
        <f t="shared" ca="1" si="117"/>
        <v>0</v>
      </c>
      <c r="Z326" s="191">
        <f t="shared" ca="1" si="131"/>
        <v>1</v>
      </c>
      <c r="AA326" s="188"/>
      <c r="AB326" s="189">
        <f t="shared" ca="1" si="118"/>
        <v>1001</v>
      </c>
      <c r="AC326" s="189">
        <f t="shared" ref="AC326:AC358" ca="1" si="143">AB326-AB325</f>
        <v>0</v>
      </c>
      <c r="AD326" s="190">
        <f t="shared" ca="1" si="119"/>
        <v>0</v>
      </c>
      <c r="AE326" s="191">
        <f t="shared" ca="1" si="132"/>
        <v>1</v>
      </c>
      <c r="AF326" s="119"/>
      <c r="AG326" s="192" t="e">
        <f t="shared" ca="1" si="120"/>
        <v>#N/A</v>
      </c>
      <c r="AH326" s="189">
        <f t="shared" ca="1" si="121"/>
        <v>1001</v>
      </c>
      <c r="AI326" s="189">
        <f t="shared" ca="1" si="133"/>
        <v>0</v>
      </c>
      <c r="AJ326" s="190">
        <f t="shared" ca="1" si="122"/>
        <v>0</v>
      </c>
      <c r="AK326" s="191">
        <f t="shared" ca="1" si="134"/>
        <v>1</v>
      </c>
      <c r="AL326" s="186"/>
      <c r="AM326" s="188"/>
      <c r="AN326" s="189">
        <f t="shared" ca="1" si="123"/>
        <v>1001</v>
      </c>
      <c r="AO326" s="189">
        <f t="shared" ca="1" si="135"/>
        <v>0</v>
      </c>
      <c r="AP326" s="190">
        <f t="shared" ca="1" si="124"/>
        <v>0</v>
      </c>
      <c r="AQ326" s="191">
        <f t="shared" ca="1" si="136"/>
        <v>1</v>
      </c>
      <c r="AS326" s="192" t="e">
        <f t="shared" ca="1" si="125"/>
        <v>#N/A</v>
      </c>
      <c r="AT326" s="188"/>
      <c r="AU326" s="189">
        <f t="shared" ca="1" si="126"/>
        <v>1001</v>
      </c>
      <c r="AV326" s="189">
        <f t="shared" ca="1" si="137"/>
        <v>0</v>
      </c>
      <c r="AW326" s="190">
        <f t="shared" ca="1" si="127"/>
        <v>0</v>
      </c>
      <c r="AX326" s="191">
        <f t="shared" ca="1" si="138"/>
        <v>1</v>
      </c>
      <c r="AY326" s="188"/>
      <c r="AZ326" s="189">
        <f t="shared" ca="1" si="128"/>
        <v>1001</v>
      </c>
      <c r="BA326" s="189">
        <f t="shared" ca="1" si="139"/>
        <v>0</v>
      </c>
      <c r="BB326" s="190">
        <f t="shared" ca="1" si="129"/>
        <v>0</v>
      </c>
      <c r="BC326" s="191">
        <f t="shared" ca="1" si="140"/>
        <v>1</v>
      </c>
    </row>
    <row r="327" spans="2:55" x14ac:dyDescent="0.25">
      <c r="B327" s="181" t="e">
        <f t="shared" ca="1" si="103"/>
        <v>#N/A</v>
      </c>
      <c r="C3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7" s="12">
        <v>69</v>
      </c>
      <c r="E327" s="119" t="e">
        <f t="shared" ca="1" si="110"/>
        <v>#N/A</v>
      </c>
      <c r="F327" s="119" t="e">
        <f t="shared" ca="1" si="111"/>
        <v>#N/A</v>
      </c>
      <c r="G327" s="58">
        <f t="shared" ca="1" si="112"/>
        <v>3000</v>
      </c>
      <c r="H327" s="58">
        <f t="shared" ca="1" si="141"/>
        <v>0</v>
      </c>
      <c r="I327" s="86">
        <f t="shared" ca="1" si="113"/>
        <v>0</v>
      </c>
      <c r="J327" s="39">
        <f t="shared" ca="1" si="130"/>
        <v>1</v>
      </c>
      <c r="M327" s="16" t="e">
        <f t="shared" ca="1" si="104"/>
        <v>#N/A</v>
      </c>
      <c r="N327" s="86" t="e">
        <f t="shared" ca="1" si="105"/>
        <v>#N/A</v>
      </c>
      <c r="O327" s="86" t="e">
        <f t="shared" ca="1" si="106"/>
        <v>#N/A</v>
      </c>
      <c r="Q327" s="16" t="e">
        <f t="shared" ca="1" si="107"/>
        <v>#N/A</v>
      </c>
      <c r="R327" s="86" t="e">
        <f t="shared" ca="1" si="108"/>
        <v>#N/A</v>
      </c>
      <c r="S327" s="86" t="e">
        <f t="shared" ca="1" si="109"/>
        <v>#N/A</v>
      </c>
      <c r="T327" s="16" t="e">
        <f ca="1">(($E$9*(RAND()*($E$213-$D$213)+$D$213))*(RAND()*('Your Value Calcs'!$E$209-'Your Value Calcs'!$D$209)+'Your Value Calcs'!$D$209+IF('Your Results'!$D$48&gt;0,'Your Results'!$D$48,0)))+$E$161-$E$201+$E$185-($E$185*(RAND()*($E$215-$D$215)+$D$215))-(($E$205/$C$56)*(RAND()*($E$216-$D$216)+$D$216))</f>
        <v>#N/A</v>
      </c>
      <c r="U327" s="188" t="e">
        <f t="shared" ca="1" si="114"/>
        <v>#N/A</v>
      </c>
      <c r="V327" s="188" t="e">
        <f t="shared" ca="1" si="115"/>
        <v>#N/A</v>
      </c>
      <c r="W327" s="189">
        <f t="shared" ca="1" si="116"/>
        <v>1001</v>
      </c>
      <c r="X327" s="189">
        <f t="shared" ca="1" si="142"/>
        <v>0</v>
      </c>
      <c r="Y327" s="190">
        <f t="shared" ca="1" si="117"/>
        <v>0</v>
      </c>
      <c r="Z327" s="191">
        <f t="shared" ca="1" si="131"/>
        <v>1</v>
      </c>
      <c r="AA327" s="188"/>
      <c r="AB327" s="189">
        <f t="shared" ca="1" si="118"/>
        <v>1001</v>
      </c>
      <c r="AC327" s="189">
        <f t="shared" ca="1" si="143"/>
        <v>0</v>
      </c>
      <c r="AD327" s="190">
        <f t="shared" ca="1" si="119"/>
        <v>0</v>
      </c>
      <c r="AE327" s="191">
        <f t="shared" ca="1" si="132"/>
        <v>1</v>
      </c>
      <c r="AF327" s="119"/>
      <c r="AG327" s="192" t="e">
        <f t="shared" ca="1" si="120"/>
        <v>#N/A</v>
      </c>
      <c r="AH327" s="189">
        <f t="shared" ca="1" si="121"/>
        <v>1001</v>
      </c>
      <c r="AI327" s="189">
        <f t="shared" ca="1" si="133"/>
        <v>0</v>
      </c>
      <c r="AJ327" s="190">
        <f t="shared" ca="1" si="122"/>
        <v>0</v>
      </c>
      <c r="AK327" s="191">
        <f t="shared" ca="1" si="134"/>
        <v>1</v>
      </c>
      <c r="AL327" s="186"/>
      <c r="AM327" s="188"/>
      <c r="AN327" s="189">
        <f t="shared" ca="1" si="123"/>
        <v>1001</v>
      </c>
      <c r="AO327" s="189">
        <f t="shared" ca="1" si="135"/>
        <v>0</v>
      </c>
      <c r="AP327" s="190">
        <f t="shared" ca="1" si="124"/>
        <v>0</v>
      </c>
      <c r="AQ327" s="191">
        <f t="shared" ca="1" si="136"/>
        <v>1</v>
      </c>
      <c r="AS327" s="192" t="e">
        <f t="shared" ca="1" si="125"/>
        <v>#N/A</v>
      </c>
      <c r="AT327" s="188"/>
      <c r="AU327" s="189">
        <f t="shared" ca="1" si="126"/>
        <v>1001</v>
      </c>
      <c r="AV327" s="189">
        <f t="shared" ca="1" si="137"/>
        <v>0</v>
      </c>
      <c r="AW327" s="190">
        <f t="shared" ca="1" si="127"/>
        <v>0</v>
      </c>
      <c r="AX327" s="191">
        <f t="shared" ca="1" si="138"/>
        <v>1</v>
      </c>
      <c r="AY327" s="188"/>
      <c r="AZ327" s="189">
        <f t="shared" ca="1" si="128"/>
        <v>1001</v>
      </c>
      <c r="BA327" s="189">
        <f t="shared" ca="1" si="139"/>
        <v>0</v>
      </c>
      <c r="BB327" s="190">
        <f t="shared" ca="1" si="129"/>
        <v>0</v>
      </c>
      <c r="BC327" s="191">
        <f t="shared" ca="1" si="140"/>
        <v>1</v>
      </c>
    </row>
    <row r="328" spans="2:55" x14ac:dyDescent="0.25">
      <c r="B328" s="181" t="e">
        <f t="shared" ca="1" si="103"/>
        <v>#N/A</v>
      </c>
      <c r="C3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8" s="12">
        <v>70</v>
      </c>
      <c r="E328" s="119" t="e">
        <f t="shared" ca="1" si="110"/>
        <v>#N/A</v>
      </c>
      <c r="F328" s="119" t="e">
        <f t="shared" ca="1" si="111"/>
        <v>#N/A</v>
      </c>
      <c r="G328" s="58">
        <f t="shared" ca="1" si="112"/>
        <v>3000</v>
      </c>
      <c r="H328" s="58">
        <f t="shared" ca="1" si="141"/>
        <v>0</v>
      </c>
      <c r="I328" s="86">
        <f t="shared" ca="1" si="113"/>
        <v>0</v>
      </c>
      <c r="J328" s="39">
        <f t="shared" ca="1" si="130"/>
        <v>1</v>
      </c>
      <c r="M328" s="16" t="e">
        <f t="shared" ca="1" si="104"/>
        <v>#N/A</v>
      </c>
      <c r="N328" s="86" t="e">
        <f t="shared" ca="1" si="105"/>
        <v>#N/A</v>
      </c>
      <c r="O328" s="86" t="e">
        <f t="shared" ca="1" si="106"/>
        <v>#N/A</v>
      </c>
      <c r="Q328" s="16" t="e">
        <f t="shared" ca="1" si="107"/>
        <v>#N/A</v>
      </c>
      <c r="R328" s="86" t="e">
        <f t="shared" ca="1" si="108"/>
        <v>#N/A</v>
      </c>
      <c r="S328" s="86" t="e">
        <f t="shared" ca="1" si="109"/>
        <v>#N/A</v>
      </c>
      <c r="T328" s="16" t="e">
        <f ca="1">(($E$9*(RAND()*($E$213-$D$213)+$D$213))*(RAND()*('Your Value Calcs'!$E$209-'Your Value Calcs'!$D$209)+'Your Value Calcs'!$D$209+IF('Your Results'!$D$48&gt;0,'Your Results'!$D$48,0)))+$E$161-$E$201+$E$185-($E$185*(RAND()*($E$215-$D$215)+$D$215))-(($E$205/$C$56)*(RAND()*($E$216-$D$216)+$D$216))</f>
        <v>#N/A</v>
      </c>
      <c r="U328" s="188" t="e">
        <f t="shared" ca="1" si="114"/>
        <v>#N/A</v>
      </c>
      <c r="V328" s="188" t="e">
        <f t="shared" ca="1" si="115"/>
        <v>#N/A</v>
      </c>
      <c r="W328" s="189">
        <f t="shared" ca="1" si="116"/>
        <v>1001</v>
      </c>
      <c r="X328" s="189">
        <f t="shared" ca="1" si="142"/>
        <v>0</v>
      </c>
      <c r="Y328" s="190">
        <f t="shared" ca="1" si="117"/>
        <v>0</v>
      </c>
      <c r="Z328" s="191">
        <f t="shared" ca="1" si="131"/>
        <v>1</v>
      </c>
      <c r="AA328" s="188"/>
      <c r="AB328" s="189">
        <f t="shared" ca="1" si="118"/>
        <v>1001</v>
      </c>
      <c r="AC328" s="189">
        <f t="shared" ca="1" si="143"/>
        <v>0</v>
      </c>
      <c r="AD328" s="190">
        <f t="shared" ca="1" si="119"/>
        <v>0</v>
      </c>
      <c r="AE328" s="191">
        <f t="shared" ca="1" si="132"/>
        <v>1</v>
      </c>
      <c r="AF328" s="119"/>
      <c r="AG328" s="192" t="e">
        <f t="shared" ca="1" si="120"/>
        <v>#N/A</v>
      </c>
      <c r="AH328" s="189">
        <f t="shared" ca="1" si="121"/>
        <v>1001</v>
      </c>
      <c r="AI328" s="189">
        <f t="shared" ca="1" si="133"/>
        <v>0</v>
      </c>
      <c r="AJ328" s="190">
        <f t="shared" ca="1" si="122"/>
        <v>0</v>
      </c>
      <c r="AK328" s="191">
        <f t="shared" ca="1" si="134"/>
        <v>1</v>
      </c>
      <c r="AL328" s="186"/>
      <c r="AM328" s="188"/>
      <c r="AN328" s="189">
        <f t="shared" ca="1" si="123"/>
        <v>1001</v>
      </c>
      <c r="AO328" s="189">
        <f t="shared" ca="1" si="135"/>
        <v>0</v>
      </c>
      <c r="AP328" s="190">
        <f t="shared" ca="1" si="124"/>
        <v>0</v>
      </c>
      <c r="AQ328" s="191">
        <f t="shared" ca="1" si="136"/>
        <v>1</v>
      </c>
      <c r="AS328" s="192" t="e">
        <f t="shared" ca="1" si="125"/>
        <v>#N/A</v>
      </c>
      <c r="AT328" s="188"/>
      <c r="AU328" s="189">
        <f t="shared" ca="1" si="126"/>
        <v>1001</v>
      </c>
      <c r="AV328" s="189">
        <f t="shared" ca="1" si="137"/>
        <v>0</v>
      </c>
      <c r="AW328" s="190">
        <f t="shared" ca="1" si="127"/>
        <v>0</v>
      </c>
      <c r="AX328" s="191">
        <f t="shared" ca="1" si="138"/>
        <v>1</v>
      </c>
      <c r="AY328" s="188"/>
      <c r="AZ328" s="189">
        <f t="shared" ca="1" si="128"/>
        <v>1001</v>
      </c>
      <c r="BA328" s="189">
        <f t="shared" ca="1" si="139"/>
        <v>0</v>
      </c>
      <c r="BB328" s="190">
        <f t="shared" ca="1" si="129"/>
        <v>0</v>
      </c>
      <c r="BC328" s="191">
        <f t="shared" ca="1" si="140"/>
        <v>1</v>
      </c>
    </row>
    <row r="329" spans="2:55" x14ac:dyDescent="0.25">
      <c r="B329" s="181" t="e">
        <f t="shared" ca="1" si="103"/>
        <v>#N/A</v>
      </c>
      <c r="C3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9" s="12">
        <v>71</v>
      </c>
      <c r="E329" s="119" t="e">
        <f t="shared" ca="1" si="110"/>
        <v>#N/A</v>
      </c>
      <c r="F329" s="119" t="e">
        <f t="shared" ca="1" si="111"/>
        <v>#N/A</v>
      </c>
      <c r="G329" s="58">
        <f t="shared" ca="1" si="112"/>
        <v>3000</v>
      </c>
      <c r="H329" s="58">
        <f t="shared" ca="1" si="141"/>
        <v>0</v>
      </c>
      <c r="I329" s="86">
        <f t="shared" ca="1" si="113"/>
        <v>0</v>
      </c>
      <c r="J329" s="39">
        <f t="shared" ca="1" si="130"/>
        <v>1</v>
      </c>
      <c r="M329" s="16" t="e">
        <f t="shared" ca="1" si="104"/>
        <v>#N/A</v>
      </c>
      <c r="N329" s="86" t="e">
        <f t="shared" ca="1" si="105"/>
        <v>#N/A</v>
      </c>
      <c r="O329" s="86" t="e">
        <f t="shared" ca="1" si="106"/>
        <v>#N/A</v>
      </c>
      <c r="Q329" s="16" t="e">
        <f t="shared" ca="1" si="107"/>
        <v>#N/A</v>
      </c>
      <c r="R329" s="86" t="e">
        <f t="shared" ca="1" si="108"/>
        <v>#N/A</v>
      </c>
      <c r="S329" s="86" t="e">
        <f t="shared" ca="1" si="109"/>
        <v>#N/A</v>
      </c>
      <c r="T329" s="16" t="e">
        <f ca="1">(($E$9*(RAND()*($E$213-$D$213)+$D$213))*(RAND()*('Your Value Calcs'!$E$209-'Your Value Calcs'!$D$209)+'Your Value Calcs'!$D$209+IF('Your Results'!$D$48&gt;0,'Your Results'!$D$48,0)))+$E$161-$E$201+$E$185-($E$185*(RAND()*($E$215-$D$215)+$D$215))-(($E$205/$C$56)*(RAND()*($E$216-$D$216)+$D$216))</f>
        <v>#N/A</v>
      </c>
      <c r="U329" s="188" t="e">
        <f t="shared" ca="1" si="114"/>
        <v>#N/A</v>
      </c>
      <c r="V329" s="188" t="e">
        <f t="shared" ca="1" si="115"/>
        <v>#N/A</v>
      </c>
      <c r="W329" s="189">
        <f t="shared" ca="1" si="116"/>
        <v>1001</v>
      </c>
      <c r="X329" s="189">
        <f t="shared" ca="1" si="142"/>
        <v>0</v>
      </c>
      <c r="Y329" s="190">
        <f t="shared" ca="1" si="117"/>
        <v>0</v>
      </c>
      <c r="Z329" s="191">
        <f t="shared" ca="1" si="131"/>
        <v>1</v>
      </c>
      <c r="AA329" s="188"/>
      <c r="AB329" s="189">
        <f t="shared" ca="1" si="118"/>
        <v>1001</v>
      </c>
      <c r="AC329" s="189">
        <f t="shared" ca="1" si="143"/>
        <v>0</v>
      </c>
      <c r="AD329" s="190">
        <f t="shared" ca="1" si="119"/>
        <v>0</v>
      </c>
      <c r="AE329" s="191">
        <f t="shared" ca="1" si="132"/>
        <v>1</v>
      </c>
      <c r="AF329" s="119"/>
      <c r="AG329" s="192" t="e">
        <f t="shared" ca="1" si="120"/>
        <v>#N/A</v>
      </c>
      <c r="AH329" s="189">
        <f t="shared" ca="1" si="121"/>
        <v>1001</v>
      </c>
      <c r="AI329" s="189">
        <f t="shared" ca="1" si="133"/>
        <v>0</v>
      </c>
      <c r="AJ329" s="190">
        <f t="shared" ca="1" si="122"/>
        <v>0</v>
      </c>
      <c r="AK329" s="191">
        <f t="shared" ca="1" si="134"/>
        <v>1</v>
      </c>
      <c r="AL329" s="186"/>
      <c r="AM329" s="188"/>
      <c r="AN329" s="189">
        <f t="shared" ca="1" si="123"/>
        <v>1001</v>
      </c>
      <c r="AO329" s="189">
        <f t="shared" ca="1" si="135"/>
        <v>0</v>
      </c>
      <c r="AP329" s="190">
        <f t="shared" ca="1" si="124"/>
        <v>0</v>
      </c>
      <c r="AQ329" s="191">
        <f t="shared" ca="1" si="136"/>
        <v>1</v>
      </c>
      <c r="AS329" s="192" t="e">
        <f t="shared" ca="1" si="125"/>
        <v>#N/A</v>
      </c>
      <c r="AT329" s="188"/>
      <c r="AU329" s="189">
        <f t="shared" ca="1" si="126"/>
        <v>1001</v>
      </c>
      <c r="AV329" s="189">
        <f t="shared" ca="1" si="137"/>
        <v>0</v>
      </c>
      <c r="AW329" s="190">
        <f t="shared" ca="1" si="127"/>
        <v>0</v>
      </c>
      <c r="AX329" s="191">
        <f t="shared" ca="1" si="138"/>
        <v>1</v>
      </c>
      <c r="AY329" s="188"/>
      <c r="AZ329" s="189">
        <f t="shared" ca="1" si="128"/>
        <v>1001</v>
      </c>
      <c r="BA329" s="189">
        <f t="shared" ca="1" si="139"/>
        <v>0</v>
      </c>
      <c r="BB329" s="190">
        <f t="shared" ca="1" si="129"/>
        <v>0</v>
      </c>
      <c r="BC329" s="191">
        <f t="shared" ca="1" si="140"/>
        <v>1</v>
      </c>
    </row>
    <row r="330" spans="2:55" x14ac:dyDescent="0.25">
      <c r="B330" s="181" t="e">
        <f t="shared" ca="1" si="103"/>
        <v>#N/A</v>
      </c>
      <c r="C3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0" s="12">
        <v>72</v>
      </c>
      <c r="E330" s="119" t="e">
        <f t="shared" ca="1" si="110"/>
        <v>#N/A</v>
      </c>
      <c r="F330" s="119" t="e">
        <f t="shared" ca="1" si="111"/>
        <v>#N/A</v>
      </c>
      <c r="G330" s="58">
        <f t="shared" ca="1" si="112"/>
        <v>3000</v>
      </c>
      <c r="H330" s="58">
        <f t="shared" ca="1" si="141"/>
        <v>0</v>
      </c>
      <c r="I330" s="86">
        <f t="shared" ca="1" si="113"/>
        <v>0</v>
      </c>
      <c r="J330" s="39">
        <f t="shared" ca="1" si="130"/>
        <v>1</v>
      </c>
      <c r="M330" s="16" t="e">
        <f t="shared" ca="1" si="104"/>
        <v>#N/A</v>
      </c>
      <c r="N330" s="86" t="e">
        <f t="shared" ca="1" si="105"/>
        <v>#N/A</v>
      </c>
      <c r="O330" s="86" t="e">
        <f t="shared" ca="1" si="106"/>
        <v>#N/A</v>
      </c>
      <c r="Q330" s="16" t="e">
        <f t="shared" ca="1" si="107"/>
        <v>#N/A</v>
      </c>
      <c r="R330" s="86" t="e">
        <f t="shared" ca="1" si="108"/>
        <v>#N/A</v>
      </c>
      <c r="S330" s="86" t="e">
        <f t="shared" ca="1" si="109"/>
        <v>#N/A</v>
      </c>
      <c r="T330" s="16" t="e">
        <f ca="1">(($E$9*(RAND()*($E$213-$D$213)+$D$213))*(RAND()*('Your Value Calcs'!$E$209-'Your Value Calcs'!$D$209)+'Your Value Calcs'!$D$209+IF('Your Results'!$D$48&gt;0,'Your Results'!$D$48,0)))+$E$161-$E$201+$E$185-($E$185*(RAND()*($E$215-$D$215)+$D$215))-(($E$205/$C$56)*(RAND()*($E$216-$D$216)+$D$216))</f>
        <v>#N/A</v>
      </c>
      <c r="U330" s="188" t="e">
        <f t="shared" ca="1" si="114"/>
        <v>#N/A</v>
      </c>
      <c r="V330" s="188" t="e">
        <f t="shared" ca="1" si="115"/>
        <v>#N/A</v>
      </c>
      <c r="W330" s="189">
        <f t="shared" ca="1" si="116"/>
        <v>1001</v>
      </c>
      <c r="X330" s="189">
        <f t="shared" ca="1" si="142"/>
        <v>0</v>
      </c>
      <c r="Y330" s="190">
        <f t="shared" ca="1" si="117"/>
        <v>0</v>
      </c>
      <c r="Z330" s="191">
        <f t="shared" ca="1" si="131"/>
        <v>1</v>
      </c>
      <c r="AA330" s="188"/>
      <c r="AB330" s="189">
        <f t="shared" ca="1" si="118"/>
        <v>1001</v>
      </c>
      <c r="AC330" s="189">
        <f t="shared" ca="1" si="143"/>
        <v>0</v>
      </c>
      <c r="AD330" s="190">
        <f t="shared" ca="1" si="119"/>
        <v>0</v>
      </c>
      <c r="AE330" s="191">
        <f t="shared" ca="1" si="132"/>
        <v>1</v>
      </c>
      <c r="AF330" s="119"/>
      <c r="AG330" s="192" t="e">
        <f t="shared" ca="1" si="120"/>
        <v>#N/A</v>
      </c>
      <c r="AH330" s="189">
        <f t="shared" ca="1" si="121"/>
        <v>1001</v>
      </c>
      <c r="AI330" s="189">
        <f t="shared" ca="1" si="133"/>
        <v>0</v>
      </c>
      <c r="AJ330" s="190">
        <f t="shared" ca="1" si="122"/>
        <v>0</v>
      </c>
      <c r="AK330" s="191">
        <f t="shared" ca="1" si="134"/>
        <v>1</v>
      </c>
      <c r="AL330" s="186"/>
      <c r="AM330" s="188"/>
      <c r="AN330" s="189">
        <f t="shared" ca="1" si="123"/>
        <v>1001</v>
      </c>
      <c r="AO330" s="189">
        <f t="shared" ca="1" si="135"/>
        <v>0</v>
      </c>
      <c r="AP330" s="190">
        <f t="shared" ca="1" si="124"/>
        <v>0</v>
      </c>
      <c r="AQ330" s="191">
        <f t="shared" ca="1" si="136"/>
        <v>1</v>
      </c>
      <c r="AS330" s="192" t="e">
        <f t="shared" ca="1" si="125"/>
        <v>#N/A</v>
      </c>
      <c r="AT330" s="188"/>
      <c r="AU330" s="189">
        <f t="shared" ca="1" si="126"/>
        <v>1001</v>
      </c>
      <c r="AV330" s="189">
        <f t="shared" ca="1" si="137"/>
        <v>0</v>
      </c>
      <c r="AW330" s="190">
        <f t="shared" ca="1" si="127"/>
        <v>0</v>
      </c>
      <c r="AX330" s="191">
        <f t="shared" ca="1" si="138"/>
        <v>1</v>
      </c>
      <c r="AY330" s="188"/>
      <c r="AZ330" s="189">
        <f t="shared" ca="1" si="128"/>
        <v>1001</v>
      </c>
      <c r="BA330" s="189">
        <f t="shared" ca="1" si="139"/>
        <v>0</v>
      </c>
      <c r="BB330" s="190">
        <f t="shared" ca="1" si="129"/>
        <v>0</v>
      </c>
      <c r="BC330" s="191">
        <f t="shared" ca="1" si="140"/>
        <v>1</v>
      </c>
    </row>
    <row r="331" spans="2:55" x14ac:dyDescent="0.25">
      <c r="B331" s="181" t="e">
        <f t="shared" ca="1" si="103"/>
        <v>#N/A</v>
      </c>
      <c r="C3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1" s="12">
        <v>73</v>
      </c>
      <c r="E331" s="119" t="e">
        <f t="shared" ca="1" si="110"/>
        <v>#N/A</v>
      </c>
      <c r="F331" s="119" t="e">
        <f t="shared" ca="1" si="111"/>
        <v>#N/A</v>
      </c>
      <c r="G331" s="58">
        <f t="shared" ca="1" si="112"/>
        <v>3000</v>
      </c>
      <c r="H331" s="58">
        <f t="shared" ca="1" si="141"/>
        <v>0</v>
      </c>
      <c r="I331" s="86">
        <f t="shared" ca="1" si="113"/>
        <v>0</v>
      </c>
      <c r="J331" s="39">
        <f t="shared" ca="1" si="130"/>
        <v>1</v>
      </c>
      <c r="M331" s="16" t="e">
        <f t="shared" ca="1" si="104"/>
        <v>#N/A</v>
      </c>
      <c r="N331" s="86" t="e">
        <f t="shared" ca="1" si="105"/>
        <v>#N/A</v>
      </c>
      <c r="O331" s="86" t="e">
        <f t="shared" ca="1" si="106"/>
        <v>#N/A</v>
      </c>
      <c r="Q331" s="16" t="e">
        <f t="shared" ca="1" si="107"/>
        <v>#N/A</v>
      </c>
      <c r="R331" s="86" t="e">
        <f t="shared" ca="1" si="108"/>
        <v>#N/A</v>
      </c>
      <c r="S331" s="86" t="e">
        <f t="shared" ca="1" si="109"/>
        <v>#N/A</v>
      </c>
      <c r="T331" s="16" t="e">
        <f ca="1">(($E$9*(RAND()*($E$213-$D$213)+$D$213))*(RAND()*('Your Value Calcs'!$E$209-'Your Value Calcs'!$D$209)+'Your Value Calcs'!$D$209+IF('Your Results'!$D$48&gt;0,'Your Results'!$D$48,0)))+$E$161-$E$201+$E$185-($E$185*(RAND()*($E$215-$D$215)+$D$215))-(($E$205/$C$56)*(RAND()*($E$216-$D$216)+$D$216))</f>
        <v>#N/A</v>
      </c>
      <c r="U331" s="188" t="e">
        <f t="shared" ca="1" si="114"/>
        <v>#N/A</v>
      </c>
      <c r="V331" s="188" t="e">
        <f t="shared" ca="1" si="115"/>
        <v>#N/A</v>
      </c>
      <c r="W331" s="189">
        <f t="shared" ca="1" si="116"/>
        <v>1001</v>
      </c>
      <c r="X331" s="189">
        <f t="shared" ca="1" si="142"/>
        <v>0</v>
      </c>
      <c r="Y331" s="190">
        <f t="shared" ca="1" si="117"/>
        <v>0</v>
      </c>
      <c r="Z331" s="191">
        <f t="shared" ca="1" si="131"/>
        <v>1</v>
      </c>
      <c r="AA331" s="188"/>
      <c r="AB331" s="189">
        <f t="shared" ca="1" si="118"/>
        <v>1001</v>
      </c>
      <c r="AC331" s="189">
        <f t="shared" ca="1" si="143"/>
        <v>0</v>
      </c>
      <c r="AD331" s="190">
        <f t="shared" ca="1" si="119"/>
        <v>0</v>
      </c>
      <c r="AE331" s="191">
        <f t="shared" ca="1" si="132"/>
        <v>1</v>
      </c>
      <c r="AF331" s="119"/>
      <c r="AG331" s="192" t="e">
        <f t="shared" ca="1" si="120"/>
        <v>#N/A</v>
      </c>
      <c r="AH331" s="189">
        <f t="shared" ca="1" si="121"/>
        <v>1001</v>
      </c>
      <c r="AI331" s="189">
        <f t="shared" ca="1" si="133"/>
        <v>0</v>
      </c>
      <c r="AJ331" s="190">
        <f t="shared" ca="1" si="122"/>
        <v>0</v>
      </c>
      <c r="AK331" s="191">
        <f t="shared" ca="1" si="134"/>
        <v>1</v>
      </c>
      <c r="AL331" s="186"/>
      <c r="AM331" s="188"/>
      <c r="AN331" s="189">
        <f t="shared" ca="1" si="123"/>
        <v>1001</v>
      </c>
      <c r="AO331" s="189">
        <f t="shared" ca="1" si="135"/>
        <v>0</v>
      </c>
      <c r="AP331" s="190">
        <f t="shared" ca="1" si="124"/>
        <v>0</v>
      </c>
      <c r="AQ331" s="191">
        <f t="shared" ca="1" si="136"/>
        <v>1</v>
      </c>
      <c r="AS331" s="192" t="e">
        <f t="shared" ca="1" si="125"/>
        <v>#N/A</v>
      </c>
      <c r="AT331" s="188"/>
      <c r="AU331" s="189">
        <f t="shared" ca="1" si="126"/>
        <v>1001</v>
      </c>
      <c r="AV331" s="189">
        <f t="shared" ca="1" si="137"/>
        <v>0</v>
      </c>
      <c r="AW331" s="190">
        <f t="shared" ca="1" si="127"/>
        <v>0</v>
      </c>
      <c r="AX331" s="191">
        <f t="shared" ca="1" si="138"/>
        <v>1</v>
      </c>
      <c r="AY331" s="188"/>
      <c r="AZ331" s="189">
        <f t="shared" ca="1" si="128"/>
        <v>1001</v>
      </c>
      <c r="BA331" s="189">
        <f t="shared" ca="1" si="139"/>
        <v>0</v>
      </c>
      <c r="BB331" s="190">
        <f t="shared" ca="1" si="129"/>
        <v>0</v>
      </c>
      <c r="BC331" s="191">
        <f t="shared" ca="1" si="140"/>
        <v>1</v>
      </c>
    </row>
    <row r="332" spans="2:55" x14ac:dyDescent="0.25">
      <c r="B332" s="181" t="e">
        <f t="shared" ca="1" si="103"/>
        <v>#N/A</v>
      </c>
      <c r="C3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2" s="12">
        <v>74</v>
      </c>
      <c r="E332" s="119" t="e">
        <f t="shared" ca="1" si="110"/>
        <v>#N/A</v>
      </c>
      <c r="F332" s="119" t="e">
        <f t="shared" ca="1" si="111"/>
        <v>#N/A</v>
      </c>
      <c r="G332" s="58">
        <f t="shared" ca="1" si="112"/>
        <v>3000</v>
      </c>
      <c r="H332" s="58">
        <f t="shared" ca="1" si="141"/>
        <v>0</v>
      </c>
      <c r="I332" s="86">
        <f t="shared" ca="1" si="113"/>
        <v>0</v>
      </c>
      <c r="J332" s="39">
        <f t="shared" ca="1" si="130"/>
        <v>1</v>
      </c>
      <c r="M332" s="16" t="e">
        <f t="shared" ca="1" si="104"/>
        <v>#N/A</v>
      </c>
      <c r="N332" s="86" t="e">
        <f t="shared" ca="1" si="105"/>
        <v>#N/A</v>
      </c>
      <c r="O332" s="86" t="e">
        <f t="shared" ca="1" si="106"/>
        <v>#N/A</v>
      </c>
      <c r="Q332" s="16" t="e">
        <f t="shared" ca="1" si="107"/>
        <v>#N/A</v>
      </c>
      <c r="R332" s="86" t="e">
        <f t="shared" ca="1" si="108"/>
        <v>#N/A</v>
      </c>
      <c r="S332" s="86" t="e">
        <f t="shared" ca="1" si="109"/>
        <v>#N/A</v>
      </c>
      <c r="T332" s="16" t="e">
        <f ca="1">(($E$9*(RAND()*($E$213-$D$213)+$D$213))*(RAND()*('Your Value Calcs'!$E$209-'Your Value Calcs'!$D$209)+'Your Value Calcs'!$D$209+IF('Your Results'!$D$48&gt;0,'Your Results'!$D$48,0)))+$E$161-$E$201+$E$185-($E$185*(RAND()*($E$215-$D$215)+$D$215))-(($E$205/$C$56)*(RAND()*($E$216-$D$216)+$D$216))</f>
        <v>#N/A</v>
      </c>
      <c r="U332" s="188" t="e">
        <f t="shared" ca="1" si="114"/>
        <v>#N/A</v>
      </c>
      <c r="V332" s="188" t="e">
        <f t="shared" ca="1" si="115"/>
        <v>#N/A</v>
      </c>
      <c r="W332" s="189">
        <f t="shared" ca="1" si="116"/>
        <v>1001</v>
      </c>
      <c r="X332" s="189">
        <f t="shared" ca="1" si="142"/>
        <v>0</v>
      </c>
      <c r="Y332" s="190">
        <f t="shared" ca="1" si="117"/>
        <v>0</v>
      </c>
      <c r="Z332" s="191">
        <f t="shared" ca="1" si="131"/>
        <v>1</v>
      </c>
      <c r="AA332" s="188"/>
      <c r="AB332" s="189">
        <f t="shared" ca="1" si="118"/>
        <v>1001</v>
      </c>
      <c r="AC332" s="189">
        <f t="shared" ca="1" si="143"/>
        <v>0</v>
      </c>
      <c r="AD332" s="190">
        <f t="shared" ca="1" si="119"/>
        <v>0</v>
      </c>
      <c r="AE332" s="191">
        <f t="shared" ca="1" si="132"/>
        <v>1</v>
      </c>
      <c r="AF332" s="119"/>
      <c r="AG332" s="192" t="e">
        <f t="shared" ca="1" si="120"/>
        <v>#N/A</v>
      </c>
      <c r="AH332" s="189">
        <f t="shared" ca="1" si="121"/>
        <v>1001</v>
      </c>
      <c r="AI332" s="189">
        <f t="shared" ca="1" si="133"/>
        <v>0</v>
      </c>
      <c r="AJ332" s="190">
        <f t="shared" ca="1" si="122"/>
        <v>0</v>
      </c>
      <c r="AK332" s="191">
        <f t="shared" ca="1" si="134"/>
        <v>1</v>
      </c>
      <c r="AL332" s="186"/>
      <c r="AM332" s="188"/>
      <c r="AN332" s="189">
        <f t="shared" ca="1" si="123"/>
        <v>1001</v>
      </c>
      <c r="AO332" s="189">
        <f t="shared" ca="1" si="135"/>
        <v>0</v>
      </c>
      <c r="AP332" s="190">
        <f t="shared" ca="1" si="124"/>
        <v>0</v>
      </c>
      <c r="AQ332" s="191">
        <f t="shared" ca="1" si="136"/>
        <v>1</v>
      </c>
      <c r="AS332" s="192" t="e">
        <f t="shared" ca="1" si="125"/>
        <v>#N/A</v>
      </c>
      <c r="AT332" s="188"/>
      <c r="AU332" s="189">
        <f t="shared" ca="1" si="126"/>
        <v>1001</v>
      </c>
      <c r="AV332" s="189">
        <f t="shared" ca="1" si="137"/>
        <v>0</v>
      </c>
      <c r="AW332" s="190">
        <f t="shared" ca="1" si="127"/>
        <v>0</v>
      </c>
      <c r="AX332" s="191">
        <f t="shared" ca="1" si="138"/>
        <v>1</v>
      </c>
      <c r="AY332" s="188"/>
      <c r="AZ332" s="189">
        <f t="shared" ca="1" si="128"/>
        <v>1001</v>
      </c>
      <c r="BA332" s="189">
        <f t="shared" ca="1" si="139"/>
        <v>0</v>
      </c>
      <c r="BB332" s="190">
        <f t="shared" ca="1" si="129"/>
        <v>0</v>
      </c>
      <c r="BC332" s="191">
        <f t="shared" ca="1" si="140"/>
        <v>1</v>
      </c>
    </row>
    <row r="333" spans="2:55" x14ac:dyDescent="0.25">
      <c r="B333" s="181" t="e">
        <f t="shared" ca="1" si="103"/>
        <v>#N/A</v>
      </c>
      <c r="C3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3" s="12">
        <v>75</v>
      </c>
      <c r="E333" s="119" t="e">
        <f t="shared" ca="1" si="110"/>
        <v>#N/A</v>
      </c>
      <c r="F333" s="119" t="e">
        <f t="shared" ca="1" si="111"/>
        <v>#N/A</v>
      </c>
      <c r="G333" s="58">
        <f t="shared" ca="1" si="112"/>
        <v>3000</v>
      </c>
      <c r="H333" s="58">
        <f t="shared" ca="1" si="141"/>
        <v>0</v>
      </c>
      <c r="I333" s="86">
        <f t="shared" ca="1" si="113"/>
        <v>0</v>
      </c>
      <c r="J333" s="39">
        <f t="shared" ca="1" si="130"/>
        <v>1</v>
      </c>
      <c r="M333" s="16" t="e">
        <f t="shared" ca="1" si="104"/>
        <v>#N/A</v>
      </c>
      <c r="N333" s="86" t="e">
        <f t="shared" ca="1" si="105"/>
        <v>#N/A</v>
      </c>
      <c r="O333" s="86" t="e">
        <f t="shared" ca="1" si="106"/>
        <v>#N/A</v>
      </c>
      <c r="Q333" s="16" t="e">
        <f t="shared" ca="1" si="107"/>
        <v>#N/A</v>
      </c>
      <c r="R333" s="86" t="e">
        <f t="shared" ca="1" si="108"/>
        <v>#N/A</v>
      </c>
      <c r="S333" s="86" t="e">
        <f t="shared" ca="1" si="109"/>
        <v>#N/A</v>
      </c>
      <c r="T333" s="16" t="e">
        <f ca="1">(($E$9*(RAND()*($E$213-$D$213)+$D$213))*(RAND()*('Your Value Calcs'!$E$209-'Your Value Calcs'!$D$209)+'Your Value Calcs'!$D$209+IF('Your Results'!$D$48&gt;0,'Your Results'!$D$48,0)))+$E$161-$E$201+$E$185-($E$185*(RAND()*($E$215-$D$215)+$D$215))-(($E$205/$C$56)*(RAND()*($E$216-$D$216)+$D$216))</f>
        <v>#N/A</v>
      </c>
      <c r="U333" s="188" t="e">
        <f t="shared" ca="1" si="114"/>
        <v>#N/A</v>
      </c>
      <c r="V333" s="188" t="e">
        <f t="shared" ca="1" si="115"/>
        <v>#N/A</v>
      </c>
      <c r="W333" s="189">
        <f t="shared" ca="1" si="116"/>
        <v>1001</v>
      </c>
      <c r="X333" s="189">
        <f t="shared" ca="1" si="142"/>
        <v>0</v>
      </c>
      <c r="Y333" s="190">
        <f t="shared" ca="1" si="117"/>
        <v>0</v>
      </c>
      <c r="Z333" s="191">
        <f t="shared" ca="1" si="131"/>
        <v>1</v>
      </c>
      <c r="AA333" s="188"/>
      <c r="AB333" s="189">
        <f t="shared" ca="1" si="118"/>
        <v>1001</v>
      </c>
      <c r="AC333" s="189">
        <f t="shared" ca="1" si="143"/>
        <v>0</v>
      </c>
      <c r="AD333" s="190">
        <f t="shared" ca="1" si="119"/>
        <v>0</v>
      </c>
      <c r="AE333" s="191">
        <f t="shared" ca="1" si="132"/>
        <v>1</v>
      </c>
      <c r="AF333" s="119"/>
      <c r="AG333" s="192" t="e">
        <f t="shared" ca="1" si="120"/>
        <v>#N/A</v>
      </c>
      <c r="AH333" s="189">
        <f t="shared" ca="1" si="121"/>
        <v>1001</v>
      </c>
      <c r="AI333" s="189">
        <f t="shared" ca="1" si="133"/>
        <v>0</v>
      </c>
      <c r="AJ333" s="190">
        <f t="shared" ca="1" si="122"/>
        <v>0</v>
      </c>
      <c r="AK333" s="191">
        <f t="shared" ca="1" si="134"/>
        <v>1</v>
      </c>
      <c r="AL333" s="186"/>
      <c r="AM333" s="188"/>
      <c r="AN333" s="189">
        <f t="shared" ca="1" si="123"/>
        <v>1001</v>
      </c>
      <c r="AO333" s="189">
        <f t="shared" ca="1" si="135"/>
        <v>0</v>
      </c>
      <c r="AP333" s="190">
        <f t="shared" ca="1" si="124"/>
        <v>0</v>
      </c>
      <c r="AQ333" s="191">
        <f t="shared" ca="1" si="136"/>
        <v>1</v>
      </c>
      <c r="AS333" s="192" t="e">
        <f t="shared" ca="1" si="125"/>
        <v>#N/A</v>
      </c>
      <c r="AT333" s="188"/>
      <c r="AU333" s="189">
        <f t="shared" ca="1" si="126"/>
        <v>1001</v>
      </c>
      <c r="AV333" s="189">
        <f t="shared" ca="1" si="137"/>
        <v>0</v>
      </c>
      <c r="AW333" s="190">
        <f t="shared" ca="1" si="127"/>
        <v>0</v>
      </c>
      <c r="AX333" s="191">
        <f t="shared" ca="1" si="138"/>
        <v>1</v>
      </c>
      <c r="AY333" s="188"/>
      <c r="AZ333" s="189">
        <f t="shared" ca="1" si="128"/>
        <v>1001</v>
      </c>
      <c r="BA333" s="189">
        <f t="shared" ca="1" si="139"/>
        <v>0</v>
      </c>
      <c r="BB333" s="190">
        <f t="shared" ca="1" si="129"/>
        <v>0</v>
      </c>
      <c r="BC333" s="191">
        <f t="shared" ca="1" si="140"/>
        <v>1</v>
      </c>
    </row>
    <row r="334" spans="2:55" x14ac:dyDescent="0.25">
      <c r="B334" s="181" t="e">
        <f t="shared" ca="1" si="103"/>
        <v>#N/A</v>
      </c>
      <c r="C3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4" s="12">
        <v>76</v>
      </c>
      <c r="E334" s="119" t="e">
        <f t="shared" ca="1" si="110"/>
        <v>#N/A</v>
      </c>
      <c r="F334" s="119" t="e">
        <f t="shared" ca="1" si="111"/>
        <v>#N/A</v>
      </c>
      <c r="G334" s="58">
        <f t="shared" ca="1" si="112"/>
        <v>3000</v>
      </c>
      <c r="H334" s="58">
        <f t="shared" ca="1" si="141"/>
        <v>0</v>
      </c>
      <c r="I334" s="86">
        <f t="shared" ca="1" si="113"/>
        <v>0</v>
      </c>
      <c r="J334" s="39">
        <f t="shared" ca="1" si="130"/>
        <v>1</v>
      </c>
      <c r="M334" s="16" t="e">
        <f t="shared" ca="1" si="104"/>
        <v>#N/A</v>
      </c>
      <c r="N334" s="86" t="e">
        <f t="shared" ca="1" si="105"/>
        <v>#N/A</v>
      </c>
      <c r="O334" s="86" t="e">
        <f t="shared" ca="1" si="106"/>
        <v>#N/A</v>
      </c>
      <c r="Q334" s="16" t="e">
        <f t="shared" ca="1" si="107"/>
        <v>#N/A</v>
      </c>
      <c r="R334" s="86" t="e">
        <f t="shared" ca="1" si="108"/>
        <v>#N/A</v>
      </c>
      <c r="S334" s="86" t="e">
        <f t="shared" ca="1" si="109"/>
        <v>#N/A</v>
      </c>
      <c r="T334" s="16" t="e">
        <f ca="1">(($E$9*(RAND()*($E$213-$D$213)+$D$213))*(RAND()*('Your Value Calcs'!$E$209-'Your Value Calcs'!$D$209)+'Your Value Calcs'!$D$209+IF('Your Results'!$D$48&gt;0,'Your Results'!$D$48,0)))+$E$161-$E$201+$E$185-($E$185*(RAND()*($E$215-$D$215)+$D$215))-(($E$205/$C$56)*(RAND()*($E$216-$D$216)+$D$216))</f>
        <v>#N/A</v>
      </c>
      <c r="U334" s="188" t="e">
        <f t="shared" ca="1" si="114"/>
        <v>#N/A</v>
      </c>
      <c r="V334" s="188" t="e">
        <f t="shared" ca="1" si="115"/>
        <v>#N/A</v>
      </c>
      <c r="W334" s="189">
        <f t="shared" ca="1" si="116"/>
        <v>1001</v>
      </c>
      <c r="X334" s="189">
        <f t="shared" ca="1" si="142"/>
        <v>0</v>
      </c>
      <c r="Y334" s="190">
        <f t="shared" ca="1" si="117"/>
        <v>0</v>
      </c>
      <c r="Z334" s="191">
        <f t="shared" ca="1" si="131"/>
        <v>1</v>
      </c>
      <c r="AA334" s="188"/>
      <c r="AB334" s="189">
        <f t="shared" ca="1" si="118"/>
        <v>1001</v>
      </c>
      <c r="AC334" s="189">
        <f t="shared" ca="1" si="143"/>
        <v>0</v>
      </c>
      <c r="AD334" s="190">
        <f t="shared" ca="1" si="119"/>
        <v>0</v>
      </c>
      <c r="AE334" s="191">
        <f t="shared" ca="1" si="132"/>
        <v>1</v>
      </c>
      <c r="AF334" s="119"/>
      <c r="AG334" s="192" t="e">
        <f t="shared" ca="1" si="120"/>
        <v>#N/A</v>
      </c>
      <c r="AH334" s="189">
        <f t="shared" ca="1" si="121"/>
        <v>1001</v>
      </c>
      <c r="AI334" s="189">
        <f t="shared" ca="1" si="133"/>
        <v>0</v>
      </c>
      <c r="AJ334" s="190">
        <f t="shared" ca="1" si="122"/>
        <v>0</v>
      </c>
      <c r="AK334" s="191">
        <f t="shared" ca="1" si="134"/>
        <v>1</v>
      </c>
      <c r="AL334" s="186"/>
      <c r="AM334" s="188"/>
      <c r="AN334" s="189">
        <f t="shared" ca="1" si="123"/>
        <v>1001</v>
      </c>
      <c r="AO334" s="189">
        <f t="shared" ca="1" si="135"/>
        <v>0</v>
      </c>
      <c r="AP334" s="190">
        <f t="shared" ca="1" si="124"/>
        <v>0</v>
      </c>
      <c r="AQ334" s="191">
        <f t="shared" ca="1" si="136"/>
        <v>1</v>
      </c>
      <c r="AS334" s="192" t="e">
        <f t="shared" ca="1" si="125"/>
        <v>#N/A</v>
      </c>
      <c r="AT334" s="188"/>
      <c r="AU334" s="189">
        <f t="shared" ca="1" si="126"/>
        <v>1001</v>
      </c>
      <c r="AV334" s="189">
        <f t="shared" ca="1" si="137"/>
        <v>0</v>
      </c>
      <c r="AW334" s="190">
        <f t="shared" ca="1" si="127"/>
        <v>0</v>
      </c>
      <c r="AX334" s="191">
        <f t="shared" ca="1" si="138"/>
        <v>1</v>
      </c>
      <c r="AY334" s="188"/>
      <c r="AZ334" s="189">
        <f t="shared" ca="1" si="128"/>
        <v>1001</v>
      </c>
      <c r="BA334" s="189">
        <f t="shared" ca="1" si="139"/>
        <v>0</v>
      </c>
      <c r="BB334" s="190">
        <f t="shared" ca="1" si="129"/>
        <v>0</v>
      </c>
      <c r="BC334" s="191">
        <f t="shared" ca="1" si="140"/>
        <v>1</v>
      </c>
    </row>
    <row r="335" spans="2:55" x14ac:dyDescent="0.25">
      <c r="B335" s="181" t="e">
        <f t="shared" ca="1" si="103"/>
        <v>#N/A</v>
      </c>
      <c r="C3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5" s="12">
        <v>77</v>
      </c>
      <c r="E335" s="119" t="e">
        <f t="shared" ca="1" si="110"/>
        <v>#N/A</v>
      </c>
      <c r="F335" s="119" t="e">
        <f t="shared" ca="1" si="111"/>
        <v>#N/A</v>
      </c>
      <c r="G335" s="58">
        <f t="shared" ca="1" si="112"/>
        <v>3000</v>
      </c>
      <c r="H335" s="58">
        <f t="shared" ca="1" si="141"/>
        <v>0</v>
      </c>
      <c r="I335" s="86">
        <f t="shared" ca="1" si="113"/>
        <v>0</v>
      </c>
      <c r="J335" s="39">
        <f t="shared" ca="1" si="130"/>
        <v>1</v>
      </c>
      <c r="M335" s="16" t="e">
        <f t="shared" ca="1" si="104"/>
        <v>#N/A</v>
      </c>
      <c r="N335" s="86" t="e">
        <f t="shared" ca="1" si="105"/>
        <v>#N/A</v>
      </c>
      <c r="O335" s="86" t="e">
        <f t="shared" ca="1" si="106"/>
        <v>#N/A</v>
      </c>
      <c r="Q335" s="16" t="e">
        <f t="shared" ca="1" si="107"/>
        <v>#N/A</v>
      </c>
      <c r="R335" s="86" t="e">
        <f t="shared" ca="1" si="108"/>
        <v>#N/A</v>
      </c>
      <c r="S335" s="86" t="e">
        <f t="shared" ca="1" si="109"/>
        <v>#N/A</v>
      </c>
      <c r="T335" s="16" t="e">
        <f ca="1">(($E$9*(RAND()*($E$213-$D$213)+$D$213))*(RAND()*('Your Value Calcs'!$E$209-'Your Value Calcs'!$D$209)+'Your Value Calcs'!$D$209+IF('Your Results'!$D$48&gt;0,'Your Results'!$D$48,0)))+$E$161-$E$201+$E$185-($E$185*(RAND()*($E$215-$D$215)+$D$215))-(($E$205/$C$56)*(RAND()*($E$216-$D$216)+$D$216))</f>
        <v>#N/A</v>
      </c>
      <c r="U335" s="188" t="e">
        <f t="shared" ca="1" si="114"/>
        <v>#N/A</v>
      </c>
      <c r="V335" s="188" t="e">
        <f t="shared" ca="1" si="115"/>
        <v>#N/A</v>
      </c>
      <c r="W335" s="189">
        <f t="shared" ca="1" si="116"/>
        <v>1001</v>
      </c>
      <c r="X335" s="189">
        <f t="shared" ca="1" si="142"/>
        <v>0</v>
      </c>
      <c r="Y335" s="190">
        <f t="shared" ca="1" si="117"/>
        <v>0</v>
      </c>
      <c r="Z335" s="191">
        <f t="shared" ca="1" si="131"/>
        <v>1</v>
      </c>
      <c r="AA335" s="188"/>
      <c r="AB335" s="189">
        <f t="shared" ca="1" si="118"/>
        <v>1001</v>
      </c>
      <c r="AC335" s="189">
        <f t="shared" ca="1" si="143"/>
        <v>0</v>
      </c>
      <c r="AD335" s="190">
        <f t="shared" ca="1" si="119"/>
        <v>0</v>
      </c>
      <c r="AE335" s="191">
        <f t="shared" ca="1" si="132"/>
        <v>1</v>
      </c>
      <c r="AF335" s="119"/>
      <c r="AG335" s="192" t="e">
        <f t="shared" ca="1" si="120"/>
        <v>#N/A</v>
      </c>
      <c r="AH335" s="189">
        <f t="shared" ca="1" si="121"/>
        <v>1001</v>
      </c>
      <c r="AI335" s="189">
        <f t="shared" ca="1" si="133"/>
        <v>0</v>
      </c>
      <c r="AJ335" s="190">
        <f t="shared" ca="1" si="122"/>
        <v>0</v>
      </c>
      <c r="AK335" s="191">
        <f t="shared" ca="1" si="134"/>
        <v>1</v>
      </c>
      <c r="AL335" s="186"/>
      <c r="AM335" s="188"/>
      <c r="AN335" s="189">
        <f t="shared" ca="1" si="123"/>
        <v>1001</v>
      </c>
      <c r="AO335" s="189">
        <f t="shared" ca="1" si="135"/>
        <v>0</v>
      </c>
      <c r="AP335" s="190">
        <f t="shared" ca="1" si="124"/>
        <v>0</v>
      </c>
      <c r="AQ335" s="191">
        <f t="shared" ca="1" si="136"/>
        <v>1</v>
      </c>
      <c r="AS335" s="192" t="e">
        <f t="shared" ca="1" si="125"/>
        <v>#N/A</v>
      </c>
      <c r="AT335" s="188"/>
      <c r="AU335" s="189">
        <f t="shared" ca="1" si="126"/>
        <v>1001</v>
      </c>
      <c r="AV335" s="189">
        <f t="shared" ca="1" si="137"/>
        <v>0</v>
      </c>
      <c r="AW335" s="190">
        <f t="shared" ca="1" si="127"/>
        <v>0</v>
      </c>
      <c r="AX335" s="191">
        <f t="shared" ca="1" si="138"/>
        <v>1</v>
      </c>
      <c r="AY335" s="188"/>
      <c r="AZ335" s="189">
        <f t="shared" ca="1" si="128"/>
        <v>1001</v>
      </c>
      <c r="BA335" s="189">
        <f t="shared" ca="1" si="139"/>
        <v>0</v>
      </c>
      <c r="BB335" s="190">
        <f t="shared" ca="1" si="129"/>
        <v>0</v>
      </c>
      <c r="BC335" s="191">
        <f t="shared" ca="1" si="140"/>
        <v>1</v>
      </c>
    </row>
    <row r="336" spans="2:55" x14ac:dyDescent="0.25">
      <c r="B336" s="181" t="e">
        <f t="shared" ca="1" si="103"/>
        <v>#N/A</v>
      </c>
      <c r="C3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6" s="12">
        <v>78</v>
      </c>
      <c r="E336" s="119" t="e">
        <f t="shared" ca="1" si="110"/>
        <v>#N/A</v>
      </c>
      <c r="F336" s="119" t="e">
        <f t="shared" ca="1" si="111"/>
        <v>#N/A</v>
      </c>
      <c r="G336" s="58">
        <f t="shared" ca="1" si="112"/>
        <v>3000</v>
      </c>
      <c r="H336" s="58">
        <f t="shared" ca="1" si="141"/>
        <v>0</v>
      </c>
      <c r="I336" s="86">
        <f t="shared" ca="1" si="113"/>
        <v>0</v>
      </c>
      <c r="J336" s="39">
        <f t="shared" ca="1" si="130"/>
        <v>1</v>
      </c>
      <c r="M336" s="16" t="e">
        <f t="shared" ca="1" si="104"/>
        <v>#N/A</v>
      </c>
      <c r="N336" s="86" t="e">
        <f t="shared" ca="1" si="105"/>
        <v>#N/A</v>
      </c>
      <c r="O336" s="86" t="e">
        <f t="shared" ca="1" si="106"/>
        <v>#N/A</v>
      </c>
      <c r="Q336" s="16" t="e">
        <f t="shared" ca="1" si="107"/>
        <v>#N/A</v>
      </c>
      <c r="R336" s="86" t="e">
        <f t="shared" ca="1" si="108"/>
        <v>#N/A</v>
      </c>
      <c r="S336" s="86" t="e">
        <f t="shared" ca="1" si="109"/>
        <v>#N/A</v>
      </c>
      <c r="T336" s="16" t="e">
        <f ca="1">(($E$9*(RAND()*($E$213-$D$213)+$D$213))*(RAND()*('Your Value Calcs'!$E$209-'Your Value Calcs'!$D$209)+'Your Value Calcs'!$D$209+IF('Your Results'!$D$48&gt;0,'Your Results'!$D$48,0)))+$E$161-$E$201+$E$185-($E$185*(RAND()*($E$215-$D$215)+$D$215))-(($E$205/$C$56)*(RAND()*($E$216-$D$216)+$D$216))</f>
        <v>#N/A</v>
      </c>
      <c r="U336" s="188" t="e">
        <f t="shared" ca="1" si="114"/>
        <v>#N/A</v>
      </c>
      <c r="V336" s="188" t="e">
        <f t="shared" ca="1" si="115"/>
        <v>#N/A</v>
      </c>
      <c r="W336" s="189">
        <f t="shared" ca="1" si="116"/>
        <v>1001</v>
      </c>
      <c r="X336" s="189">
        <f t="shared" ca="1" si="142"/>
        <v>0</v>
      </c>
      <c r="Y336" s="190">
        <f t="shared" ca="1" si="117"/>
        <v>0</v>
      </c>
      <c r="Z336" s="191">
        <f t="shared" ca="1" si="131"/>
        <v>1</v>
      </c>
      <c r="AA336" s="188"/>
      <c r="AB336" s="189">
        <f t="shared" ca="1" si="118"/>
        <v>1001</v>
      </c>
      <c r="AC336" s="189">
        <f t="shared" ca="1" si="143"/>
        <v>0</v>
      </c>
      <c r="AD336" s="190">
        <f t="shared" ca="1" si="119"/>
        <v>0</v>
      </c>
      <c r="AE336" s="191">
        <f t="shared" ca="1" si="132"/>
        <v>1</v>
      </c>
      <c r="AF336" s="119"/>
      <c r="AG336" s="192" t="e">
        <f t="shared" ca="1" si="120"/>
        <v>#N/A</v>
      </c>
      <c r="AH336" s="189">
        <f t="shared" ca="1" si="121"/>
        <v>1001</v>
      </c>
      <c r="AI336" s="189">
        <f t="shared" ca="1" si="133"/>
        <v>0</v>
      </c>
      <c r="AJ336" s="190">
        <f t="shared" ca="1" si="122"/>
        <v>0</v>
      </c>
      <c r="AK336" s="191">
        <f t="shared" ca="1" si="134"/>
        <v>1</v>
      </c>
      <c r="AL336" s="186"/>
      <c r="AM336" s="188"/>
      <c r="AN336" s="189">
        <f t="shared" ca="1" si="123"/>
        <v>1001</v>
      </c>
      <c r="AO336" s="189">
        <f t="shared" ca="1" si="135"/>
        <v>0</v>
      </c>
      <c r="AP336" s="190">
        <f t="shared" ca="1" si="124"/>
        <v>0</v>
      </c>
      <c r="AQ336" s="191">
        <f t="shared" ca="1" si="136"/>
        <v>1</v>
      </c>
      <c r="AS336" s="192" t="e">
        <f t="shared" ca="1" si="125"/>
        <v>#N/A</v>
      </c>
      <c r="AT336" s="188"/>
      <c r="AU336" s="189">
        <f t="shared" ca="1" si="126"/>
        <v>1001</v>
      </c>
      <c r="AV336" s="189">
        <f t="shared" ca="1" si="137"/>
        <v>0</v>
      </c>
      <c r="AW336" s="190">
        <f t="shared" ca="1" si="127"/>
        <v>0</v>
      </c>
      <c r="AX336" s="191">
        <f t="shared" ca="1" si="138"/>
        <v>1</v>
      </c>
      <c r="AY336" s="188"/>
      <c r="AZ336" s="189">
        <f t="shared" ca="1" si="128"/>
        <v>1001</v>
      </c>
      <c r="BA336" s="189">
        <f t="shared" ca="1" si="139"/>
        <v>0</v>
      </c>
      <c r="BB336" s="190">
        <f t="shared" ca="1" si="129"/>
        <v>0</v>
      </c>
      <c r="BC336" s="191">
        <f t="shared" ca="1" si="140"/>
        <v>1</v>
      </c>
    </row>
    <row r="337" spans="2:55" x14ac:dyDescent="0.25">
      <c r="B337" s="181" t="e">
        <f t="shared" ca="1" si="103"/>
        <v>#N/A</v>
      </c>
      <c r="C3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7" s="12">
        <v>79</v>
      </c>
      <c r="E337" s="119" t="e">
        <f t="shared" ca="1" si="110"/>
        <v>#N/A</v>
      </c>
      <c r="F337" s="119" t="e">
        <f t="shared" ca="1" si="111"/>
        <v>#N/A</v>
      </c>
      <c r="G337" s="58">
        <f t="shared" ca="1" si="112"/>
        <v>3000</v>
      </c>
      <c r="H337" s="58">
        <f t="shared" ca="1" si="141"/>
        <v>0</v>
      </c>
      <c r="I337" s="86">
        <f t="shared" ca="1" si="113"/>
        <v>0</v>
      </c>
      <c r="J337" s="39">
        <f t="shared" ca="1" si="130"/>
        <v>1</v>
      </c>
      <c r="M337" s="16" t="e">
        <f t="shared" ca="1" si="104"/>
        <v>#N/A</v>
      </c>
      <c r="N337" s="86" t="e">
        <f t="shared" ca="1" si="105"/>
        <v>#N/A</v>
      </c>
      <c r="O337" s="86" t="e">
        <f t="shared" ca="1" si="106"/>
        <v>#N/A</v>
      </c>
      <c r="Q337" s="16" t="e">
        <f t="shared" ca="1" si="107"/>
        <v>#N/A</v>
      </c>
      <c r="R337" s="86" t="e">
        <f t="shared" ca="1" si="108"/>
        <v>#N/A</v>
      </c>
      <c r="S337" s="86" t="e">
        <f t="shared" ca="1" si="109"/>
        <v>#N/A</v>
      </c>
      <c r="T337" s="16" t="e">
        <f ca="1">(($E$9*(RAND()*($E$213-$D$213)+$D$213))*(RAND()*('Your Value Calcs'!$E$209-'Your Value Calcs'!$D$209)+'Your Value Calcs'!$D$209+IF('Your Results'!$D$48&gt;0,'Your Results'!$D$48,0)))+$E$161-$E$201+$E$185-($E$185*(RAND()*($E$215-$D$215)+$D$215))-(($E$205/$C$56)*(RAND()*($E$216-$D$216)+$D$216))</f>
        <v>#N/A</v>
      </c>
      <c r="U337" s="188" t="e">
        <f t="shared" ca="1" si="114"/>
        <v>#N/A</v>
      </c>
      <c r="V337" s="188" t="e">
        <f t="shared" ca="1" si="115"/>
        <v>#N/A</v>
      </c>
      <c r="W337" s="189">
        <f t="shared" ca="1" si="116"/>
        <v>1001</v>
      </c>
      <c r="X337" s="189">
        <f t="shared" ca="1" si="142"/>
        <v>0</v>
      </c>
      <c r="Y337" s="190">
        <f t="shared" ca="1" si="117"/>
        <v>0</v>
      </c>
      <c r="Z337" s="191">
        <f t="shared" ca="1" si="131"/>
        <v>1</v>
      </c>
      <c r="AA337" s="188"/>
      <c r="AB337" s="189">
        <f t="shared" ca="1" si="118"/>
        <v>1001</v>
      </c>
      <c r="AC337" s="189">
        <f t="shared" ca="1" si="143"/>
        <v>0</v>
      </c>
      <c r="AD337" s="190">
        <f t="shared" ca="1" si="119"/>
        <v>0</v>
      </c>
      <c r="AE337" s="191">
        <f t="shared" ca="1" si="132"/>
        <v>1</v>
      </c>
      <c r="AF337" s="119"/>
      <c r="AG337" s="192" t="e">
        <f t="shared" ca="1" si="120"/>
        <v>#N/A</v>
      </c>
      <c r="AH337" s="189">
        <f t="shared" ca="1" si="121"/>
        <v>1001</v>
      </c>
      <c r="AI337" s="189">
        <f t="shared" ca="1" si="133"/>
        <v>0</v>
      </c>
      <c r="AJ337" s="190">
        <f t="shared" ca="1" si="122"/>
        <v>0</v>
      </c>
      <c r="AK337" s="191">
        <f t="shared" ca="1" si="134"/>
        <v>1</v>
      </c>
      <c r="AL337" s="186"/>
      <c r="AM337" s="188"/>
      <c r="AN337" s="189">
        <f t="shared" ca="1" si="123"/>
        <v>1001</v>
      </c>
      <c r="AO337" s="189">
        <f t="shared" ca="1" si="135"/>
        <v>0</v>
      </c>
      <c r="AP337" s="190">
        <f t="shared" ca="1" si="124"/>
        <v>0</v>
      </c>
      <c r="AQ337" s="191">
        <f t="shared" ca="1" si="136"/>
        <v>1</v>
      </c>
      <c r="AS337" s="192" t="e">
        <f t="shared" ca="1" si="125"/>
        <v>#N/A</v>
      </c>
      <c r="AT337" s="188"/>
      <c r="AU337" s="189">
        <f t="shared" ca="1" si="126"/>
        <v>1001</v>
      </c>
      <c r="AV337" s="189">
        <f t="shared" ca="1" si="137"/>
        <v>0</v>
      </c>
      <c r="AW337" s="190">
        <f t="shared" ca="1" si="127"/>
        <v>0</v>
      </c>
      <c r="AX337" s="191">
        <f t="shared" ca="1" si="138"/>
        <v>1</v>
      </c>
      <c r="AY337" s="188"/>
      <c r="AZ337" s="189">
        <f t="shared" ca="1" si="128"/>
        <v>1001</v>
      </c>
      <c r="BA337" s="189">
        <f t="shared" ca="1" si="139"/>
        <v>0</v>
      </c>
      <c r="BB337" s="190">
        <f t="shared" ca="1" si="129"/>
        <v>0</v>
      </c>
      <c r="BC337" s="191">
        <f t="shared" ca="1" si="140"/>
        <v>1</v>
      </c>
    </row>
    <row r="338" spans="2:55" x14ac:dyDescent="0.25">
      <c r="B338" s="181" t="e">
        <f t="shared" ca="1" si="103"/>
        <v>#N/A</v>
      </c>
      <c r="C3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8" s="12">
        <v>80</v>
      </c>
      <c r="E338" s="119" t="e">
        <f t="shared" ca="1" si="110"/>
        <v>#N/A</v>
      </c>
      <c r="F338" s="119" t="e">
        <f t="shared" ca="1" si="111"/>
        <v>#N/A</v>
      </c>
      <c r="G338" s="58">
        <f t="shared" ca="1" si="112"/>
        <v>3000</v>
      </c>
      <c r="H338" s="58">
        <f t="shared" ca="1" si="141"/>
        <v>0</v>
      </c>
      <c r="I338" s="86">
        <f t="shared" ca="1" si="113"/>
        <v>0</v>
      </c>
      <c r="J338" s="39">
        <f t="shared" ca="1" si="130"/>
        <v>1</v>
      </c>
      <c r="M338" s="16" t="e">
        <f t="shared" ca="1" si="104"/>
        <v>#N/A</v>
      </c>
      <c r="N338" s="86" t="e">
        <f t="shared" ca="1" si="105"/>
        <v>#N/A</v>
      </c>
      <c r="O338" s="86" t="e">
        <f t="shared" ca="1" si="106"/>
        <v>#N/A</v>
      </c>
      <c r="Q338" s="16" t="e">
        <f t="shared" ca="1" si="107"/>
        <v>#N/A</v>
      </c>
      <c r="R338" s="86" t="e">
        <f t="shared" ca="1" si="108"/>
        <v>#N/A</v>
      </c>
      <c r="S338" s="86" t="e">
        <f t="shared" ca="1" si="109"/>
        <v>#N/A</v>
      </c>
      <c r="T338" s="16" t="e">
        <f ca="1">(($E$9*(RAND()*($E$213-$D$213)+$D$213))*(RAND()*('Your Value Calcs'!$E$209-'Your Value Calcs'!$D$209)+'Your Value Calcs'!$D$209+IF('Your Results'!$D$48&gt;0,'Your Results'!$D$48,0)))+$E$161-$E$201+$E$185-($E$185*(RAND()*($E$215-$D$215)+$D$215))-(($E$205/$C$56)*(RAND()*($E$216-$D$216)+$D$216))</f>
        <v>#N/A</v>
      </c>
      <c r="U338" s="188" t="e">
        <f t="shared" ca="1" si="114"/>
        <v>#N/A</v>
      </c>
      <c r="V338" s="188" t="e">
        <f t="shared" ca="1" si="115"/>
        <v>#N/A</v>
      </c>
      <c r="W338" s="189">
        <f t="shared" ca="1" si="116"/>
        <v>1001</v>
      </c>
      <c r="X338" s="189">
        <f t="shared" ca="1" si="142"/>
        <v>0</v>
      </c>
      <c r="Y338" s="190">
        <f t="shared" ca="1" si="117"/>
        <v>0</v>
      </c>
      <c r="Z338" s="191">
        <f t="shared" ca="1" si="131"/>
        <v>1</v>
      </c>
      <c r="AA338" s="188"/>
      <c r="AB338" s="189">
        <f t="shared" ca="1" si="118"/>
        <v>1001</v>
      </c>
      <c r="AC338" s="189">
        <f t="shared" ca="1" si="143"/>
        <v>0</v>
      </c>
      <c r="AD338" s="190">
        <f t="shared" ca="1" si="119"/>
        <v>0</v>
      </c>
      <c r="AE338" s="191">
        <f t="shared" ca="1" si="132"/>
        <v>1</v>
      </c>
      <c r="AF338" s="119"/>
      <c r="AG338" s="192" t="e">
        <f t="shared" ca="1" si="120"/>
        <v>#N/A</v>
      </c>
      <c r="AH338" s="189">
        <f t="shared" ca="1" si="121"/>
        <v>1001</v>
      </c>
      <c r="AI338" s="189">
        <f t="shared" ca="1" si="133"/>
        <v>0</v>
      </c>
      <c r="AJ338" s="190">
        <f t="shared" ca="1" si="122"/>
        <v>0</v>
      </c>
      <c r="AK338" s="191">
        <f t="shared" ca="1" si="134"/>
        <v>1</v>
      </c>
      <c r="AL338" s="186"/>
      <c r="AM338" s="188"/>
      <c r="AN338" s="189">
        <f t="shared" ca="1" si="123"/>
        <v>1001</v>
      </c>
      <c r="AO338" s="189">
        <f t="shared" ca="1" si="135"/>
        <v>0</v>
      </c>
      <c r="AP338" s="190">
        <f t="shared" ca="1" si="124"/>
        <v>0</v>
      </c>
      <c r="AQ338" s="191">
        <f t="shared" ca="1" si="136"/>
        <v>1</v>
      </c>
      <c r="AS338" s="192" t="e">
        <f t="shared" ca="1" si="125"/>
        <v>#N/A</v>
      </c>
      <c r="AT338" s="188"/>
      <c r="AU338" s="189">
        <f t="shared" ca="1" si="126"/>
        <v>1001</v>
      </c>
      <c r="AV338" s="189">
        <f t="shared" ca="1" si="137"/>
        <v>0</v>
      </c>
      <c r="AW338" s="190">
        <f t="shared" ca="1" si="127"/>
        <v>0</v>
      </c>
      <c r="AX338" s="191">
        <f t="shared" ca="1" si="138"/>
        <v>1</v>
      </c>
      <c r="AY338" s="188"/>
      <c r="AZ338" s="189">
        <f t="shared" ca="1" si="128"/>
        <v>1001</v>
      </c>
      <c r="BA338" s="189">
        <f t="shared" ca="1" si="139"/>
        <v>0</v>
      </c>
      <c r="BB338" s="190">
        <f t="shared" ca="1" si="129"/>
        <v>0</v>
      </c>
      <c r="BC338" s="191">
        <f t="shared" ca="1" si="140"/>
        <v>1</v>
      </c>
    </row>
    <row r="339" spans="2:55" x14ac:dyDescent="0.25">
      <c r="B339" s="181" t="e">
        <f t="shared" ca="1" si="103"/>
        <v>#N/A</v>
      </c>
      <c r="C3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9" s="12">
        <v>81</v>
      </c>
      <c r="E339" s="119" t="e">
        <f t="shared" ca="1" si="110"/>
        <v>#N/A</v>
      </c>
      <c r="F339" s="119" t="e">
        <f t="shared" ca="1" si="111"/>
        <v>#N/A</v>
      </c>
      <c r="G339" s="58">
        <f t="shared" ca="1" si="112"/>
        <v>3000</v>
      </c>
      <c r="H339" s="58">
        <f t="shared" ca="1" si="141"/>
        <v>0</v>
      </c>
      <c r="I339" s="86">
        <f t="shared" ca="1" si="113"/>
        <v>0</v>
      </c>
      <c r="J339" s="39">
        <f t="shared" ca="1" si="130"/>
        <v>1</v>
      </c>
      <c r="M339" s="16" t="e">
        <f t="shared" ca="1" si="104"/>
        <v>#N/A</v>
      </c>
      <c r="N339" s="86" t="e">
        <f t="shared" ca="1" si="105"/>
        <v>#N/A</v>
      </c>
      <c r="O339" s="86" t="e">
        <f t="shared" ca="1" si="106"/>
        <v>#N/A</v>
      </c>
      <c r="Q339" s="16" t="e">
        <f t="shared" ca="1" si="107"/>
        <v>#N/A</v>
      </c>
      <c r="R339" s="86" t="e">
        <f t="shared" ca="1" si="108"/>
        <v>#N/A</v>
      </c>
      <c r="S339" s="86" t="e">
        <f t="shared" ca="1" si="109"/>
        <v>#N/A</v>
      </c>
      <c r="T339" s="16" t="e">
        <f ca="1">(($E$9*(RAND()*($E$213-$D$213)+$D$213))*(RAND()*('Your Value Calcs'!$E$209-'Your Value Calcs'!$D$209)+'Your Value Calcs'!$D$209+IF('Your Results'!$D$48&gt;0,'Your Results'!$D$48,0)))+$E$161-$E$201+$E$185-($E$185*(RAND()*($E$215-$D$215)+$D$215))-(($E$205/$C$56)*(RAND()*($E$216-$D$216)+$D$216))</f>
        <v>#N/A</v>
      </c>
      <c r="U339" s="188" t="e">
        <f t="shared" ca="1" si="114"/>
        <v>#N/A</v>
      </c>
      <c r="V339" s="188" t="e">
        <f t="shared" ca="1" si="115"/>
        <v>#N/A</v>
      </c>
      <c r="W339" s="189">
        <f t="shared" ca="1" si="116"/>
        <v>1001</v>
      </c>
      <c r="X339" s="189">
        <f t="shared" ca="1" si="142"/>
        <v>0</v>
      </c>
      <c r="Y339" s="190">
        <f t="shared" ca="1" si="117"/>
        <v>0</v>
      </c>
      <c r="Z339" s="191">
        <f t="shared" ca="1" si="131"/>
        <v>1</v>
      </c>
      <c r="AA339" s="188"/>
      <c r="AB339" s="189">
        <f t="shared" ca="1" si="118"/>
        <v>1001</v>
      </c>
      <c r="AC339" s="189">
        <f t="shared" ca="1" si="143"/>
        <v>0</v>
      </c>
      <c r="AD339" s="190">
        <f t="shared" ca="1" si="119"/>
        <v>0</v>
      </c>
      <c r="AE339" s="191">
        <f t="shared" ca="1" si="132"/>
        <v>1</v>
      </c>
      <c r="AF339" s="119"/>
      <c r="AG339" s="192" t="e">
        <f t="shared" ca="1" si="120"/>
        <v>#N/A</v>
      </c>
      <c r="AH339" s="189">
        <f t="shared" ca="1" si="121"/>
        <v>1001</v>
      </c>
      <c r="AI339" s="189">
        <f t="shared" ca="1" si="133"/>
        <v>0</v>
      </c>
      <c r="AJ339" s="190">
        <f t="shared" ca="1" si="122"/>
        <v>0</v>
      </c>
      <c r="AK339" s="191">
        <f t="shared" ca="1" si="134"/>
        <v>1</v>
      </c>
      <c r="AL339" s="186"/>
      <c r="AM339" s="188"/>
      <c r="AN339" s="189">
        <f t="shared" ca="1" si="123"/>
        <v>1001</v>
      </c>
      <c r="AO339" s="189">
        <f t="shared" ca="1" si="135"/>
        <v>0</v>
      </c>
      <c r="AP339" s="190">
        <f t="shared" ca="1" si="124"/>
        <v>0</v>
      </c>
      <c r="AQ339" s="191">
        <f t="shared" ca="1" si="136"/>
        <v>1</v>
      </c>
      <c r="AS339" s="192" t="e">
        <f t="shared" ca="1" si="125"/>
        <v>#N/A</v>
      </c>
      <c r="AT339" s="188"/>
      <c r="AU339" s="189">
        <f t="shared" ca="1" si="126"/>
        <v>1001</v>
      </c>
      <c r="AV339" s="189">
        <f t="shared" ca="1" si="137"/>
        <v>0</v>
      </c>
      <c r="AW339" s="190">
        <f t="shared" ca="1" si="127"/>
        <v>0</v>
      </c>
      <c r="AX339" s="191">
        <f t="shared" ca="1" si="138"/>
        <v>1</v>
      </c>
      <c r="AY339" s="188"/>
      <c r="AZ339" s="189">
        <f t="shared" ca="1" si="128"/>
        <v>1001</v>
      </c>
      <c r="BA339" s="189">
        <f t="shared" ca="1" si="139"/>
        <v>0</v>
      </c>
      <c r="BB339" s="190">
        <f t="shared" ca="1" si="129"/>
        <v>0</v>
      </c>
      <c r="BC339" s="191">
        <f t="shared" ca="1" si="140"/>
        <v>1</v>
      </c>
    </row>
    <row r="340" spans="2:55" x14ac:dyDescent="0.25">
      <c r="B340" s="181" t="e">
        <f t="shared" ca="1" si="103"/>
        <v>#N/A</v>
      </c>
      <c r="C3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0" s="12">
        <v>82</v>
      </c>
      <c r="E340" s="119" t="e">
        <f t="shared" ca="1" si="110"/>
        <v>#N/A</v>
      </c>
      <c r="F340" s="119" t="e">
        <f t="shared" ca="1" si="111"/>
        <v>#N/A</v>
      </c>
      <c r="G340" s="58">
        <f t="shared" ca="1" si="112"/>
        <v>3000</v>
      </c>
      <c r="H340" s="58">
        <f t="shared" ca="1" si="141"/>
        <v>0</v>
      </c>
      <c r="I340" s="86">
        <f t="shared" ca="1" si="113"/>
        <v>0</v>
      </c>
      <c r="J340" s="39">
        <f t="shared" ca="1" si="130"/>
        <v>1</v>
      </c>
      <c r="M340" s="16" t="e">
        <f t="shared" ca="1" si="104"/>
        <v>#N/A</v>
      </c>
      <c r="N340" s="86" t="e">
        <f t="shared" ca="1" si="105"/>
        <v>#N/A</v>
      </c>
      <c r="O340" s="86" t="e">
        <f t="shared" ca="1" si="106"/>
        <v>#N/A</v>
      </c>
      <c r="Q340" s="16" t="e">
        <f t="shared" ca="1" si="107"/>
        <v>#N/A</v>
      </c>
      <c r="R340" s="86" t="e">
        <f t="shared" ca="1" si="108"/>
        <v>#N/A</v>
      </c>
      <c r="S340" s="86" t="e">
        <f t="shared" ca="1" si="109"/>
        <v>#N/A</v>
      </c>
      <c r="T340" s="16" t="e">
        <f ca="1">(($E$9*(RAND()*($E$213-$D$213)+$D$213))*(RAND()*('Your Value Calcs'!$E$209-'Your Value Calcs'!$D$209)+'Your Value Calcs'!$D$209+IF('Your Results'!$D$48&gt;0,'Your Results'!$D$48,0)))+$E$161-$E$201+$E$185-($E$185*(RAND()*($E$215-$D$215)+$D$215))-(($E$205/$C$56)*(RAND()*($E$216-$D$216)+$D$216))</f>
        <v>#N/A</v>
      </c>
      <c r="U340" s="188" t="e">
        <f t="shared" ca="1" si="114"/>
        <v>#N/A</v>
      </c>
      <c r="V340" s="188" t="e">
        <f t="shared" ca="1" si="115"/>
        <v>#N/A</v>
      </c>
      <c r="W340" s="189">
        <f t="shared" ca="1" si="116"/>
        <v>1001</v>
      </c>
      <c r="X340" s="189">
        <f t="shared" ca="1" si="142"/>
        <v>0</v>
      </c>
      <c r="Y340" s="190">
        <f t="shared" ca="1" si="117"/>
        <v>0</v>
      </c>
      <c r="Z340" s="191">
        <f t="shared" ca="1" si="131"/>
        <v>1</v>
      </c>
      <c r="AA340" s="188"/>
      <c r="AB340" s="189">
        <f t="shared" ca="1" si="118"/>
        <v>1001</v>
      </c>
      <c r="AC340" s="189">
        <f t="shared" ca="1" si="143"/>
        <v>0</v>
      </c>
      <c r="AD340" s="190">
        <f t="shared" ca="1" si="119"/>
        <v>0</v>
      </c>
      <c r="AE340" s="191">
        <f t="shared" ca="1" si="132"/>
        <v>1</v>
      </c>
      <c r="AF340" s="119"/>
      <c r="AG340" s="192" t="e">
        <f t="shared" ca="1" si="120"/>
        <v>#N/A</v>
      </c>
      <c r="AH340" s="189">
        <f t="shared" ca="1" si="121"/>
        <v>1001</v>
      </c>
      <c r="AI340" s="189">
        <f t="shared" ca="1" si="133"/>
        <v>0</v>
      </c>
      <c r="AJ340" s="190">
        <f t="shared" ca="1" si="122"/>
        <v>0</v>
      </c>
      <c r="AK340" s="191">
        <f t="shared" ca="1" si="134"/>
        <v>1</v>
      </c>
      <c r="AL340" s="186"/>
      <c r="AM340" s="188"/>
      <c r="AN340" s="189">
        <f t="shared" ca="1" si="123"/>
        <v>1001</v>
      </c>
      <c r="AO340" s="189">
        <f t="shared" ca="1" si="135"/>
        <v>0</v>
      </c>
      <c r="AP340" s="190">
        <f t="shared" ca="1" si="124"/>
        <v>0</v>
      </c>
      <c r="AQ340" s="191">
        <f t="shared" ca="1" si="136"/>
        <v>1</v>
      </c>
      <c r="AS340" s="192" t="e">
        <f t="shared" ca="1" si="125"/>
        <v>#N/A</v>
      </c>
      <c r="AT340" s="188"/>
      <c r="AU340" s="189">
        <f t="shared" ca="1" si="126"/>
        <v>1001</v>
      </c>
      <c r="AV340" s="189">
        <f t="shared" ca="1" si="137"/>
        <v>0</v>
      </c>
      <c r="AW340" s="190">
        <f t="shared" ca="1" si="127"/>
        <v>0</v>
      </c>
      <c r="AX340" s="191">
        <f t="shared" ca="1" si="138"/>
        <v>1</v>
      </c>
      <c r="AY340" s="188"/>
      <c r="AZ340" s="189">
        <f t="shared" ca="1" si="128"/>
        <v>1001</v>
      </c>
      <c r="BA340" s="189">
        <f t="shared" ca="1" si="139"/>
        <v>0</v>
      </c>
      <c r="BB340" s="190">
        <f t="shared" ca="1" si="129"/>
        <v>0</v>
      </c>
      <c r="BC340" s="191">
        <f t="shared" ca="1" si="140"/>
        <v>1</v>
      </c>
    </row>
    <row r="341" spans="2:55" x14ac:dyDescent="0.25">
      <c r="B341" s="181" t="e">
        <f t="shared" ca="1" si="103"/>
        <v>#N/A</v>
      </c>
      <c r="C3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1" s="12">
        <v>83</v>
      </c>
      <c r="E341" s="119" t="e">
        <f t="shared" ca="1" si="110"/>
        <v>#N/A</v>
      </c>
      <c r="F341" s="119" t="e">
        <f t="shared" ca="1" si="111"/>
        <v>#N/A</v>
      </c>
      <c r="G341" s="58">
        <f t="shared" ca="1" si="112"/>
        <v>3000</v>
      </c>
      <c r="H341" s="58">
        <f t="shared" ca="1" si="141"/>
        <v>0</v>
      </c>
      <c r="I341" s="86">
        <f t="shared" ca="1" si="113"/>
        <v>0</v>
      </c>
      <c r="J341" s="39">
        <f t="shared" ca="1" si="130"/>
        <v>1</v>
      </c>
      <c r="M341" s="16" t="e">
        <f t="shared" ca="1" si="104"/>
        <v>#N/A</v>
      </c>
      <c r="N341" s="86" t="e">
        <f t="shared" ca="1" si="105"/>
        <v>#N/A</v>
      </c>
      <c r="O341" s="86" t="e">
        <f t="shared" ca="1" si="106"/>
        <v>#N/A</v>
      </c>
      <c r="Q341" s="16" t="e">
        <f t="shared" ca="1" si="107"/>
        <v>#N/A</v>
      </c>
      <c r="R341" s="86" t="e">
        <f t="shared" ca="1" si="108"/>
        <v>#N/A</v>
      </c>
      <c r="S341" s="86" t="e">
        <f t="shared" ca="1" si="109"/>
        <v>#N/A</v>
      </c>
      <c r="T341" s="16" t="e">
        <f ca="1">(($E$9*(RAND()*($E$213-$D$213)+$D$213))*(RAND()*('Your Value Calcs'!$E$209-'Your Value Calcs'!$D$209)+'Your Value Calcs'!$D$209+IF('Your Results'!$D$48&gt;0,'Your Results'!$D$48,0)))+$E$161-$E$201+$E$185-($E$185*(RAND()*($E$215-$D$215)+$D$215))-(($E$205/$C$56)*(RAND()*($E$216-$D$216)+$D$216))</f>
        <v>#N/A</v>
      </c>
      <c r="U341" s="188" t="e">
        <f t="shared" ca="1" si="114"/>
        <v>#N/A</v>
      </c>
      <c r="V341" s="188" t="e">
        <f t="shared" ca="1" si="115"/>
        <v>#N/A</v>
      </c>
      <c r="W341" s="189">
        <f t="shared" ca="1" si="116"/>
        <v>1001</v>
      </c>
      <c r="X341" s="189">
        <f t="shared" ca="1" si="142"/>
        <v>0</v>
      </c>
      <c r="Y341" s="190">
        <f t="shared" ca="1" si="117"/>
        <v>0</v>
      </c>
      <c r="Z341" s="191">
        <f t="shared" ca="1" si="131"/>
        <v>1</v>
      </c>
      <c r="AA341" s="188"/>
      <c r="AB341" s="189">
        <f t="shared" ca="1" si="118"/>
        <v>1001</v>
      </c>
      <c r="AC341" s="189">
        <f t="shared" ca="1" si="143"/>
        <v>0</v>
      </c>
      <c r="AD341" s="190">
        <f t="shared" ca="1" si="119"/>
        <v>0</v>
      </c>
      <c r="AE341" s="191">
        <f t="shared" ca="1" si="132"/>
        <v>1</v>
      </c>
      <c r="AF341" s="119"/>
      <c r="AG341" s="192" t="e">
        <f t="shared" ca="1" si="120"/>
        <v>#N/A</v>
      </c>
      <c r="AH341" s="189">
        <f t="shared" ca="1" si="121"/>
        <v>1001</v>
      </c>
      <c r="AI341" s="189">
        <f t="shared" ca="1" si="133"/>
        <v>0</v>
      </c>
      <c r="AJ341" s="190">
        <f t="shared" ca="1" si="122"/>
        <v>0</v>
      </c>
      <c r="AK341" s="191">
        <f t="shared" ca="1" si="134"/>
        <v>1</v>
      </c>
      <c r="AL341" s="186"/>
      <c r="AM341" s="188"/>
      <c r="AN341" s="189">
        <f t="shared" ca="1" si="123"/>
        <v>1001</v>
      </c>
      <c r="AO341" s="189">
        <f t="shared" ca="1" si="135"/>
        <v>0</v>
      </c>
      <c r="AP341" s="190">
        <f t="shared" ca="1" si="124"/>
        <v>0</v>
      </c>
      <c r="AQ341" s="191">
        <f t="shared" ca="1" si="136"/>
        <v>1</v>
      </c>
      <c r="AS341" s="192" t="e">
        <f t="shared" ca="1" si="125"/>
        <v>#N/A</v>
      </c>
      <c r="AT341" s="188"/>
      <c r="AU341" s="189">
        <f t="shared" ca="1" si="126"/>
        <v>1001</v>
      </c>
      <c r="AV341" s="189">
        <f t="shared" ca="1" si="137"/>
        <v>0</v>
      </c>
      <c r="AW341" s="190">
        <f t="shared" ca="1" si="127"/>
        <v>0</v>
      </c>
      <c r="AX341" s="191">
        <f t="shared" ca="1" si="138"/>
        <v>1</v>
      </c>
      <c r="AY341" s="188"/>
      <c r="AZ341" s="189">
        <f t="shared" ca="1" si="128"/>
        <v>1001</v>
      </c>
      <c r="BA341" s="189">
        <f t="shared" ca="1" si="139"/>
        <v>0</v>
      </c>
      <c r="BB341" s="190">
        <f t="shared" ca="1" si="129"/>
        <v>0</v>
      </c>
      <c r="BC341" s="191">
        <f t="shared" ca="1" si="140"/>
        <v>1</v>
      </c>
    </row>
    <row r="342" spans="2:55" x14ac:dyDescent="0.25">
      <c r="B342" s="181" t="e">
        <f t="shared" ca="1" si="103"/>
        <v>#N/A</v>
      </c>
      <c r="C3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2" s="12">
        <v>84</v>
      </c>
      <c r="E342" s="119" t="e">
        <f t="shared" ca="1" si="110"/>
        <v>#N/A</v>
      </c>
      <c r="F342" s="119" t="e">
        <f t="shared" ca="1" si="111"/>
        <v>#N/A</v>
      </c>
      <c r="G342" s="58">
        <f t="shared" ca="1" si="112"/>
        <v>3000</v>
      </c>
      <c r="H342" s="58">
        <f t="shared" ca="1" si="141"/>
        <v>0</v>
      </c>
      <c r="I342" s="86">
        <f t="shared" ca="1" si="113"/>
        <v>0</v>
      </c>
      <c r="J342" s="39">
        <f t="shared" ca="1" si="130"/>
        <v>1</v>
      </c>
      <c r="M342" s="16" t="e">
        <f t="shared" ca="1" si="104"/>
        <v>#N/A</v>
      </c>
      <c r="N342" s="86" t="e">
        <f t="shared" ca="1" si="105"/>
        <v>#N/A</v>
      </c>
      <c r="O342" s="86" t="e">
        <f t="shared" ca="1" si="106"/>
        <v>#N/A</v>
      </c>
      <c r="Q342" s="16" t="e">
        <f t="shared" ca="1" si="107"/>
        <v>#N/A</v>
      </c>
      <c r="R342" s="86" t="e">
        <f t="shared" ca="1" si="108"/>
        <v>#N/A</v>
      </c>
      <c r="S342" s="86" t="e">
        <f t="shared" ca="1" si="109"/>
        <v>#N/A</v>
      </c>
      <c r="T342" s="16" t="e">
        <f ca="1">(($E$9*(RAND()*($E$213-$D$213)+$D$213))*(RAND()*('Your Value Calcs'!$E$209-'Your Value Calcs'!$D$209)+'Your Value Calcs'!$D$209+IF('Your Results'!$D$48&gt;0,'Your Results'!$D$48,0)))+$E$161-$E$201+$E$185-($E$185*(RAND()*($E$215-$D$215)+$D$215))-(($E$205/$C$56)*(RAND()*($E$216-$D$216)+$D$216))</f>
        <v>#N/A</v>
      </c>
      <c r="U342" s="188" t="e">
        <f t="shared" ca="1" si="114"/>
        <v>#N/A</v>
      </c>
      <c r="V342" s="188" t="e">
        <f t="shared" ca="1" si="115"/>
        <v>#N/A</v>
      </c>
      <c r="W342" s="189">
        <f t="shared" ca="1" si="116"/>
        <v>1001</v>
      </c>
      <c r="X342" s="189">
        <f t="shared" ca="1" si="142"/>
        <v>0</v>
      </c>
      <c r="Y342" s="190">
        <f t="shared" ca="1" si="117"/>
        <v>0</v>
      </c>
      <c r="Z342" s="191">
        <f t="shared" ca="1" si="131"/>
        <v>1</v>
      </c>
      <c r="AA342" s="188"/>
      <c r="AB342" s="189">
        <f t="shared" ca="1" si="118"/>
        <v>1001</v>
      </c>
      <c r="AC342" s="189">
        <f t="shared" ca="1" si="143"/>
        <v>0</v>
      </c>
      <c r="AD342" s="190">
        <f t="shared" ca="1" si="119"/>
        <v>0</v>
      </c>
      <c r="AE342" s="191">
        <f t="shared" ca="1" si="132"/>
        <v>1</v>
      </c>
      <c r="AF342" s="119"/>
      <c r="AG342" s="192" t="e">
        <f t="shared" ca="1" si="120"/>
        <v>#N/A</v>
      </c>
      <c r="AH342" s="189">
        <f t="shared" ca="1" si="121"/>
        <v>1001</v>
      </c>
      <c r="AI342" s="189">
        <f t="shared" ca="1" si="133"/>
        <v>0</v>
      </c>
      <c r="AJ342" s="190">
        <f t="shared" ca="1" si="122"/>
        <v>0</v>
      </c>
      <c r="AK342" s="191">
        <f t="shared" ca="1" si="134"/>
        <v>1</v>
      </c>
      <c r="AL342" s="186"/>
      <c r="AM342" s="188"/>
      <c r="AN342" s="189">
        <f t="shared" ca="1" si="123"/>
        <v>1001</v>
      </c>
      <c r="AO342" s="189">
        <f t="shared" ca="1" si="135"/>
        <v>0</v>
      </c>
      <c r="AP342" s="190">
        <f t="shared" ca="1" si="124"/>
        <v>0</v>
      </c>
      <c r="AQ342" s="191">
        <f t="shared" ca="1" si="136"/>
        <v>1</v>
      </c>
      <c r="AS342" s="192" t="e">
        <f t="shared" ca="1" si="125"/>
        <v>#N/A</v>
      </c>
      <c r="AT342" s="188"/>
      <c r="AU342" s="189">
        <f t="shared" ca="1" si="126"/>
        <v>1001</v>
      </c>
      <c r="AV342" s="189">
        <f t="shared" ca="1" si="137"/>
        <v>0</v>
      </c>
      <c r="AW342" s="190">
        <f t="shared" ca="1" si="127"/>
        <v>0</v>
      </c>
      <c r="AX342" s="191">
        <f t="shared" ca="1" si="138"/>
        <v>1</v>
      </c>
      <c r="AY342" s="188"/>
      <c r="AZ342" s="189">
        <f t="shared" ca="1" si="128"/>
        <v>1001</v>
      </c>
      <c r="BA342" s="189">
        <f t="shared" ca="1" si="139"/>
        <v>0</v>
      </c>
      <c r="BB342" s="190">
        <f t="shared" ca="1" si="129"/>
        <v>0</v>
      </c>
      <c r="BC342" s="191">
        <f t="shared" ca="1" si="140"/>
        <v>1</v>
      </c>
    </row>
    <row r="343" spans="2:55" x14ac:dyDescent="0.25">
      <c r="B343" s="181" t="e">
        <f t="shared" ca="1" si="103"/>
        <v>#N/A</v>
      </c>
      <c r="C3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3" s="12">
        <v>85</v>
      </c>
      <c r="E343" s="119" t="e">
        <f t="shared" ca="1" si="110"/>
        <v>#N/A</v>
      </c>
      <c r="F343" s="119" t="e">
        <f t="shared" ca="1" si="111"/>
        <v>#N/A</v>
      </c>
      <c r="G343" s="58">
        <f t="shared" ca="1" si="112"/>
        <v>3000</v>
      </c>
      <c r="H343" s="58">
        <f t="shared" ca="1" si="141"/>
        <v>0</v>
      </c>
      <c r="I343" s="86">
        <f t="shared" ca="1" si="113"/>
        <v>0</v>
      </c>
      <c r="J343" s="39">
        <f t="shared" ca="1" si="130"/>
        <v>1</v>
      </c>
      <c r="M343" s="16" t="e">
        <f t="shared" ca="1" si="104"/>
        <v>#N/A</v>
      </c>
      <c r="N343" s="86" t="e">
        <f t="shared" ca="1" si="105"/>
        <v>#N/A</v>
      </c>
      <c r="O343" s="86" t="e">
        <f t="shared" ca="1" si="106"/>
        <v>#N/A</v>
      </c>
      <c r="Q343" s="16" t="e">
        <f t="shared" ca="1" si="107"/>
        <v>#N/A</v>
      </c>
      <c r="R343" s="86" t="e">
        <f t="shared" ca="1" si="108"/>
        <v>#N/A</v>
      </c>
      <c r="S343" s="86" t="e">
        <f t="shared" ca="1" si="109"/>
        <v>#N/A</v>
      </c>
      <c r="T343" s="16" t="e">
        <f ca="1">(($E$9*(RAND()*($E$213-$D$213)+$D$213))*(RAND()*('Your Value Calcs'!$E$209-'Your Value Calcs'!$D$209)+'Your Value Calcs'!$D$209+IF('Your Results'!$D$48&gt;0,'Your Results'!$D$48,0)))+$E$161-$E$201+$E$185-($E$185*(RAND()*($E$215-$D$215)+$D$215))-(($E$205/$C$56)*(RAND()*($E$216-$D$216)+$D$216))</f>
        <v>#N/A</v>
      </c>
      <c r="U343" s="188" t="e">
        <f t="shared" ca="1" si="114"/>
        <v>#N/A</v>
      </c>
      <c r="V343" s="188" t="e">
        <f t="shared" ca="1" si="115"/>
        <v>#N/A</v>
      </c>
      <c r="W343" s="189">
        <f t="shared" ca="1" si="116"/>
        <v>1001</v>
      </c>
      <c r="X343" s="189">
        <f t="shared" ca="1" si="142"/>
        <v>0</v>
      </c>
      <c r="Y343" s="190">
        <f t="shared" ca="1" si="117"/>
        <v>0</v>
      </c>
      <c r="Z343" s="191">
        <f t="shared" ca="1" si="131"/>
        <v>1</v>
      </c>
      <c r="AA343" s="188"/>
      <c r="AB343" s="189">
        <f t="shared" ca="1" si="118"/>
        <v>1001</v>
      </c>
      <c r="AC343" s="189">
        <f t="shared" ca="1" si="143"/>
        <v>0</v>
      </c>
      <c r="AD343" s="190">
        <f t="shared" ca="1" si="119"/>
        <v>0</v>
      </c>
      <c r="AE343" s="191">
        <f t="shared" ca="1" si="132"/>
        <v>1</v>
      </c>
      <c r="AF343" s="119"/>
      <c r="AG343" s="192" t="e">
        <f t="shared" ca="1" si="120"/>
        <v>#N/A</v>
      </c>
      <c r="AH343" s="189">
        <f t="shared" ca="1" si="121"/>
        <v>1001</v>
      </c>
      <c r="AI343" s="189">
        <f t="shared" ca="1" si="133"/>
        <v>0</v>
      </c>
      <c r="AJ343" s="190">
        <f t="shared" ca="1" si="122"/>
        <v>0</v>
      </c>
      <c r="AK343" s="191">
        <f t="shared" ca="1" si="134"/>
        <v>1</v>
      </c>
      <c r="AL343" s="186"/>
      <c r="AM343" s="188"/>
      <c r="AN343" s="189">
        <f t="shared" ca="1" si="123"/>
        <v>1001</v>
      </c>
      <c r="AO343" s="189">
        <f t="shared" ca="1" si="135"/>
        <v>0</v>
      </c>
      <c r="AP343" s="190">
        <f t="shared" ca="1" si="124"/>
        <v>0</v>
      </c>
      <c r="AQ343" s="191">
        <f t="shared" ca="1" si="136"/>
        <v>1</v>
      </c>
      <c r="AS343" s="192" t="e">
        <f t="shared" ca="1" si="125"/>
        <v>#N/A</v>
      </c>
      <c r="AT343" s="188"/>
      <c r="AU343" s="189">
        <f t="shared" ca="1" si="126"/>
        <v>1001</v>
      </c>
      <c r="AV343" s="189">
        <f t="shared" ca="1" si="137"/>
        <v>0</v>
      </c>
      <c r="AW343" s="190">
        <f t="shared" ca="1" si="127"/>
        <v>0</v>
      </c>
      <c r="AX343" s="191">
        <f t="shared" ca="1" si="138"/>
        <v>1</v>
      </c>
      <c r="AY343" s="188"/>
      <c r="AZ343" s="189">
        <f t="shared" ca="1" si="128"/>
        <v>1001</v>
      </c>
      <c r="BA343" s="189">
        <f t="shared" ca="1" si="139"/>
        <v>0</v>
      </c>
      <c r="BB343" s="190">
        <f t="shared" ca="1" si="129"/>
        <v>0</v>
      </c>
      <c r="BC343" s="191">
        <f t="shared" ca="1" si="140"/>
        <v>1</v>
      </c>
    </row>
    <row r="344" spans="2:55" x14ac:dyDescent="0.25">
      <c r="B344" s="181" t="e">
        <f t="shared" ca="1" si="103"/>
        <v>#N/A</v>
      </c>
      <c r="C3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4" s="12">
        <v>86</v>
      </c>
      <c r="E344" s="119" t="e">
        <f t="shared" ca="1" si="110"/>
        <v>#N/A</v>
      </c>
      <c r="F344" s="119" t="e">
        <f t="shared" ca="1" si="111"/>
        <v>#N/A</v>
      </c>
      <c r="G344" s="58">
        <f t="shared" ca="1" si="112"/>
        <v>3000</v>
      </c>
      <c r="H344" s="58">
        <f t="shared" ca="1" si="141"/>
        <v>0</v>
      </c>
      <c r="I344" s="86">
        <f t="shared" ca="1" si="113"/>
        <v>0</v>
      </c>
      <c r="J344" s="39">
        <f t="shared" ca="1" si="130"/>
        <v>1</v>
      </c>
      <c r="M344" s="16" t="e">
        <f t="shared" ca="1" si="104"/>
        <v>#N/A</v>
      </c>
      <c r="N344" s="86" t="e">
        <f t="shared" ca="1" si="105"/>
        <v>#N/A</v>
      </c>
      <c r="O344" s="86" t="e">
        <f t="shared" ca="1" si="106"/>
        <v>#N/A</v>
      </c>
      <c r="Q344" s="16" t="e">
        <f t="shared" ca="1" si="107"/>
        <v>#N/A</v>
      </c>
      <c r="R344" s="86" t="e">
        <f t="shared" ca="1" si="108"/>
        <v>#N/A</v>
      </c>
      <c r="S344" s="86" t="e">
        <f t="shared" ca="1" si="109"/>
        <v>#N/A</v>
      </c>
      <c r="T344" s="16" t="e">
        <f ca="1">(($E$9*(RAND()*($E$213-$D$213)+$D$213))*(RAND()*('Your Value Calcs'!$E$209-'Your Value Calcs'!$D$209)+'Your Value Calcs'!$D$209+IF('Your Results'!$D$48&gt;0,'Your Results'!$D$48,0)))+$E$161-$E$201+$E$185-($E$185*(RAND()*($E$215-$D$215)+$D$215))-(($E$205/$C$56)*(RAND()*($E$216-$D$216)+$D$216))</f>
        <v>#N/A</v>
      </c>
      <c r="U344" s="188" t="e">
        <f t="shared" ca="1" si="114"/>
        <v>#N/A</v>
      </c>
      <c r="V344" s="188" t="e">
        <f t="shared" ca="1" si="115"/>
        <v>#N/A</v>
      </c>
      <c r="W344" s="189">
        <f t="shared" ca="1" si="116"/>
        <v>1001</v>
      </c>
      <c r="X344" s="189">
        <f t="shared" ca="1" si="142"/>
        <v>0</v>
      </c>
      <c r="Y344" s="190">
        <f t="shared" ca="1" si="117"/>
        <v>0</v>
      </c>
      <c r="Z344" s="191">
        <f t="shared" ca="1" si="131"/>
        <v>1</v>
      </c>
      <c r="AA344" s="188"/>
      <c r="AB344" s="189">
        <f t="shared" ca="1" si="118"/>
        <v>1001</v>
      </c>
      <c r="AC344" s="189">
        <f t="shared" ca="1" si="143"/>
        <v>0</v>
      </c>
      <c r="AD344" s="190">
        <f t="shared" ca="1" si="119"/>
        <v>0</v>
      </c>
      <c r="AE344" s="191">
        <f t="shared" ca="1" si="132"/>
        <v>1</v>
      </c>
      <c r="AF344" s="119"/>
      <c r="AG344" s="192" t="e">
        <f t="shared" ca="1" si="120"/>
        <v>#N/A</v>
      </c>
      <c r="AH344" s="189">
        <f t="shared" ca="1" si="121"/>
        <v>1001</v>
      </c>
      <c r="AI344" s="189">
        <f t="shared" ca="1" si="133"/>
        <v>0</v>
      </c>
      <c r="AJ344" s="190">
        <f t="shared" ca="1" si="122"/>
        <v>0</v>
      </c>
      <c r="AK344" s="191">
        <f t="shared" ca="1" si="134"/>
        <v>1</v>
      </c>
      <c r="AL344" s="186"/>
      <c r="AM344" s="188"/>
      <c r="AN344" s="189">
        <f t="shared" ca="1" si="123"/>
        <v>1001</v>
      </c>
      <c r="AO344" s="189">
        <f t="shared" ca="1" si="135"/>
        <v>0</v>
      </c>
      <c r="AP344" s="190">
        <f t="shared" ca="1" si="124"/>
        <v>0</v>
      </c>
      <c r="AQ344" s="191">
        <f t="shared" ca="1" si="136"/>
        <v>1</v>
      </c>
      <c r="AS344" s="192" t="e">
        <f t="shared" ca="1" si="125"/>
        <v>#N/A</v>
      </c>
      <c r="AT344" s="188"/>
      <c r="AU344" s="189">
        <f t="shared" ca="1" si="126"/>
        <v>1001</v>
      </c>
      <c r="AV344" s="189">
        <f t="shared" ca="1" si="137"/>
        <v>0</v>
      </c>
      <c r="AW344" s="190">
        <f t="shared" ca="1" si="127"/>
        <v>0</v>
      </c>
      <c r="AX344" s="191">
        <f t="shared" ca="1" si="138"/>
        <v>1</v>
      </c>
      <c r="AY344" s="188"/>
      <c r="AZ344" s="189">
        <f t="shared" ca="1" si="128"/>
        <v>1001</v>
      </c>
      <c r="BA344" s="189">
        <f t="shared" ca="1" si="139"/>
        <v>0</v>
      </c>
      <c r="BB344" s="190">
        <f t="shared" ca="1" si="129"/>
        <v>0</v>
      </c>
      <c r="BC344" s="191">
        <f t="shared" ca="1" si="140"/>
        <v>1</v>
      </c>
    </row>
    <row r="345" spans="2:55" x14ac:dyDescent="0.25">
      <c r="B345" s="181" t="e">
        <f t="shared" ca="1" si="103"/>
        <v>#N/A</v>
      </c>
      <c r="C3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5" s="12">
        <v>87</v>
      </c>
      <c r="E345" s="119" t="e">
        <f t="shared" ca="1" si="110"/>
        <v>#N/A</v>
      </c>
      <c r="F345" s="119" t="e">
        <f t="shared" ca="1" si="111"/>
        <v>#N/A</v>
      </c>
      <c r="G345" s="58">
        <f t="shared" ca="1" si="112"/>
        <v>3000</v>
      </c>
      <c r="H345" s="58">
        <f t="shared" ca="1" si="141"/>
        <v>0</v>
      </c>
      <c r="I345" s="86">
        <f t="shared" ca="1" si="113"/>
        <v>0</v>
      </c>
      <c r="J345" s="39">
        <f t="shared" ca="1" si="130"/>
        <v>1</v>
      </c>
      <c r="M345" s="16" t="e">
        <f t="shared" ca="1" si="104"/>
        <v>#N/A</v>
      </c>
      <c r="N345" s="86" t="e">
        <f t="shared" ca="1" si="105"/>
        <v>#N/A</v>
      </c>
      <c r="O345" s="86" t="e">
        <f t="shared" ca="1" si="106"/>
        <v>#N/A</v>
      </c>
      <c r="Q345" s="16" t="e">
        <f t="shared" ca="1" si="107"/>
        <v>#N/A</v>
      </c>
      <c r="R345" s="86" t="e">
        <f t="shared" ca="1" si="108"/>
        <v>#N/A</v>
      </c>
      <c r="S345" s="86" t="e">
        <f t="shared" ca="1" si="109"/>
        <v>#N/A</v>
      </c>
      <c r="T345" s="16" t="e">
        <f ca="1">(($E$9*(RAND()*($E$213-$D$213)+$D$213))*(RAND()*('Your Value Calcs'!$E$209-'Your Value Calcs'!$D$209)+'Your Value Calcs'!$D$209+IF('Your Results'!$D$48&gt;0,'Your Results'!$D$48,0)))+$E$161-$E$201+$E$185-($E$185*(RAND()*($E$215-$D$215)+$D$215))-(($E$205/$C$56)*(RAND()*($E$216-$D$216)+$D$216))</f>
        <v>#N/A</v>
      </c>
      <c r="U345" s="188" t="e">
        <f t="shared" ca="1" si="114"/>
        <v>#N/A</v>
      </c>
      <c r="V345" s="188" t="e">
        <f t="shared" ca="1" si="115"/>
        <v>#N/A</v>
      </c>
      <c r="W345" s="189">
        <f t="shared" ca="1" si="116"/>
        <v>1001</v>
      </c>
      <c r="X345" s="189">
        <f t="shared" ca="1" si="142"/>
        <v>0</v>
      </c>
      <c r="Y345" s="190">
        <f t="shared" ca="1" si="117"/>
        <v>0</v>
      </c>
      <c r="Z345" s="191">
        <f t="shared" ca="1" si="131"/>
        <v>1</v>
      </c>
      <c r="AA345" s="188"/>
      <c r="AB345" s="189">
        <f t="shared" ca="1" si="118"/>
        <v>1001</v>
      </c>
      <c r="AC345" s="189">
        <f t="shared" ca="1" si="143"/>
        <v>0</v>
      </c>
      <c r="AD345" s="190">
        <f t="shared" ca="1" si="119"/>
        <v>0</v>
      </c>
      <c r="AE345" s="191">
        <f t="shared" ca="1" si="132"/>
        <v>1</v>
      </c>
      <c r="AF345" s="119"/>
      <c r="AG345" s="192" t="e">
        <f t="shared" ca="1" si="120"/>
        <v>#N/A</v>
      </c>
      <c r="AH345" s="189">
        <f t="shared" ca="1" si="121"/>
        <v>1001</v>
      </c>
      <c r="AI345" s="189">
        <f t="shared" ca="1" si="133"/>
        <v>0</v>
      </c>
      <c r="AJ345" s="190">
        <f t="shared" ca="1" si="122"/>
        <v>0</v>
      </c>
      <c r="AK345" s="191">
        <f t="shared" ca="1" si="134"/>
        <v>1</v>
      </c>
      <c r="AL345" s="186"/>
      <c r="AM345" s="188"/>
      <c r="AN345" s="189">
        <f t="shared" ca="1" si="123"/>
        <v>1001</v>
      </c>
      <c r="AO345" s="189">
        <f t="shared" ca="1" si="135"/>
        <v>0</v>
      </c>
      <c r="AP345" s="190">
        <f t="shared" ca="1" si="124"/>
        <v>0</v>
      </c>
      <c r="AQ345" s="191">
        <f t="shared" ca="1" si="136"/>
        <v>1</v>
      </c>
      <c r="AS345" s="192" t="e">
        <f t="shared" ca="1" si="125"/>
        <v>#N/A</v>
      </c>
      <c r="AT345" s="188"/>
      <c r="AU345" s="189">
        <f t="shared" ca="1" si="126"/>
        <v>1001</v>
      </c>
      <c r="AV345" s="189">
        <f t="shared" ca="1" si="137"/>
        <v>0</v>
      </c>
      <c r="AW345" s="190">
        <f t="shared" ca="1" si="127"/>
        <v>0</v>
      </c>
      <c r="AX345" s="191">
        <f t="shared" ca="1" si="138"/>
        <v>1</v>
      </c>
      <c r="AY345" s="188"/>
      <c r="AZ345" s="189">
        <f t="shared" ca="1" si="128"/>
        <v>1001</v>
      </c>
      <c r="BA345" s="189">
        <f t="shared" ca="1" si="139"/>
        <v>0</v>
      </c>
      <c r="BB345" s="190">
        <f t="shared" ca="1" si="129"/>
        <v>0</v>
      </c>
      <c r="BC345" s="191">
        <f t="shared" ca="1" si="140"/>
        <v>1</v>
      </c>
    </row>
    <row r="346" spans="2:55" x14ac:dyDescent="0.25">
      <c r="B346" s="181" t="e">
        <f t="shared" ca="1" si="103"/>
        <v>#N/A</v>
      </c>
      <c r="C3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6" s="12">
        <v>88</v>
      </c>
      <c r="E346" s="119" t="e">
        <f t="shared" ca="1" si="110"/>
        <v>#N/A</v>
      </c>
      <c r="F346" s="119" t="e">
        <f t="shared" ca="1" si="111"/>
        <v>#N/A</v>
      </c>
      <c r="G346" s="58">
        <f t="shared" ca="1" si="112"/>
        <v>3000</v>
      </c>
      <c r="H346" s="58">
        <f t="shared" ca="1" si="141"/>
        <v>0</v>
      </c>
      <c r="I346" s="86">
        <f t="shared" ca="1" si="113"/>
        <v>0</v>
      </c>
      <c r="J346" s="39">
        <f t="shared" ca="1" si="130"/>
        <v>1</v>
      </c>
      <c r="M346" s="16" t="e">
        <f t="shared" ca="1" si="104"/>
        <v>#N/A</v>
      </c>
      <c r="N346" s="86" t="e">
        <f t="shared" ca="1" si="105"/>
        <v>#N/A</v>
      </c>
      <c r="O346" s="86" t="e">
        <f t="shared" ca="1" si="106"/>
        <v>#N/A</v>
      </c>
      <c r="Q346" s="16" t="e">
        <f t="shared" ca="1" si="107"/>
        <v>#N/A</v>
      </c>
      <c r="R346" s="86" t="e">
        <f t="shared" ca="1" si="108"/>
        <v>#N/A</v>
      </c>
      <c r="S346" s="86" t="e">
        <f t="shared" ca="1" si="109"/>
        <v>#N/A</v>
      </c>
      <c r="T346" s="16" t="e">
        <f ca="1">(($E$9*(RAND()*($E$213-$D$213)+$D$213))*(RAND()*('Your Value Calcs'!$E$209-'Your Value Calcs'!$D$209)+'Your Value Calcs'!$D$209+IF('Your Results'!$D$48&gt;0,'Your Results'!$D$48,0)))+$E$161-$E$201+$E$185-($E$185*(RAND()*($E$215-$D$215)+$D$215))-(($E$205/$C$56)*(RAND()*($E$216-$D$216)+$D$216))</f>
        <v>#N/A</v>
      </c>
      <c r="U346" s="188" t="e">
        <f t="shared" ca="1" si="114"/>
        <v>#N/A</v>
      </c>
      <c r="V346" s="188" t="e">
        <f t="shared" ca="1" si="115"/>
        <v>#N/A</v>
      </c>
      <c r="W346" s="189">
        <f t="shared" ca="1" si="116"/>
        <v>1001</v>
      </c>
      <c r="X346" s="189">
        <f t="shared" ca="1" si="142"/>
        <v>0</v>
      </c>
      <c r="Y346" s="190">
        <f t="shared" ca="1" si="117"/>
        <v>0</v>
      </c>
      <c r="Z346" s="191">
        <f t="shared" ca="1" si="131"/>
        <v>1</v>
      </c>
      <c r="AA346" s="188"/>
      <c r="AB346" s="189">
        <f t="shared" ca="1" si="118"/>
        <v>1001</v>
      </c>
      <c r="AC346" s="189">
        <f t="shared" ca="1" si="143"/>
        <v>0</v>
      </c>
      <c r="AD346" s="190">
        <f t="shared" ca="1" si="119"/>
        <v>0</v>
      </c>
      <c r="AE346" s="191">
        <f t="shared" ca="1" si="132"/>
        <v>1</v>
      </c>
      <c r="AF346" s="119"/>
      <c r="AG346" s="192" t="e">
        <f t="shared" ca="1" si="120"/>
        <v>#N/A</v>
      </c>
      <c r="AH346" s="189">
        <f t="shared" ca="1" si="121"/>
        <v>1001</v>
      </c>
      <c r="AI346" s="189">
        <f t="shared" ca="1" si="133"/>
        <v>0</v>
      </c>
      <c r="AJ346" s="190">
        <f t="shared" ca="1" si="122"/>
        <v>0</v>
      </c>
      <c r="AK346" s="191">
        <f t="shared" ca="1" si="134"/>
        <v>1</v>
      </c>
      <c r="AL346" s="186"/>
      <c r="AM346" s="188"/>
      <c r="AN346" s="189">
        <f t="shared" ca="1" si="123"/>
        <v>1001</v>
      </c>
      <c r="AO346" s="189">
        <f t="shared" ca="1" si="135"/>
        <v>0</v>
      </c>
      <c r="AP346" s="190">
        <f t="shared" ca="1" si="124"/>
        <v>0</v>
      </c>
      <c r="AQ346" s="191">
        <f t="shared" ca="1" si="136"/>
        <v>1</v>
      </c>
      <c r="AS346" s="192" t="e">
        <f t="shared" ca="1" si="125"/>
        <v>#N/A</v>
      </c>
      <c r="AT346" s="188"/>
      <c r="AU346" s="189">
        <f t="shared" ca="1" si="126"/>
        <v>1001</v>
      </c>
      <c r="AV346" s="189">
        <f t="shared" ca="1" si="137"/>
        <v>0</v>
      </c>
      <c r="AW346" s="190">
        <f t="shared" ca="1" si="127"/>
        <v>0</v>
      </c>
      <c r="AX346" s="191">
        <f t="shared" ca="1" si="138"/>
        <v>1</v>
      </c>
      <c r="AY346" s="188"/>
      <c r="AZ346" s="189">
        <f t="shared" ca="1" si="128"/>
        <v>1001</v>
      </c>
      <c r="BA346" s="189">
        <f t="shared" ca="1" si="139"/>
        <v>0</v>
      </c>
      <c r="BB346" s="190">
        <f t="shared" ca="1" si="129"/>
        <v>0</v>
      </c>
      <c r="BC346" s="191">
        <f t="shared" ca="1" si="140"/>
        <v>1</v>
      </c>
    </row>
    <row r="347" spans="2:55" x14ac:dyDescent="0.25">
      <c r="B347" s="181" t="e">
        <f t="shared" ca="1" si="103"/>
        <v>#N/A</v>
      </c>
      <c r="C3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7" s="12">
        <v>89</v>
      </c>
      <c r="E347" s="119" t="e">
        <f t="shared" ca="1" si="110"/>
        <v>#N/A</v>
      </c>
      <c r="F347" s="119" t="e">
        <f t="shared" ca="1" si="111"/>
        <v>#N/A</v>
      </c>
      <c r="G347" s="58">
        <f t="shared" ca="1" si="112"/>
        <v>3000</v>
      </c>
      <c r="H347" s="58">
        <f t="shared" ca="1" si="141"/>
        <v>0</v>
      </c>
      <c r="I347" s="86">
        <f t="shared" ca="1" si="113"/>
        <v>0</v>
      </c>
      <c r="J347" s="39">
        <f t="shared" ca="1" si="130"/>
        <v>1</v>
      </c>
      <c r="M347" s="16" t="e">
        <f t="shared" ca="1" si="104"/>
        <v>#N/A</v>
      </c>
      <c r="N347" s="86" t="e">
        <f t="shared" ca="1" si="105"/>
        <v>#N/A</v>
      </c>
      <c r="O347" s="86" t="e">
        <f t="shared" ca="1" si="106"/>
        <v>#N/A</v>
      </c>
      <c r="Q347" s="16" t="e">
        <f t="shared" ca="1" si="107"/>
        <v>#N/A</v>
      </c>
      <c r="R347" s="86" t="e">
        <f t="shared" ca="1" si="108"/>
        <v>#N/A</v>
      </c>
      <c r="S347" s="86" t="e">
        <f t="shared" ca="1" si="109"/>
        <v>#N/A</v>
      </c>
      <c r="T347" s="16" t="e">
        <f ca="1">(($E$9*(RAND()*($E$213-$D$213)+$D$213))*(RAND()*('Your Value Calcs'!$E$209-'Your Value Calcs'!$D$209)+'Your Value Calcs'!$D$209+IF('Your Results'!$D$48&gt;0,'Your Results'!$D$48,0)))+$E$161-$E$201+$E$185-($E$185*(RAND()*($E$215-$D$215)+$D$215))-(($E$205/$C$56)*(RAND()*($E$216-$D$216)+$D$216))</f>
        <v>#N/A</v>
      </c>
      <c r="U347" s="188" t="e">
        <f t="shared" ca="1" si="114"/>
        <v>#N/A</v>
      </c>
      <c r="V347" s="188" t="e">
        <f t="shared" ca="1" si="115"/>
        <v>#N/A</v>
      </c>
      <c r="W347" s="189">
        <f t="shared" ca="1" si="116"/>
        <v>1001</v>
      </c>
      <c r="X347" s="189">
        <f t="shared" ca="1" si="142"/>
        <v>0</v>
      </c>
      <c r="Y347" s="190">
        <f t="shared" ca="1" si="117"/>
        <v>0</v>
      </c>
      <c r="Z347" s="191">
        <f t="shared" ca="1" si="131"/>
        <v>1</v>
      </c>
      <c r="AA347" s="188"/>
      <c r="AB347" s="189">
        <f t="shared" ca="1" si="118"/>
        <v>1001</v>
      </c>
      <c r="AC347" s="189">
        <f t="shared" ca="1" si="143"/>
        <v>0</v>
      </c>
      <c r="AD347" s="190">
        <f t="shared" ca="1" si="119"/>
        <v>0</v>
      </c>
      <c r="AE347" s="191">
        <f t="shared" ca="1" si="132"/>
        <v>1</v>
      </c>
      <c r="AF347" s="119"/>
      <c r="AG347" s="192" t="e">
        <f t="shared" ca="1" si="120"/>
        <v>#N/A</v>
      </c>
      <c r="AH347" s="189">
        <f t="shared" ca="1" si="121"/>
        <v>1001</v>
      </c>
      <c r="AI347" s="189">
        <f t="shared" ca="1" si="133"/>
        <v>0</v>
      </c>
      <c r="AJ347" s="190">
        <f t="shared" ca="1" si="122"/>
        <v>0</v>
      </c>
      <c r="AK347" s="191">
        <f t="shared" ca="1" si="134"/>
        <v>1</v>
      </c>
      <c r="AL347" s="186"/>
      <c r="AM347" s="188"/>
      <c r="AN347" s="189">
        <f t="shared" ca="1" si="123"/>
        <v>1001</v>
      </c>
      <c r="AO347" s="189">
        <f t="shared" ca="1" si="135"/>
        <v>0</v>
      </c>
      <c r="AP347" s="190">
        <f t="shared" ca="1" si="124"/>
        <v>0</v>
      </c>
      <c r="AQ347" s="191">
        <f t="shared" ca="1" si="136"/>
        <v>1</v>
      </c>
      <c r="AS347" s="192" t="e">
        <f t="shared" ca="1" si="125"/>
        <v>#N/A</v>
      </c>
      <c r="AT347" s="188"/>
      <c r="AU347" s="189">
        <f t="shared" ca="1" si="126"/>
        <v>1001</v>
      </c>
      <c r="AV347" s="189">
        <f t="shared" ca="1" si="137"/>
        <v>0</v>
      </c>
      <c r="AW347" s="190">
        <f t="shared" ca="1" si="127"/>
        <v>0</v>
      </c>
      <c r="AX347" s="191">
        <f t="shared" ca="1" si="138"/>
        <v>1</v>
      </c>
      <c r="AY347" s="188"/>
      <c r="AZ347" s="189">
        <f t="shared" ca="1" si="128"/>
        <v>1001</v>
      </c>
      <c r="BA347" s="189">
        <f t="shared" ca="1" si="139"/>
        <v>0</v>
      </c>
      <c r="BB347" s="190">
        <f t="shared" ca="1" si="129"/>
        <v>0</v>
      </c>
      <c r="BC347" s="191">
        <f t="shared" ca="1" si="140"/>
        <v>1</v>
      </c>
    </row>
    <row r="348" spans="2:55" x14ac:dyDescent="0.25">
      <c r="B348" s="181" t="e">
        <f t="shared" ca="1" si="103"/>
        <v>#N/A</v>
      </c>
      <c r="C3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8" s="12">
        <v>90</v>
      </c>
      <c r="E348" s="119" t="e">
        <f t="shared" ca="1" si="110"/>
        <v>#N/A</v>
      </c>
      <c r="F348" s="119" t="e">
        <f t="shared" ca="1" si="111"/>
        <v>#N/A</v>
      </c>
      <c r="G348" s="58">
        <f t="shared" ca="1" si="112"/>
        <v>3000</v>
      </c>
      <c r="H348" s="58">
        <f t="shared" ca="1" si="141"/>
        <v>0</v>
      </c>
      <c r="I348" s="86">
        <f t="shared" ca="1" si="113"/>
        <v>0</v>
      </c>
      <c r="J348" s="39">
        <f t="shared" ca="1" si="130"/>
        <v>1</v>
      </c>
      <c r="M348" s="16" t="e">
        <f t="shared" ca="1" si="104"/>
        <v>#N/A</v>
      </c>
      <c r="N348" s="86" t="e">
        <f t="shared" ca="1" si="105"/>
        <v>#N/A</v>
      </c>
      <c r="O348" s="86" t="e">
        <f t="shared" ca="1" si="106"/>
        <v>#N/A</v>
      </c>
      <c r="Q348" s="16" t="e">
        <f t="shared" ca="1" si="107"/>
        <v>#N/A</v>
      </c>
      <c r="R348" s="86" t="e">
        <f t="shared" ca="1" si="108"/>
        <v>#N/A</v>
      </c>
      <c r="S348" s="86" t="e">
        <f t="shared" ca="1" si="109"/>
        <v>#N/A</v>
      </c>
      <c r="T348" s="16" t="e">
        <f ca="1">(($E$9*(RAND()*($E$213-$D$213)+$D$213))*(RAND()*('Your Value Calcs'!$E$209-'Your Value Calcs'!$D$209)+'Your Value Calcs'!$D$209+IF('Your Results'!$D$48&gt;0,'Your Results'!$D$48,0)))+$E$161-$E$201+$E$185-($E$185*(RAND()*($E$215-$D$215)+$D$215))-(($E$205/$C$56)*(RAND()*($E$216-$D$216)+$D$216))</f>
        <v>#N/A</v>
      </c>
      <c r="U348" s="188" t="e">
        <f t="shared" ca="1" si="114"/>
        <v>#N/A</v>
      </c>
      <c r="V348" s="188" t="e">
        <f t="shared" ca="1" si="115"/>
        <v>#N/A</v>
      </c>
      <c r="W348" s="189">
        <f t="shared" ca="1" si="116"/>
        <v>1001</v>
      </c>
      <c r="X348" s="189">
        <f t="shared" ca="1" si="142"/>
        <v>0</v>
      </c>
      <c r="Y348" s="190">
        <f t="shared" ca="1" si="117"/>
        <v>0</v>
      </c>
      <c r="Z348" s="191">
        <f t="shared" ca="1" si="131"/>
        <v>1</v>
      </c>
      <c r="AA348" s="188"/>
      <c r="AB348" s="189">
        <f t="shared" ca="1" si="118"/>
        <v>1001</v>
      </c>
      <c r="AC348" s="189">
        <f t="shared" ca="1" si="143"/>
        <v>0</v>
      </c>
      <c r="AD348" s="190">
        <f t="shared" ca="1" si="119"/>
        <v>0</v>
      </c>
      <c r="AE348" s="191">
        <f t="shared" ca="1" si="132"/>
        <v>1</v>
      </c>
      <c r="AF348" s="119"/>
      <c r="AG348" s="192" t="e">
        <f t="shared" ca="1" si="120"/>
        <v>#N/A</v>
      </c>
      <c r="AH348" s="189">
        <f t="shared" ca="1" si="121"/>
        <v>1001</v>
      </c>
      <c r="AI348" s="189">
        <f t="shared" ca="1" si="133"/>
        <v>0</v>
      </c>
      <c r="AJ348" s="190">
        <f t="shared" ca="1" si="122"/>
        <v>0</v>
      </c>
      <c r="AK348" s="191">
        <f t="shared" ca="1" si="134"/>
        <v>1</v>
      </c>
      <c r="AL348" s="186"/>
      <c r="AM348" s="188"/>
      <c r="AN348" s="189">
        <f t="shared" ca="1" si="123"/>
        <v>1001</v>
      </c>
      <c r="AO348" s="189">
        <f t="shared" ca="1" si="135"/>
        <v>0</v>
      </c>
      <c r="AP348" s="190">
        <f t="shared" ca="1" si="124"/>
        <v>0</v>
      </c>
      <c r="AQ348" s="191">
        <f t="shared" ca="1" si="136"/>
        <v>1</v>
      </c>
      <c r="AS348" s="192" t="e">
        <f t="shared" ca="1" si="125"/>
        <v>#N/A</v>
      </c>
      <c r="AT348" s="188"/>
      <c r="AU348" s="189">
        <f t="shared" ca="1" si="126"/>
        <v>1001</v>
      </c>
      <c r="AV348" s="189">
        <f t="shared" ca="1" si="137"/>
        <v>0</v>
      </c>
      <c r="AW348" s="190">
        <f t="shared" ca="1" si="127"/>
        <v>0</v>
      </c>
      <c r="AX348" s="191">
        <f t="shared" ca="1" si="138"/>
        <v>1</v>
      </c>
      <c r="AY348" s="188"/>
      <c r="AZ348" s="189">
        <f t="shared" ca="1" si="128"/>
        <v>1001</v>
      </c>
      <c r="BA348" s="189">
        <f t="shared" ca="1" si="139"/>
        <v>0</v>
      </c>
      <c r="BB348" s="190">
        <f t="shared" ca="1" si="129"/>
        <v>0</v>
      </c>
      <c r="BC348" s="191">
        <f t="shared" ca="1" si="140"/>
        <v>1</v>
      </c>
    </row>
    <row r="349" spans="2:55" x14ac:dyDescent="0.25">
      <c r="B349" s="181" t="e">
        <f t="shared" ca="1" si="103"/>
        <v>#N/A</v>
      </c>
      <c r="C3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9" s="12">
        <v>91</v>
      </c>
      <c r="E349" s="119" t="e">
        <f t="shared" ca="1" si="110"/>
        <v>#N/A</v>
      </c>
      <c r="F349" s="119" t="e">
        <f t="shared" ca="1" si="111"/>
        <v>#N/A</v>
      </c>
      <c r="G349" s="58">
        <f t="shared" ca="1" si="112"/>
        <v>3000</v>
      </c>
      <c r="H349" s="58">
        <f t="shared" ca="1" si="141"/>
        <v>0</v>
      </c>
      <c r="I349" s="86">
        <f t="shared" ca="1" si="113"/>
        <v>0</v>
      </c>
      <c r="J349" s="39">
        <f t="shared" ca="1" si="130"/>
        <v>1</v>
      </c>
      <c r="M349" s="16" t="e">
        <f t="shared" ca="1" si="104"/>
        <v>#N/A</v>
      </c>
      <c r="N349" s="86" t="e">
        <f t="shared" ca="1" si="105"/>
        <v>#N/A</v>
      </c>
      <c r="O349" s="86" t="e">
        <f t="shared" ca="1" si="106"/>
        <v>#N/A</v>
      </c>
      <c r="Q349" s="16" t="e">
        <f t="shared" ca="1" si="107"/>
        <v>#N/A</v>
      </c>
      <c r="R349" s="86" t="e">
        <f t="shared" ca="1" si="108"/>
        <v>#N/A</v>
      </c>
      <c r="S349" s="86" t="e">
        <f t="shared" ca="1" si="109"/>
        <v>#N/A</v>
      </c>
      <c r="T349" s="16" t="e">
        <f ca="1">(($E$9*(RAND()*($E$213-$D$213)+$D$213))*(RAND()*('Your Value Calcs'!$E$209-'Your Value Calcs'!$D$209)+'Your Value Calcs'!$D$209+IF('Your Results'!$D$48&gt;0,'Your Results'!$D$48,0)))+$E$161-$E$201+$E$185-($E$185*(RAND()*($E$215-$D$215)+$D$215))-(($E$205/$C$56)*(RAND()*($E$216-$D$216)+$D$216))</f>
        <v>#N/A</v>
      </c>
      <c r="U349" s="188" t="e">
        <f t="shared" ca="1" si="114"/>
        <v>#N/A</v>
      </c>
      <c r="V349" s="188" t="e">
        <f t="shared" ca="1" si="115"/>
        <v>#N/A</v>
      </c>
      <c r="W349" s="189">
        <f t="shared" ca="1" si="116"/>
        <v>1001</v>
      </c>
      <c r="X349" s="189">
        <f t="shared" ca="1" si="142"/>
        <v>0</v>
      </c>
      <c r="Y349" s="190">
        <f t="shared" ca="1" si="117"/>
        <v>0</v>
      </c>
      <c r="Z349" s="191">
        <f t="shared" ca="1" si="131"/>
        <v>1</v>
      </c>
      <c r="AA349" s="188"/>
      <c r="AB349" s="189">
        <f t="shared" ca="1" si="118"/>
        <v>1001</v>
      </c>
      <c r="AC349" s="189">
        <f t="shared" ca="1" si="143"/>
        <v>0</v>
      </c>
      <c r="AD349" s="190">
        <f t="shared" ca="1" si="119"/>
        <v>0</v>
      </c>
      <c r="AE349" s="191">
        <f t="shared" ca="1" si="132"/>
        <v>1</v>
      </c>
      <c r="AF349" s="119"/>
      <c r="AG349" s="192" t="e">
        <f t="shared" ca="1" si="120"/>
        <v>#N/A</v>
      </c>
      <c r="AH349" s="189">
        <f t="shared" ca="1" si="121"/>
        <v>1001</v>
      </c>
      <c r="AI349" s="189">
        <f t="shared" ca="1" si="133"/>
        <v>0</v>
      </c>
      <c r="AJ349" s="190">
        <f t="shared" ca="1" si="122"/>
        <v>0</v>
      </c>
      <c r="AK349" s="191">
        <f t="shared" ca="1" si="134"/>
        <v>1</v>
      </c>
      <c r="AL349" s="186"/>
      <c r="AM349" s="188"/>
      <c r="AN349" s="189">
        <f t="shared" ca="1" si="123"/>
        <v>1001</v>
      </c>
      <c r="AO349" s="189">
        <f t="shared" ca="1" si="135"/>
        <v>0</v>
      </c>
      <c r="AP349" s="190">
        <f t="shared" ca="1" si="124"/>
        <v>0</v>
      </c>
      <c r="AQ349" s="191">
        <f t="shared" ca="1" si="136"/>
        <v>1</v>
      </c>
      <c r="AS349" s="192" t="e">
        <f t="shared" ca="1" si="125"/>
        <v>#N/A</v>
      </c>
      <c r="AT349" s="188"/>
      <c r="AU349" s="189">
        <f t="shared" ca="1" si="126"/>
        <v>1001</v>
      </c>
      <c r="AV349" s="189">
        <f t="shared" ca="1" si="137"/>
        <v>0</v>
      </c>
      <c r="AW349" s="190">
        <f t="shared" ca="1" si="127"/>
        <v>0</v>
      </c>
      <c r="AX349" s="191">
        <f t="shared" ca="1" si="138"/>
        <v>1</v>
      </c>
      <c r="AY349" s="188"/>
      <c r="AZ349" s="189">
        <f t="shared" ca="1" si="128"/>
        <v>1001</v>
      </c>
      <c r="BA349" s="189">
        <f t="shared" ca="1" si="139"/>
        <v>0</v>
      </c>
      <c r="BB349" s="190">
        <f t="shared" ca="1" si="129"/>
        <v>0</v>
      </c>
      <c r="BC349" s="191">
        <f t="shared" ca="1" si="140"/>
        <v>1</v>
      </c>
    </row>
    <row r="350" spans="2:55" x14ac:dyDescent="0.25">
      <c r="B350" s="181" t="e">
        <f t="shared" ca="1" si="103"/>
        <v>#N/A</v>
      </c>
      <c r="C3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0" s="12">
        <v>92</v>
      </c>
      <c r="E350" s="119" t="e">
        <f t="shared" ca="1" si="110"/>
        <v>#N/A</v>
      </c>
      <c r="F350" s="119" t="e">
        <f t="shared" ca="1" si="111"/>
        <v>#N/A</v>
      </c>
      <c r="G350" s="58">
        <f t="shared" ca="1" si="112"/>
        <v>3000</v>
      </c>
      <c r="H350" s="58">
        <f t="shared" ca="1" si="141"/>
        <v>0</v>
      </c>
      <c r="I350" s="86">
        <f t="shared" ca="1" si="113"/>
        <v>0</v>
      </c>
      <c r="J350" s="39">
        <f t="shared" ca="1" si="130"/>
        <v>1</v>
      </c>
      <c r="M350" s="16" t="e">
        <f t="shared" ca="1" si="104"/>
        <v>#N/A</v>
      </c>
      <c r="N350" s="86" t="e">
        <f t="shared" ca="1" si="105"/>
        <v>#N/A</v>
      </c>
      <c r="O350" s="86" t="e">
        <f t="shared" ca="1" si="106"/>
        <v>#N/A</v>
      </c>
      <c r="Q350" s="16" t="e">
        <f t="shared" ca="1" si="107"/>
        <v>#N/A</v>
      </c>
      <c r="R350" s="86" t="e">
        <f t="shared" ca="1" si="108"/>
        <v>#N/A</v>
      </c>
      <c r="S350" s="86" t="e">
        <f t="shared" ca="1" si="109"/>
        <v>#N/A</v>
      </c>
      <c r="T350" s="16" t="e">
        <f ca="1">(($E$9*(RAND()*($E$213-$D$213)+$D$213))*(RAND()*('Your Value Calcs'!$E$209-'Your Value Calcs'!$D$209)+'Your Value Calcs'!$D$209+IF('Your Results'!$D$48&gt;0,'Your Results'!$D$48,0)))+$E$161-$E$201+$E$185-($E$185*(RAND()*($E$215-$D$215)+$D$215))-(($E$205/$C$56)*(RAND()*($E$216-$D$216)+$D$216))</f>
        <v>#N/A</v>
      </c>
      <c r="U350" s="188" t="e">
        <f t="shared" ca="1" si="114"/>
        <v>#N/A</v>
      </c>
      <c r="V350" s="188" t="e">
        <f t="shared" ca="1" si="115"/>
        <v>#N/A</v>
      </c>
      <c r="W350" s="189">
        <f t="shared" ca="1" si="116"/>
        <v>1001</v>
      </c>
      <c r="X350" s="189">
        <f t="shared" ca="1" si="142"/>
        <v>0</v>
      </c>
      <c r="Y350" s="190">
        <f t="shared" ca="1" si="117"/>
        <v>0</v>
      </c>
      <c r="Z350" s="191">
        <f t="shared" ca="1" si="131"/>
        <v>1</v>
      </c>
      <c r="AA350" s="188"/>
      <c r="AB350" s="189">
        <f t="shared" ca="1" si="118"/>
        <v>1001</v>
      </c>
      <c r="AC350" s="189">
        <f t="shared" ca="1" si="143"/>
        <v>0</v>
      </c>
      <c r="AD350" s="190">
        <f t="shared" ca="1" si="119"/>
        <v>0</v>
      </c>
      <c r="AE350" s="191">
        <f t="shared" ca="1" si="132"/>
        <v>1</v>
      </c>
      <c r="AF350" s="119"/>
      <c r="AG350" s="192" t="e">
        <f t="shared" ca="1" si="120"/>
        <v>#N/A</v>
      </c>
      <c r="AH350" s="189">
        <f t="shared" ca="1" si="121"/>
        <v>1001</v>
      </c>
      <c r="AI350" s="189">
        <f t="shared" ca="1" si="133"/>
        <v>0</v>
      </c>
      <c r="AJ350" s="190">
        <f t="shared" ca="1" si="122"/>
        <v>0</v>
      </c>
      <c r="AK350" s="191">
        <f t="shared" ca="1" si="134"/>
        <v>1</v>
      </c>
      <c r="AL350" s="186"/>
      <c r="AM350" s="188"/>
      <c r="AN350" s="189">
        <f t="shared" ca="1" si="123"/>
        <v>1001</v>
      </c>
      <c r="AO350" s="189">
        <f t="shared" ca="1" si="135"/>
        <v>0</v>
      </c>
      <c r="AP350" s="190">
        <f t="shared" ca="1" si="124"/>
        <v>0</v>
      </c>
      <c r="AQ350" s="191">
        <f t="shared" ca="1" si="136"/>
        <v>1</v>
      </c>
      <c r="AS350" s="192" t="e">
        <f t="shared" ca="1" si="125"/>
        <v>#N/A</v>
      </c>
      <c r="AT350" s="188"/>
      <c r="AU350" s="189">
        <f t="shared" ca="1" si="126"/>
        <v>1001</v>
      </c>
      <c r="AV350" s="189">
        <f t="shared" ca="1" si="137"/>
        <v>0</v>
      </c>
      <c r="AW350" s="190">
        <f t="shared" ca="1" si="127"/>
        <v>0</v>
      </c>
      <c r="AX350" s="191">
        <f t="shared" ca="1" si="138"/>
        <v>1</v>
      </c>
      <c r="AY350" s="188"/>
      <c r="AZ350" s="189">
        <f t="shared" ca="1" si="128"/>
        <v>1001</v>
      </c>
      <c r="BA350" s="189">
        <f t="shared" ca="1" si="139"/>
        <v>0</v>
      </c>
      <c r="BB350" s="190">
        <f t="shared" ca="1" si="129"/>
        <v>0</v>
      </c>
      <c r="BC350" s="191">
        <f t="shared" ca="1" si="140"/>
        <v>1</v>
      </c>
    </row>
    <row r="351" spans="2:55" x14ac:dyDescent="0.25">
      <c r="B351" s="181" t="e">
        <f t="shared" ca="1" si="103"/>
        <v>#N/A</v>
      </c>
      <c r="C3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1" s="12">
        <v>93</v>
      </c>
      <c r="E351" s="119" t="e">
        <f t="shared" ca="1" si="110"/>
        <v>#N/A</v>
      </c>
      <c r="F351" s="119" t="e">
        <f t="shared" ca="1" si="111"/>
        <v>#N/A</v>
      </c>
      <c r="G351" s="58">
        <f t="shared" ca="1" si="112"/>
        <v>3000</v>
      </c>
      <c r="H351" s="58">
        <f t="shared" ca="1" si="141"/>
        <v>0</v>
      </c>
      <c r="I351" s="86">
        <f t="shared" ca="1" si="113"/>
        <v>0</v>
      </c>
      <c r="J351" s="39">
        <f t="shared" ca="1" si="130"/>
        <v>1</v>
      </c>
      <c r="M351" s="16" t="e">
        <f t="shared" ca="1" si="104"/>
        <v>#N/A</v>
      </c>
      <c r="N351" s="86" t="e">
        <f t="shared" ca="1" si="105"/>
        <v>#N/A</v>
      </c>
      <c r="O351" s="86" t="e">
        <f t="shared" ca="1" si="106"/>
        <v>#N/A</v>
      </c>
      <c r="Q351" s="16" t="e">
        <f t="shared" ca="1" si="107"/>
        <v>#N/A</v>
      </c>
      <c r="R351" s="86" t="e">
        <f t="shared" ca="1" si="108"/>
        <v>#N/A</v>
      </c>
      <c r="S351" s="86" t="e">
        <f t="shared" ca="1" si="109"/>
        <v>#N/A</v>
      </c>
      <c r="T351" s="16" t="e">
        <f ca="1">(($E$9*(RAND()*($E$213-$D$213)+$D$213))*(RAND()*('Your Value Calcs'!$E$209-'Your Value Calcs'!$D$209)+'Your Value Calcs'!$D$209+IF('Your Results'!$D$48&gt;0,'Your Results'!$D$48,0)))+$E$161-$E$201+$E$185-($E$185*(RAND()*($E$215-$D$215)+$D$215))-(($E$205/$C$56)*(RAND()*($E$216-$D$216)+$D$216))</f>
        <v>#N/A</v>
      </c>
      <c r="U351" s="188" t="e">
        <f t="shared" ca="1" si="114"/>
        <v>#N/A</v>
      </c>
      <c r="V351" s="188" t="e">
        <f t="shared" ca="1" si="115"/>
        <v>#N/A</v>
      </c>
      <c r="W351" s="189">
        <f t="shared" ca="1" si="116"/>
        <v>1001</v>
      </c>
      <c r="X351" s="189">
        <f t="shared" ca="1" si="142"/>
        <v>0</v>
      </c>
      <c r="Y351" s="190">
        <f t="shared" ca="1" si="117"/>
        <v>0</v>
      </c>
      <c r="Z351" s="191">
        <f t="shared" ca="1" si="131"/>
        <v>1</v>
      </c>
      <c r="AA351" s="188"/>
      <c r="AB351" s="189">
        <f t="shared" ca="1" si="118"/>
        <v>1001</v>
      </c>
      <c r="AC351" s="189">
        <f t="shared" ca="1" si="143"/>
        <v>0</v>
      </c>
      <c r="AD351" s="190">
        <f t="shared" ca="1" si="119"/>
        <v>0</v>
      </c>
      <c r="AE351" s="191">
        <f t="shared" ca="1" si="132"/>
        <v>1</v>
      </c>
      <c r="AF351" s="119"/>
      <c r="AG351" s="192" t="e">
        <f t="shared" ca="1" si="120"/>
        <v>#N/A</v>
      </c>
      <c r="AH351" s="189">
        <f t="shared" ca="1" si="121"/>
        <v>1001</v>
      </c>
      <c r="AI351" s="189">
        <f t="shared" ca="1" si="133"/>
        <v>0</v>
      </c>
      <c r="AJ351" s="190">
        <f t="shared" ca="1" si="122"/>
        <v>0</v>
      </c>
      <c r="AK351" s="191">
        <f t="shared" ca="1" si="134"/>
        <v>1</v>
      </c>
      <c r="AL351" s="186"/>
      <c r="AM351" s="188"/>
      <c r="AN351" s="189">
        <f t="shared" ca="1" si="123"/>
        <v>1001</v>
      </c>
      <c r="AO351" s="189">
        <f t="shared" ca="1" si="135"/>
        <v>0</v>
      </c>
      <c r="AP351" s="190">
        <f t="shared" ca="1" si="124"/>
        <v>0</v>
      </c>
      <c r="AQ351" s="191">
        <f t="shared" ca="1" si="136"/>
        <v>1</v>
      </c>
      <c r="AS351" s="192" t="e">
        <f t="shared" ca="1" si="125"/>
        <v>#N/A</v>
      </c>
      <c r="AT351" s="188"/>
      <c r="AU351" s="189">
        <f t="shared" ca="1" si="126"/>
        <v>1001</v>
      </c>
      <c r="AV351" s="189">
        <f t="shared" ca="1" si="137"/>
        <v>0</v>
      </c>
      <c r="AW351" s="190">
        <f t="shared" ca="1" si="127"/>
        <v>0</v>
      </c>
      <c r="AX351" s="191">
        <f t="shared" ca="1" si="138"/>
        <v>1</v>
      </c>
      <c r="AY351" s="188"/>
      <c r="AZ351" s="189">
        <f t="shared" ca="1" si="128"/>
        <v>1001</v>
      </c>
      <c r="BA351" s="189">
        <f t="shared" ca="1" si="139"/>
        <v>0</v>
      </c>
      <c r="BB351" s="190">
        <f t="shared" ca="1" si="129"/>
        <v>0</v>
      </c>
      <c r="BC351" s="191">
        <f t="shared" ca="1" si="140"/>
        <v>1</v>
      </c>
    </row>
    <row r="352" spans="2:55" x14ac:dyDescent="0.25">
      <c r="B352" s="181" t="e">
        <f t="shared" ca="1" si="103"/>
        <v>#N/A</v>
      </c>
      <c r="C3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2" s="12">
        <v>94</v>
      </c>
      <c r="E352" s="119" t="e">
        <f t="shared" ca="1" si="110"/>
        <v>#N/A</v>
      </c>
      <c r="F352" s="119" t="e">
        <f t="shared" ca="1" si="111"/>
        <v>#N/A</v>
      </c>
      <c r="G352" s="58">
        <f t="shared" ca="1" si="112"/>
        <v>3000</v>
      </c>
      <c r="H352" s="58">
        <f t="shared" ca="1" si="141"/>
        <v>0</v>
      </c>
      <c r="I352" s="86">
        <f t="shared" ca="1" si="113"/>
        <v>0</v>
      </c>
      <c r="J352" s="39">
        <f t="shared" ca="1" si="130"/>
        <v>1</v>
      </c>
      <c r="M352" s="16" t="e">
        <f t="shared" ca="1" si="104"/>
        <v>#N/A</v>
      </c>
      <c r="N352" s="86" t="e">
        <f t="shared" ca="1" si="105"/>
        <v>#N/A</v>
      </c>
      <c r="O352" s="86" t="e">
        <f t="shared" ca="1" si="106"/>
        <v>#N/A</v>
      </c>
      <c r="Q352" s="16" t="e">
        <f t="shared" ca="1" si="107"/>
        <v>#N/A</v>
      </c>
      <c r="R352" s="86" t="e">
        <f t="shared" ca="1" si="108"/>
        <v>#N/A</v>
      </c>
      <c r="S352" s="86" t="e">
        <f t="shared" ca="1" si="109"/>
        <v>#N/A</v>
      </c>
      <c r="T352" s="16" t="e">
        <f ca="1">(($E$9*(RAND()*($E$213-$D$213)+$D$213))*(RAND()*('Your Value Calcs'!$E$209-'Your Value Calcs'!$D$209)+'Your Value Calcs'!$D$209+IF('Your Results'!$D$48&gt;0,'Your Results'!$D$48,0)))+$E$161-$E$201+$E$185-($E$185*(RAND()*($E$215-$D$215)+$D$215))-(($E$205/$C$56)*(RAND()*($E$216-$D$216)+$D$216))</f>
        <v>#N/A</v>
      </c>
      <c r="U352" s="188" t="e">
        <f t="shared" ca="1" si="114"/>
        <v>#N/A</v>
      </c>
      <c r="V352" s="188" t="e">
        <f t="shared" ca="1" si="115"/>
        <v>#N/A</v>
      </c>
      <c r="W352" s="189">
        <f t="shared" ca="1" si="116"/>
        <v>1001</v>
      </c>
      <c r="X352" s="189">
        <f t="shared" ca="1" si="142"/>
        <v>0</v>
      </c>
      <c r="Y352" s="190">
        <f t="shared" ca="1" si="117"/>
        <v>0</v>
      </c>
      <c r="Z352" s="191">
        <f t="shared" ca="1" si="131"/>
        <v>1</v>
      </c>
      <c r="AA352" s="188"/>
      <c r="AB352" s="189">
        <f t="shared" ca="1" si="118"/>
        <v>1001</v>
      </c>
      <c r="AC352" s="189">
        <f t="shared" ca="1" si="143"/>
        <v>0</v>
      </c>
      <c r="AD352" s="190">
        <f t="shared" ca="1" si="119"/>
        <v>0</v>
      </c>
      <c r="AE352" s="191">
        <f t="shared" ca="1" si="132"/>
        <v>1</v>
      </c>
      <c r="AF352" s="119"/>
      <c r="AG352" s="192" t="e">
        <f t="shared" ca="1" si="120"/>
        <v>#N/A</v>
      </c>
      <c r="AH352" s="189">
        <f t="shared" ca="1" si="121"/>
        <v>1001</v>
      </c>
      <c r="AI352" s="189">
        <f t="shared" ca="1" si="133"/>
        <v>0</v>
      </c>
      <c r="AJ352" s="190">
        <f t="shared" ca="1" si="122"/>
        <v>0</v>
      </c>
      <c r="AK352" s="191">
        <f t="shared" ca="1" si="134"/>
        <v>1</v>
      </c>
      <c r="AL352" s="186"/>
      <c r="AM352" s="188"/>
      <c r="AN352" s="189">
        <f t="shared" ca="1" si="123"/>
        <v>1001</v>
      </c>
      <c r="AO352" s="189">
        <f t="shared" ca="1" si="135"/>
        <v>0</v>
      </c>
      <c r="AP352" s="190">
        <f t="shared" ca="1" si="124"/>
        <v>0</v>
      </c>
      <c r="AQ352" s="191">
        <f t="shared" ca="1" si="136"/>
        <v>1</v>
      </c>
      <c r="AS352" s="192" t="e">
        <f t="shared" ca="1" si="125"/>
        <v>#N/A</v>
      </c>
      <c r="AT352" s="188"/>
      <c r="AU352" s="189">
        <f t="shared" ca="1" si="126"/>
        <v>1001</v>
      </c>
      <c r="AV352" s="189">
        <f t="shared" ca="1" si="137"/>
        <v>0</v>
      </c>
      <c r="AW352" s="190">
        <f t="shared" ca="1" si="127"/>
        <v>0</v>
      </c>
      <c r="AX352" s="191">
        <f t="shared" ca="1" si="138"/>
        <v>1</v>
      </c>
      <c r="AY352" s="188"/>
      <c r="AZ352" s="189">
        <f t="shared" ca="1" si="128"/>
        <v>1001</v>
      </c>
      <c r="BA352" s="189">
        <f t="shared" ca="1" si="139"/>
        <v>0</v>
      </c>
      <c r="BB352" s="190">
        <f t="shared" ca="1" si="129"/>
        <v>0</v>
      </c>
      <c r="BC352" s="191">
        <f t="shared" ca="1" si="140"/>
        <v>1</v>
      </c>
    </row>
    <row r="353" spans="2:55" x14ac:dyDescent="0.25">
      <c r="B353" s="181" t="e">
        <f t="shared" ca="1" si="103"/>
        <v>#N/A</v>
      </c>
      <c r="C3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3" s="12">
        <v>95</v>
      </c>
      <c r="E353" s="119" t="e">
        <f t="shared" ca="1" si="110"/>
        <v>#N/A</v>
      </c>
      <c r="F353" s="119" t="e">
        <f t="shared" ca="1" si="111"/>
        <v>#N/A</v>
      </c>
      <c r="G353" s="58">
        <f t="shared" ca="1" si="112"/>
        <v>3000</v>
      </c>
      <c r="H353" s="58">
        <f t="shared" ca="1" si="141"/>
        <v>0</v>
      </c>
      <c r="I353" s="86">
        <f t="shared" ca="1" si="113"/>
        <v>0</v>
      </c>
      <c r="J353" s="39">
        <f t="shared" ca="1" si="130"/>
        <v>1</v>
      </c>
      <c r="M353" s="16" t="e">
        <f t="shared" ca="1" si="104"/>
        <v>#N/A</v>
      </c>
      <c r="N353" s="86" t="e">
        <f t="shared" ca="1" si="105"/>
        <v>#N/A</v>
      </c>
      <c r="O353" s="86" t="e">
        <f t="shared" ca="1" si="106"/>
        <v>#N/A</v>
      </c>
      <c r="Q353" s="16" t="e">
        <f t="shared" ca="1" si="107"/>
        <v>#N/A</v>
      </c>
      <c r="R353" s="86" t="e">
        <f t="shared" ca="1" si="108"/>
        <v>#N/A</v>
      </c>
      <c r="S353" s="86" t="e">
        <f t="shared" ca="1" si="109"/>
        <v>#N/A</v>
      </c>
      <c r="T353" s="16" t="e">
        <f ca="1">(($E$9*(RAND()*($E$213-$D$213)+$D$213))*(RAND()*('Your Value Calcs'!$E$209-'Your Value Calcs'!$D$209)+'Your Value Calcs'!$D$209+IF('Your Results'!$D$48&gt;0,'Your Results'!$D$48,0)))+$E$161-$E$201+$E$185-($E$185*(RAND()*($E$215-$D$215)+$D$215))-(($E$205/$C$56)*(RAND()*($E$216-$D$216)+$D$216))</f>
        <v>#N/A</v>
      </c>
      <c r="U353" s="188" t="e">
        <f t="shared" ca="1" si="114"/>
        <v>#N/A</v>
      </c>
      <c r="V353" s="188" t="e">
        <f t="shared" ca="1" si="115"/>
        <v>#N/A</v>
      </c>
      <c r="W353" s="189">
        <f t="shared" ca="1" si="116"/>
        <v>1001</v>
      </c>
      <c r="X353" s="189">
        <f t="shared" ca="1" si="142"/>
        <v>0</v>
      </c>
      <c r="Y353" s="190">
        <f t="shared" ca="1" si="117"/>
        <v>0</v>
      </c>
      <c r="Z353" s="191">
        <f t="shared" ca="1" si="131"/>
        <v>1</v>
      </c>
      <c r="AA353" s="188"/>
      <c r="AB353" s="189">
        <f t="shared" ca="1" si="118"/>
        <v>1001</v>
      </c>
      <c r="AC353" s="189">
        <f t="shared" ca="1" si="143"/>
        <v>0</v>
      </c>
      <c r="AD353" s="190">
        <f t="shared" ca="1" si="119"/>
        <v>0</v>
      </c>
      <c r="AE353" s="191">
        <f t="shared" ca="1" si="132"/>
        <v>1</v>
      </c>
      <c r="AF353" s="119"/>
      <c r="AG353" s="192" t="e">
        <f t="shared" ca="1" si="120"/>
        <v>#N/A</v>
      </c>
      <c r="AH353" s="189">
        <f t="shared" ca="1" si="121"/>
        <v>1001</v>
      </c>
      <c r="AI353" s="189">
        <f t="shared" ca="1" si="133"/>
        <v>0</v>
      </c>
      <c r="AJ353" s="190">
        <f t="shared" ca="1" si="122"/>
        <v>0</v>
      </c>
      <c r="AK353" s="191">
        <f t="shared" ca="1" si="134"/>
        <v>1</v>
      </c>
      <c r="AL353" s="186"/>
      <c r="AM353" s="188"/>
      <c r="AN353" s="189">
        <f t="shared" ca="1" si="123"/>
        <v>1001</v>
      </c>
      <c r="AO353" s="189">
        <f t="shared" ca="1" si="135"/>
        <v>0</v>
      </c>
      <c r="AP353" s="190">
        <f t="shared" ca="1" si="124"/>
        <v>0</v>
      </c>
      <c r="AQ353" s="191">
        <f t="shared" ca="1" si="136"/>
        <v>1</v>
      </c>
      <c r="AS353" s="192" t="e">
        <f t="shared" ca="1" si="125"/>
        <v>#N/A</v>
      </c>
      <c r="AT353" s="188"/>
      <c r="AU353" s="189">
        <f t="shared" ca="1" si="126"/>
        <v>1001</v>
      </c>
      <c r="AV353" s="189">
        <f t="shared" ca="1" si="137"/>
        <v>0</v>
      </c>
      <c r="AW353" s="190">
        <f t="shared" ca="1" si="127"/>
        <v>0</v>
      </c>
      <c r="AX353" s="191">
        <f t="shared" ca="1" si="138"/>
        <v>1</v>
      </c>
      <c r="AY353" s="188"/>
      <c r="AZ353" s="189">
        <f t="shared" ca="1" si="128"/>
        <v>1001</v>
      </c>
      <c r="BA353" s="189">
        <f t="shared" ca="1" si="139"/>
        <v>0</v>
      </c>
      <c r="BB353" s="190">
        <f t="shared" ca="1" si="129"/>
        <v>0</v>
      </c>
      <c r="BC353" s="191">
        <f t="shared" ca="1" si="140"/>
        <v>1</v>
      </c>
    </row>
    <row r="354" spans="2:55" x14ac:dyDescent="0.25">
      <c r="B354" s="181" t="e">
        <f t="shared" ca="1" si="103"/>
        <v>#N/A</v>
      </c>
      <c r="C3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4" s="12">
        <v>96</v>
      </c>
      <c r="E354" s="119" t="e">
        <f t="shared" ca="1" si="110"/>
        <v>#N/A</v>
      </c>
      <c r="F354" s="119" t="e">
        <f t="shared" ca="1" si="111"/>
        <v>#N/A</v>
      </c>
      <c r="G354" s="58">
        <f t="shared" ca="1" si="112"/>
        <v>3000</v>
      </c>
      <c r="H354" s="58">
        <f t="shared" ca="1" si="141"/>
        <v>0</v>
      </c>
      <c r="I354" s="86">
        <f t="shared" ca="1" si="113"/>
        <v>0</v>
      </c>
      <c r="J354" s="39">
        <f t="shared" ca="1" si="130"/>
        <v>1</v>
      </c>
      <c r="M354" s="16" t="e">
        <f t="shared" ca="1" si="104"/>
        <v>#N/A</v>
      </c>
      <c r="N354" s="86" t="e">
        <f t="shared" ca="1" si="105"/>
        <v>#N/A</v>
      </c>
      <c r="O354" s="86" t="e">
        <f t="shared" ca="1" si="106"/>
        <v>#N/A</v>
      </c>
      <c r="Q354" s="16" t="e">
        <f t="shared" ca="1" si="107"/>
        <v>#N/A</v>
      </c>
      <c r="R354" s="86" t="e">
        <f t="shared" ca="1" si="108"/>
        <v>#N/A</v>
      </c>
      <c r="S354" s="86" t="e">
        <f t="shared" ca="1" si="109"/>
        <v>#N/A</v>
      </c>
      <c r="T354" s="16" t="e">
        <f ca="1">(($E$9*(RAND()*($E$213-$D$213)+$D$213))*(RAND()*('Your Value Calcs'!$E$209-'Your Value Calcs'!$D$209)+'Your Value Calcs'!$D$209+IF('Your Results'!$D$48&gt;0,'Your Results'!$D$48,0)))+$E$161-$E$201+$E$185-($E$185*(RAND()*($E$215-$D$215)+$D$215))-(($E$205/$C$56)*(RAND()*($E$216-$D$216)+$D$216))</f>
        <v>#N/A</v>
      </c>
      <c r="U354" s="188" t="e">
        <f t="shared" ca="1" si="114"/>
        <v>#N/A</v>
      </c>
      <c r="V354" s="188" t="e">
        <f t="shared" ca="1" si="115"/>
        <v>#N/A</v>
      </c>
      <c r="W354" s="189">
        <f t="shared" ca="1" si="116"/>
        <v>1001</v>
      </c>
      <c r="X354" s="189">
        <f t="shared" ca="1" si="142"/>
        <v>0</v>
      </c>
      <c r="Y354" s="190">
        <f t="shared" ca="1" si="117"/>
        <v>0</v>
      </c>
      <c r="Z354" s="191">
        <f t="shared" ca="1" si="131"/>
        <v>1</v>
      </c>
      <c r="AA354" s="188"/>
      <c r="AB354" s="189">
        <f t="shared" ca="1" si="118"/>
        <v>1001</v>
      </c>
      <c r="AC354" s="189">
        <f t="shared" ca="1" si="143"/>
        <v>0</v>
      </c>
      <c r="AD354" s="190">
        <f t="shared" ca="1" si="119"/>
        <v>0</v>
      </c>
      <c r="AE354" s="191">
        <f t="shared" ca="1" si="132"/>
        <v>1</v>
      </c>
      <c r="AF354" s="119"/>
      <c r="AG354" s="192" t="e">
        <f t="shared" ca="1" si="120"/>
        <v>#N/A</v>
      </c>
      <c r="AH354" s="189">
        <f t="shared" ca="1" si="121"/>
        <v>1001</v>
      </c>
      <c r="AI354" s="189">
        <f t="shared" ca="1" si="133"/>
        <v>0</v>
      </c>
      <c r="AJ354" s="190">
        <f t="shared" ca="1" si="122"/>
        <v>0</v>
      </c>
      <c r="AK354" s="191">
        <f t="shared" ca="1" si="134"/>
        <v>1</v>
      </c>
      <c r="AL354" s="186"/>
      <c r="AM354" s="188"/>
      <c r="AN354" s="189">
        <f t="shared" ca="1" si="123"/>
        <v>1001</v>
      </c>
      <c r="AO354" s="189">
        <f t="shared" ca="1" si="135"/>
        <v>0</v>
      </c>
      <c r="AP354" s="190">
        <f t="shared" ca="1" si="124"/>
        <v>0</v>
      </c>
      <c r="AQ354" s="191">
        <f t="shared" ca="1" si="136"/>
        <v>1</v>
      </c>
      <c r="AS354" s="192" t="e">
        <f t="shared" ca="1" si="125"/>
        <v>#N/A</v>
      </c>
      <c r="AT354" s="188"/>
      <c r="AU354" s="189">
        <f t="shared" ca="1" si="126"/>
        <v>1001</v>
      </c>
      <c r="AV354" s="189">
        <f t="shared" ca="1" si="137"/>
        <v>0</v>
      </c>
      <c r="AW354" s="190">
        <f t="shared" ca="1" si="127"/>
        <v>0</v>
      </c>
      <c r="AX354" s="191">
        <f t="shared" ca="1" si="138"/>
        <v>1</v>
      </c>
      <c r="AY354" s="188"/>
      <c r="AZ354" s="189">
        <f t="shared" ca="1" si="128"/>
        <v>1001</v>
      </c>
      <c r="BA354" s="189">
        <f t="shared" ca="1" si="139"/>
        <v>0</v>
      </c>
      <c r="BB354" s="190">
        <f t="shared" ca="1" si="129"/>
        <v>0</v>
      </c>
      <c r="BC354" s="191">
        <f t="shared" ca="1" si="140"/>
        <v>1</v>
      </c>
    </row>
    <row r="355" spans="2:55" x14ac:dyDescent="0.25">
      <c r="B355" s="181" t="e">
        <f t="shared" ca="1" si="103"/>
        <v>#N/A</v>
      </c>
      <c r="C3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5" s="12">
        <v>97</v>
      </c>
      <c r="E355" s="119" t="e">
        <f t="shared" ca="1" si="110"/>
        <v>#N/A</v>
      </c>
      <c r="F355" s="119" t="e">
        <f t="shared" ca="1" si="111"/>
        <v>#N/A</v>
      </c>
      <c r="G355" s="58">
        <f t="shared" ca="1" si="112"/>
        <v>3000</v>
      </c>
      <c r="H355" s="58">
        <f t="shared" ca="1" si="141"/>
        <v>0</v>
      </c>
      <c r="I355" s="86">
        <f t="shared" ref="I355:I358" ca="1" si="144">H355/$G$358</f>
        <v>0</v>
      </c>
      <c r="J355" s="39">
        <f t="shared" ca="1" si="130"/>
        <v>1</v>
      </c>
      <c r="M355" s="16" t="e">
        <f t="shared" ca="1" si="104"/>
        <v>#N/A</v>
      </c>
      <c r="N355" s="86" t="e">
        <f t="shared" ca="1" si="105"/>
        <v>#N/A</v>
      </c>
      <c r="O355" s="86" t="e">
        <f t="shared" ca="1" si="106"/>
        <v>#N/A</v>
      </c>
      <c r="Q355" s="16" t="e">
        <f t="shared" ca="1" si="107"/>
        <v>#N/A</v>
      </c>
      <c r="R355" s="86" t="e">
        <f t="shared" ca="1" si="108"/>
        <v>#N/A</v>
      </c>
      <c r="S355" s="86" t="e">
        <f t="shared" ca="1" si="109"/>
        <v>#N/A</v>
      </c>
      <c r="T355" s="16" t="e">
        <f ca="1">(($E$9*(RAND()*($E$213-$D$213)+$D$213))*(RAND()*('Your Value Calcs'!$E$209-'Your Value Calcs'!$D$209)+'Your Value Calcs'!$D$209+IF('Your Results'!$D$48&gt;0,'Your Results'!$D$48,0)))+$E$161-$E$201+$E$185-($E$185*(RAND()*($E$215-$D$215)+$D$215))-(($E$205/$C$56)*(RAND()*($E$216-$D$216)+$D$216))</f>
        <v>#N/A</v>
      </c>
      <c r="U355" s="188" t="e">
        <f t="shared" ca="1" si="114"/>
        <v>#N/A</v>
      </c>
      <c r="V355" s="188" t="e">
        <f t="shared" ca="1" si="115"/>
        <v>#N/A</v>
      </c>
      <c r="W355" s="189">
        <f t="shared" ca="1" si="116"/>
        <v>1001</v>
      </c>
      <c r="X355" s="189">
        <f t="shared" ca="1" si="142"/>
        <v>0</v>
      </c>
      <c r="Y355" s="190">
        <f t="shared" ref="Y355:Y358" ca="1" si="145">X355/$W$358</f>
        <v>0</v>
      </c>
      <c r="Z355" s="191">
        <f t="shared" ca="1" si="131"/>
        <v>1</v>
      </c>
      <c r="AA355" s="188"/>
      <c r="AB355" s="189">
        <f t="shared" ca="1" si="118"/>
        <v>1001</v>
      </c>
      <c r="AC355" s="189">
        <f t="shared" ca="1" si="143"/>
        <v>0</v>
      </c>
      <c r="AD355" s="190">
        <f t="shared" ref="AD355:AD358" ca="1" si="146">AC355/$AB$358</f>
        <v>0</v>
      </c>
      <c r="AE355" s="191">
        <f t="shared" ca="1" si="132"/>
        <v>1</v>
      </c>
      <c r="AF355" s="119"/>
      <c r="AG355" s="192" t="e">
        <f t="shared" ca="1" si="120"/>
        <v>#N/A</v>
      </c>
      <c r="AH355" s="189">
        <f t="shared" ref="AH355:AH358" ca="1" si="147">COUNTIF($N$258:$N$1258,"&lt;"&amp;AG355)</f>
        <v>1001</v>
      </c>
      <c r="AI355" s="189">
        <f t="shared" ca="1" si="133"/>
        <v>0</v>
      </c>
      <c r="AJ355" s="190">
        <f t="shared" ref="AJ355:AJ358" ca="1" si="148">AI355/$AH$358</f>
        <v>0</v>
      </c>
      <c r="AK355" s="191">
        <f t="shared" ca="1" si="134"/>
        <v>1</v>
      </c>
      <c r="AL355" s="186"/>
      <c r="AM355" s="188"/>
      <c r="AN355" s="189">
        <f t="shared" ca="1" si="123"/>
        <v>1001</v>
      </c>
      <c r="AO355" s="189">
        <f t="shared" ca="1" si="135"/>
        <v>0</v>
      </c>
      <c r="AP355" s="190">
        <f t="shared" ref="AP355:AP358" ca="1" si="149">AO355/$AN$358</f>
        <v>0</v>
      </c>
      <c r="AQ355" s="191">
        <f t="shared" ca="1" si="136"/>
        <v>1</v>
      </c>
      <c r="AS355" s="192" t="e">
        <f t="shared" ca="1" si="125"/>
        <v>#N/A</v>
      </c>
      <c r="AT355" s="188"/>
      <c r="AU355" s="189">
        <f t="shared" ca="1" si="126"/>
        <v>1001</v>
      </c>
      <c r="AV355" s="189">
        <f t="shared" ca="1" si="137"/>
        <v>0</v>
      </c>
      <c r="AW355" s="190">
        <f t="shared" ref="AW355:AW358" ca="1" si="150">AV355/$AU$358</f>
        <v>0</v>
      </c>
      <c r="AX355" s="191">
        <f t="shared" ca="1" si="138"/>
        <v>1</v>
      </c>
      <c r="AY355" s="188"/>
      <c r="AZ355" s="189">
        <f t="shared" ca="1" si="128"/>
        <v>1001</v>
      </c>
      <c r="BA355" s="189">
        <f t="shared" ca="1" si="139"/>
        <v>0</v>
      </c>
      <c r="BB355" s="190">
        <f t="shared" ref="BB355:BB358" ca="1" si="151">BA355/$AZ$358</f>
        <v>0</v>
      </c>
      <c r="BC355" s="191">
        <f t="shared" ca="1" si="140"/>
        <v>1</v>
      </c>
    </row>
    <row r="356" spans="2:55" x14ac:dyDescent="0.25">
      <c r="B356" s="181" t="e">
        <f t="shared" ca="1" si="103"/>
        <v>#N/A</v>
      </c>
      <c r="C3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6" s="12">
        <v>98</v>
      </c>
      <c r="E356" s="119" t="e">
        <f t="shared" ca="1" si="110"/>
        <v>#N/A</v>
      </c>
      <c r="F356" s="119" t="e">
        <f t="shared" ca="1" si="111"/>
        <v>#N/A</v>
      </c>
      <c r="G356" s="58">
        <f t="shared" ca="1" si="112"/>
        <v>3000</v>
      </c>
      <c r="H356" s="58">
        <f t="shared" ca="1" si="141"/>
        <v>0</v>
      </c>
      <c r="I356" s="86">
        <f t="shared" ca="1" si="144"/>
        <v>0</v>
      </c>
      <c r="J356" s="39">
        <f t="shared" ca="1" si="130"/>
        <v>1</v>
      </c>
      <c r="M356" s="16" t="e">
        <f t="shared" ca="1" si="104"/>
        <v>#N/A</v>
      </c>
      <c r="N356" s="86" t="e">
        <f t="shared" ca="1" si="105"/>
        <v>#N/A</v>
      </c>
      <c r="O356" s="86" t="e">
        <f t="shared" ca="1" si="106"/>
        <v>#N/A</v>
      </c>
      <c r="Q356" s="16" t="e">
        <f t="shared" ca="1" si="107"/>
        <v>#N/A</v>
      </c>
      <c r="R356" s="86" t="e">
        <f t="shared" ca="1" si="108"/>
        <v>#N/A</v>
      </c>
      <c r="S356" s="86" t="e">
        <f t="shared" ca="1" si="109"/>
        <v>#N/A</v>
      </c>
      <c r="T356" s="16" t="e">
        <f ca="1">(($E$9*(RAND()*($E$213-$D$213)+$D$213))*(RAND()*('Your Value Calcs'!$E$209-'Your Value Calcs'!$D$209)+'Your Value Calcs'!$D$209+IF('Your Results'!$D$48&gt;0,'Your Results'!$D$48,0)))+$E$161-$E$201+$E$185-($E$185*(RAND()*($E$215-$D$215)+$D$215))-(($E$205/$C$56)*(RAND()*($E$216-$D$216)+$D$216))</f>
        <v>#N/A</v>
      </c>
      <c r="U356" s="188" t="e">
        <f t="shared" ca="1" si="114"/>
        <v>#N/A</v>
      </c>
      <c r="V356" s="188" t="e">
        <f t="shared" ca="1" si="115"/>
        <v>#N/A</v>
      </c>
      <c r="W356" s="189">
        <f t="shared" ca="1" si="116"/>
        <v>1001</v>
      </c>
      <c r="X356" s="189">
        <f t="shared" ca="1" si="142"/>
        <v>0</v>
      </c>
      <c r="Y356" s="190">
        <f t="shared" ca="1" si="145"/>
        <v>0</v>
      </c>
      <c r="Z356" s="191">
        <f t="shared" ca="1" si="131"/>
        <v>1</v>
      </c>
      <c r="AA356" s="188"/>
      <c r="AB356" s="189">
        <f t="shared" ca="1" si="118"/>
        <v>1001</v>
      </c>
      <c r="AC356" s="189">
        <f t="shared" ca="1" si="143"/>
        <v>0</v>
      </c>
      <c r="AD356" s="190">
        <f t="shared" ca="1" si="146"/>
        <v>0</v>
      </c>
      <c r="AE356" s="191">
        <f t="shared" ca="1" si="132"/>
        <v>1</v>
      </c>
      <c r="AF356" s="119"/>
      <c r="AG356" s="192" t="e">
        <f t="shared" ca="1" si="120"/>
        <v>#N/A</v>
      </c>
      <c r="AH356" s="189">
        <f t="shared" ca="1" si="147"/>
        <v>1001</v>
      </c>
      <c r="AI356" s="189">
        <f t="shared" ca="1" si="133"/>
        <v>0</v>
      </c>
      <c r="AJ356" s="190">
        <f t="shared" ca="1" si="148"/>
        <v>0</v>
      </c>
      <c r="AK356" s="191">
        <f t="shared" ca="1" si="134"/>
        <v>1</v>
      </c>
      <c r="AL356" s="186"/>
      <c r="AM356" s="188"/>
      <c r="AN356" s="189">
        <f t="shared" ca="1" si="123"/>
        <v>1001</v>
      </c>
      <c r="AO356" s="189">
        <f t="shared" ca="1" si="135"/>
        <v>0</v>
      </c>
      <c r="AP356" s="190">
        <f t="shared" ca="1" si="149"/>
        <v>0</v>
      </c>
      <c r="AQ356" s="191">
        <f t="shared" ca="1" si="136"/>
        <v>1</v>
      </c>
      <c r="AS356" s="192" t="e">
        <f t="shared" ca="1" si="125"/>
        <v>#N/A</v>
      </c>
      <c r="AT356" s="188"/>
      <c r="AU356" s="189">
        <f t="shared" ca="1" si="126"/>
        <v>1001</v>
      </c>
      <c r="AV356" s="189">
        <f t="shared" ca="1" si="137"/>
        <v>0</v>
      </c>
      <c r="AW356" s="190">
        <f t="shared" ca="1" si="150"/>
        <v>0</v>
      </c>
      <c r="AX356" s="191">
        <f t="shared" ca="1" si="138"/>
        <v>1</v>
      </c>
      <c r="AY356" s="188"/>
      <c r="AZ356" s="189">
        <f t="shared" ca="1" si="128"/>
        <v>1001</v>
      </c>
      <c r="BA356" s="189">
        <f t="shared" ca="1" si="139"/>
        <v>0</v>
      </c>
      <c r="BB356" s="190">
        <f t="shared" ca="1" si="151"/>
        <v>0</v>
      </c>
      <c r="BC356" s="191">
        <f t="shared" ca="1" si="140"/>
        <v>1</v>
      </c>
    </row>
    <row r="357" spans="2:55" x14ac:dyDescent="0.25">
      <c r="B357" s="181" t="e">
        <f t="shared" ca="1" si="103"/>
        <v>#N/A</v>
      </c>
      <c r="C3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7" s="12">
        <v>99</v>
      </c>
      <c r="E357" s="119" t="e">
        <f t="shared" ca="1" si="110"/>
        <v>#N/A</v>
      </c>
      <c r="F357" s="119" t="e">
        <f t="shared" ca="1" si="111"/>
        <v>#N/A</v>
      </c>
      <c r="G357" s="58">
        <f t="shared" ca="1" si="112"/>
        <v>3000</v>
      </c>
      <c r="H357" s="58">
        <f t="shared" ca="1" si="141"/>
        <v>0</v>
      </c>
      <c r="I357" s="86">
        <f t="shared" ca="1" si="144"/>
        <v>0</v>
      </c>
      <c r="J357" s="39">
        <f t="shared" ca="1" si="130"/>
        <v>1</v>
      </c>
      <c r="M357" s="16" t="e">
        <f t="shared" ca="1" si="104"/>
        <v>#N/A</v>
      </c>
      <c r="N357" s="86" t="e">
        <f t="shared" ca="1" si="105"/>
        <v>#N/A</v>
      </c>
      <c r="O357" s="86" t="e">
        <f t="shared" ca="1" si="106"/>
        <v>#N/A</v>
      </c>
      <c r="Q357" s="16" t="e">
        <f t="shared" ca="1" si="107"/>
        <v>#N/A</v>
      </c>
      <c r="R357" s="86" t="e">
        <f t="shared" ca="1" si="108"/>
        <v>#N/A</v>
      </c>
      <c r="S357" s="86" t="e">
        <f t="shared" ca="1" si="109"/>
        <v>#N/A</v>
      </c>
      <c r="T357" s="16" t="e">
        <f ca="1">(($E$9*(RAND()*($E$213-$D$213)+$D$213))*(RAND()*('Your Value Calcs'!$E$209-'Your Value Calcs'!$D$209)+'Your Value Calcs'!$D$209+IF('Your Results'!$D$48&gt;0,'Your Results'!$D$48,0)))+$E$161-$E$201+$E$185-($E$185*(RAND()*($E$215-$D$215)+$D$215))-(($E$205/$C$56)*(RAND()*($E$216-$D$216)+$D$216))</f>
        <v>#N/A</v>
      </c>
      <c r="U357" s="188" t="e">
        <f t="shared" ca="1" si="114"/>
        <v>#N/A</v>
      </c>
      <c r="V357" s="188" t="e">
        <f t="shared" ca="1" si="115"/>
        <v>#N/A</v>
      </c>
      <c r="W357" s="189">
        <f t="shared" ca="1" si="116"/>
        <v>1001</v>
      </c>
      <c r="X357" s="189">
        <f t="shared" ca="1" si="142"/>
        <v>0</v>
      </c>
      <c r="Y357" s="190">
        <f t="shared" ca="1" si="145"/>
        <v>0</v>
      </c>
      <c r="Z357" s="191">
        <f t="shared" ca="1" si="131"/>
        <v>1</v>
      </c>
      <c r="AA357" s="188"/>
      <c r="AB357" s="189">
        <f t="shared" ca="1" si="118"/>
        <v>1001</v>
      </c>
      <c r="AC357" s="189">
        <f t="shared" ca="1" si="143"/>
        <v>0</v>
      </c>
      <c r="AD357" s="190">
        <f t="shared" ca="1" si="146"/>
        <v>0</v>
      </c>
      <c r="AE357" s="191">
        <f t="shared" ca="1" si="132"/>
        <v>1</v>
      </c>
      <c r="AF357" s="119"/>
      <c r="AG357" s="192" t="e">
        <f t="shared" ca="1" si="120"/>
        <v>#N/A</v>
      </c>
      <c r="AH357" s="189">
        <f t="shared" ca="1" si="147"/>
        <v>1001</v>
      </c>
      <c r="AI357" s="189">
        <f t="shared" ca="1" si="133"/>
        <v>0</v>
      </c>
      <c r="AJ357" s="190">
        <f t="shared" ca="1" si="148"/>
        <v>0</v>
      </c>
      <c r="AK357" s="191">
        <f t="shared" ca="1" si="134"/>
        <v>1</v>
      </c>
      <c r="AL357" s="186"/>
      <c r="AM357" s="188"/>
      <c r="AN357" s="189">
        <f t="shared" ca="1" si="123"/>
        <v>1001</v>
      </c>
      <c r="AO357" s="189">
        <f t="shared" ca="1" si="135"/>
        <v>0</v>
      </c>
      <c r="AP357" s="190">
        <f t="shared" ca="1" si="149"/>
        <v>0</v>
      </c>
      <c r="AQ357" s="191">
        <f t="shared" ca="1" si="136"/>
        <v>1</v>
      </c>
      <c r="AS357" s="192" t="e">
        <f t="shared" ca="1" si="125"/>
        <v>#N/A</v>
      </c>
      <c r="AT357" s="188"/>
      <c r="AU357" s="189">
        <f t="shared" ca="1" si="126"/>
        <v>1001</v>
      </c>
      <c r="AV357" s="189">
        <f t="shared" ca="1" si="137"/>
        <v>0</v>
      </c>
      <c r="AW357" s="190">
        <f t="shared" ca="1" si="150"/>
        <v>0</v>
      </c>
      <c r="AX357" s="191">
        <f t="shared" ca="1" si="138"/>
        <v>1</v>
      </c>
      <c r="AY357" s="188"/>
      <c r="AZ357" s="189">
        <f t="shared" ca="1" si="128"/>
        <v>1001</v>
      </c>
      <c r="BA357" s="189">
        <f t="shared" ca="1" si="139"/>
        <v>0</v>
      </c>
      <c r="BB357" s="190">
        <f t="shared" ca="1" si="151"/>
        <v>0</v>
      </c>
      <c r="BC357" s="191">
        <f t="shared" ca="1" si="140"/>
        <v>1</v>
      </c>
    </row>
    <row r="358" spans="2:55" x14ac:dyDescent="0.25">
      <c r="B358" s="181" t="e">
        <f t="shared" ca="1" si="103"/>
        <v>#N/A</v>
      </c>
      <c r="C3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8" s="12">
        <v>100</v>
      </c>
      <c r="E358" s="119" t="e">
        <f t="shared" ca="1" si="110"/>
        <v>#N/A</v>
      </c>
      <c r="F358" s="119" t="e">
        <f t="shared" ca="1" si="111"/>
        <v>#N/A</v>
      </c>
      <c r="G358" s="58">
        <f t="shared" ca="1" si="112"/>
        <v>3000</v>
      </c>
      <c r="H358" s="58">
        <f t="shared" ca="1" si="141"/>
        <v>0</v>
      </c>
      <c r="I358" s="86">
        <f t="shared" ca="1" si="144"/>
        <v>0</v>
      </c>
      <c r="J358" s="39">
        <f t="shared" ca="1" si="130"/>
        <v>1</v>
      </c>
      <c r="M358" s="16" t="e">
        <f t="shared" ca="1" si="104"/>
        <v>#N/A</v>
      </c>
      <c r="N358" s="86" t="e">
        <f t="shared" ca="1" si="105"/>
        <v>#N/A</v>
      </c>
      <c r="O358" s="86" t="e">
        <f t="shared" ca="1" si="106"/>
        <v>#N/A</v>
      </c>
      <c r="Q358" s="16" t="e">
        <f t="shared" ca="1" si="107"/>
        <v>#N/A</v>
      </c>
      <c r="R358" s="86" t="e">
        <f t="shared" ca="1" si="108"/>
        <v>#N/A</v>
      </c>
      <c r="S358" s="86" t="e">
        <f t="shared" ca="1" si="109"/>
        <v>#N/A</v>
      </c>
      <c r="T358" s="16" t="e">
        <f ca="1">(($E$9*(RAND()*($E$213-$D$213)+$D$213))*(RAND()*('Your Value Calcs'!$E$209-'Your Value Calcs'!$D$209)+'Your Value Calcs'!$D$209+IF('Your Results'!$D$48&gt;0,'Your Results'!$D$48,0)))+$E$161-$E$201+$E$185-($E$185*(RAND()*($E$215-$D$215)+$D$215))-(($E$205/$C$56)*(RAND()*($E$216-$D$216)+$D$216))</f>
        <v>#N/A</v>
      </c>
      <c r="U358" s="188" t="e">
        <f t="shared" ca="1" si="114"/>
        <v>#N/A</v>
      </c>
      <c r="V358" s="188" t="e">
        <f t="shared" ca="1" si="115"/>
        <v>#N/A</v>
      </c>
      <c r="W358" s="189">
        <f t="shared" ca="1" si="116"/>
        <v>1001</v>
      </c>
      <c r="X358" s="189">
        <f t="shared" ca="1" si="142"/>
        <v>0</v>
      </c>
      <c r="Y358" s="190">
        <f t="shared" ca="1" si="145"/>
        <v>0</v>
      </c>
      <c r="Z358" s="191">
        <f t="shared" ca="1" si="131"/>
        <v>1</v>
      </c>
      <c r="AA358" s="188"/>
      <c r="AB358" s="189">
        <f t="shared" ca="1" si="118"/>
        <v>1001</v>
      </c>
      <c r="AC358" s="189">
        <f t="shared" ca="1" si="143"/>
        <v>0</v>
      </c>
      <c r="AD358" s="190">
        <f t="shared" ca="1" si="146"/>
        <v>0</v>
      </c>
      <c r="AE358" s="191">
        <f t="shared" ca="1" si="132"/>
        <v>1</v>
      </c>
      <c r="AF358" s="119"/>
      <c r="AG358" s="192" t="e">
        <f t="shared" ca="1" si="120"/>
        <v>#N/A</v>
      </c>
      <c r="AH358" s="189">
        <f t="shared" ca="1" si="147"/>
        <v>1001</v>
      </c>
      <c r="AI358" s="189">
        <f t="shared" ca="1" si="133"/>
        <v>0</v>
      </c>
      <c r="AJ358" s="190">
        <f t="shared" ca="1" si="148"/>
        <v>0</v>
      </c>
      <c r="AK358" s="191">
        <f t="shared" ca="1" si="134"/>
        <v>1</v>
      </c>
      <c r="AL358" s="186"/>
      <c r="AM358" s="188"/>
      <c r="AN358" s="189">
        <f t="shared" ca="1" si="123"/>
        <v>1001</v>
      </c>
      <c r="AO358" s="189">
        <f t="shared" ca="1" si="135"/>
        <v>0</v>
      </c>
      <c r="AP358" s="190">
        <f t="shared" ca="1" si="149"/>
        <v>0</v>
      </c>
      <c r="AQ358" s="191">
        <f t="shared" ca="1" si="136"/>
        <v>1</v>
      </c>
      <c r="AS358" s="192" t="e">
        <f t="shared" ca="1" si="125"/>
        <v>#N/A</v>
      </c>
      <c r="AT358" s="188"/>
      <c r="AU358" s="189">
        <f t="shared" ca="1" si="126"/>
        <v>1001</v>
      </c>
      <c r="AV358" s="189">
        <f t="shared" ca="1" si="137"/>
        <v>0</v>
      </c>
      <c r="AW358" s="190">
        <f t="shared" ca="1" si="150"/>
        <v>0</v>
      </c>
      <c r="AX358" s="191">
        <f t="shared" ca="1" si="138"/>
        <v>1</v>
      </c>
      <c r="AY358" s="188"/>
      <c r="AZ358" s="189">
        <f t="shared" ca="1" si="128"/>
        <v>1001</v>
      </c>
      <c r="BA358" s="189">
        <f t="shared" ca="1" si="139"/>
        <v>0</v>
      </c>
      <c r="BB358" s="190">
        <f t="shared" ca="1" si="151"/>
        <v>0</v>
      </c>
      <c r="BC358" s="191">
        <f t="shared" ca="1" si="140"/>
        <v>1</v>
      </c>
    </row>
    <row r="359" spans="2:55" x14ac:dyDescent="0.25">
      <c r="B359" s="181" t="e">
        <f t="shared" ca="1" si="103"/>
        <v>#N/A</v>
      </c>
      <c r="C3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9" s="86"/>
      <c r="E359" s="86"/>
      <c r="G359" s="16"/>
      <c r="H359" s="86"/>
      <c r="I359" s="86"/>
      <c r="K359" s="119"/>
      <c r="M359" s="16" t="e">
        <f t="shared" ca="1" si="104"/>
        <v>#N/A</v>
      </c>
      <c r="N359" s="86" t="e">
        <f t="shared" ca="1" si="105"/>
        <v>#N/A</v>
      </c>
      <c r="O359" s="86" t="e">
        <f t="shared" ca="1" si="106"/>
        <v>#N/A</v>
      </c>
      <c r="Q359" s="16" t="e">
        <f t="shared" ca="1" si="107"/>
        <v>#N/A</v>
      </c>
      <c r="R359" s="86" t="e">
        <f t="shared" ca="1" si="108"/>
        <v>#N/A</v>
      </c>
      <c r="S359" s="86" t="e">
        <f t="shared" ca="1" si="109"/>
        <v>#N/A</v>
      </c>
      <c r="T359" s="16" t="e">
        <f ca="1">(($E$9*(RAND()*($E$213-$D$213)+$D$213))*(RAND()*('Your Value Calcs'!$E$209-'Your Value Calcs'!$D$209)+'Your Value Calcs'!$D$209+IF('Your Results'!$D$48&gt;0,'Your Results'!$D$48,0)))+$E$161-$E$201+$E$185-($E$185*(RAND()*($E$215-$D$215)+$D$215))-(($E$205/$C$56)*(RAND()*($E$216-$D$216)+$D$216))</f>
        <v>#N/A</v>
      </c>
      <c r="U359" s="119"/>
      <c r="W359" s="58"/>
      <c r="X359" s="42"/>
      <c r="Y359" s="86"/>
      <c r="Z359" s="39"/>
      <c r="AB359" s="42"/>
    </row>
    <row r="360" spans="2:55" x14ac:dyDescent="0.25">
      <c r="B360" s="181" t="e">
        <f t="shared" ca="1" si="103"/>
        <v>#N/A</v>
      </c>
      <c r="C3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0" s="86"/>
      <c r="E360" s="86"/>
      <c r="G360" s="16"/>
      <c r="H360" s="86"/>
      <c r="I360" s="86"/>
      <c r="K360" s="119"/>
      <c r="M360" s="16" t="e">
        <f t="shared" ca="1" si="104"/>
        <v>#N/A</v>
      </c>
      <c r="N360" s="86" t="e">
        <f t="shared" ca="1" si="105"/>
        <v>#N/A</v>
      </c>
      <c r="O360" s="86" t="e">
        <f t="shared" ca="1" si="106"/>
        <v>#N/A</v>
      </c>
      <c r="Q360" s="16" t="e">
        <f t="shared" ca="1" si="107"/>
        <v>#N/A</v>
      </c>
      <c r="R360" s="86" t="e">
        <f t="shared" ca="1" si="108"/>
        <v>#N/A</v>
      </c>
      <c r="S360" s="86" t="e">
        <f t="shared" ca="1" si="109"/>
        <v>#N/A</v>
      </c>
      <c r="T360" s="16" t="e">
        <f ca="1">(($E$9*(RAND()*($E$213-$D$213)+$D$213))*(RAND()*('Your Value Calcs'!$E$209-'Your Value Calcs'!$D$209)+'Your Value Calcs'!$D$209+IF('Your Results'!$D$48&gt;0,'Your Results'!$D$48,0)))+$E$161-$E$201+$E$185-($E$185*(RAND()*($E$215-$D$215)+$D$215))-(($E$205/$C$56)*(RAND()*($E$216-$D$216)+$D$216))</f>
        <v>#N/A</v>
      </c>
      <c r="U360" s="119"/>
      <c r="W360" s="58"/>
      <c r="X360" s="42"/>
      <c r="Y360" s="86"/>
      <c r="Z360" s="39"/>
      <c r="AB360" s="42"/>
    </row>
    <row r="361" spans="2:55" x14ac:dyDescent="0.25">
      <c r="B361" s="181" t="e">
        <f t="shared" ca="1" si="103"/>
        <v>#N/A</v>
      </c>
      <c r="C3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1" s="86"/>
      <c r="E361" s="86"/>
      <c r="G361" s="16"/>
      <c r="H361" s="86"/>
      <c r="I361" s="86"/>
      <c r="K361" s="119"/>
      <c r="M361" s="16" t="e">
        <f t="shared" ca="1" si="104"/>
        <v>#N/A</v>
      </c>
      <c r="N361" s="86" t="e">
        <f t="shared" ca="1" si="105"/>
        <v>#N/A</v>
      </c>
      <c r="O361" s="86" t="e">
        <f t="shared" ca="1" si="106"/>
        <v>#N/A</v>
      </c>
      <c r="Q361" s="16" t="e">
        <f t="shared" ca="1" si="107"/>
        <v>#N/A</v>
      </c>
      <c r="R361" s="86" t="e">
        <f t="shared" ca="1" si="108"/>
        <v>#N/A</v>
      </c>
      <c r="S361" s="86" t="e">
        <f t="shared" ca="1" si="109"/>
        <v>#N/A</v>
      </c>
      <c r="T361" s="16" t="e">
        <f ca="1">(($E$9*(RAND()*($E$213-$D$213)+$D$213))*(RAND()*('Your Value Calcs'!$E$209-'Your Value Calcs'!$D$209)+'Your Value Calcs'!$D$209+IF('Your Results'!$D$48&gt;0,'Your Results'!$D$48,0)))+$E$161-$E$201+$E$185-($E$185*(RAND()*($E$215-$D$215)+$D$215))-(($E$205/$C$56)*(RAND()*($E$216-$D$216)+$D$216))</f>
        <v>#N/A</v>
      </c>
    </row>
    <row r="362" spans="2:55" x14ac:dyDescent="0.25">
      <c r="B362" s="181" t="e">
        <f t="shared" ca="1" si="103"/>
        <v>#N/A</v>
      </c>
      <c r="C3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2" s="86"/>
      <c r="E362" s="86"/>
      <c r="G362" s="16"/>
      <c r="H362" s="86"/>
      <c r="I362" s="86"/>
      <c r="K362" s="119"/>
      <c r="M362" s="16" t="e">
        <f t="shared" ca="1" si="104"/>
        <v>#N/A</v>
      </c>
      <c r="N362" s="86" t="e">
        <f t="shared" ca="1" si="105"/>
        <v>#N/A</v>
      </c>
      <c r="O362" s="86" t="e">
        <f t="shared" ca="1" si="106"/>
        <v>#N/A</v>
      </c>
      <c r="Q362" s="16" t="e">
        <f t="shared" ca="1" si="107"/>
        <v>#N/A</v>
      </c>
      <c r="R362" s="86" t="e">
        <f t="shared" ca="1" si="108"/>
        <v>#N/A</v>
      </c>
      <c r="S362" s="86" t="e">
        <f t="shared" ca="1" si="109"/>
        <v>#N/A</v>
      </c>
      <c r="T362" s="16" t="e">
        <f ca="1">(($E$9*(RAND()*($E$213-$D$213)+$D$213))*(RAND()*('Your Value Calcs'!$E$209-'Your Value Calcs'!$D$209)+'Your Value Calcs'!$D$209+IF('Your Results'!$D$48&gt;0,'Your Results'!$D$48,0)))+$E$161-$E$201+$E$185-($E$185*(RAND()*($E$215-$D$215)+$D$215))-(($E$205/$C$56)*(RAND()*($E$216-$D$216)+$D$216))</f>
        <v>#N/A</v>
      </c>
    </row>
    <row r="363" spans="2:55" x14ac:dyDescent="0.25">
      <c r="B363" s="181" t="e">
        <f t="shared" ca="1" si="103"/>
        <v>#N/A</v>
      </c>
      <c r="C3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3" s="86"/>
      <c r="E363" s="86"/>
      <c r="G363" s="16"/>
      <c r="H363" s="86"/>
      <c r="I363" s="86"/>
      <c r="K363" s="119"/>
      <c r="M363" s="16" t="e">
        <f t="shared" ca="1" si="104"/>
        <v>#N/A</v>
      </c>
      <c r="N363" s="86" t="e">
        <f t="shared" ca="1" si="105"/>
        <v>#N/A</v>
      </c>
      <c r="O363" s="86" t="e">
        <f t="shared" ca="1" si="106"/>
        <v>#N/A</v>
      </c>
      <c r="Q363" s="16" t="e">
        <f t="shared" ca="1" si="107"/>
        <v>#N/A</v>
      </c>
      <c r="R363" s="86" t="e">
        <f t="shared" ca="1" si="108"/>
        <v>#N/A</v>
      </c>
      <c r="S363" s="86" t="e">
        <f t="shared" ca="1" si="109"/>
        <v>#N/A</v>
      </c>
      <c r="T363" s="16" t="e">
        <f ca="1">(($E$9*(RAND()*($E$213-$D$213)+$D$213))*(RAND()*('Your Value Calcs'!$E$209-'Your Value Calcs'!$D$209)+'Your Value Calcs'!$D$209+IF('Your Results'!$D$48&gt;0,'Your Results'!$D$48,0)))+$E$161-$E$201+$E$185-($E$185*(RAND()*($E$215-$D$215)+$D$215))-(($E$205/$C$56)*(RAND()*($E$216-$D$216)+$D$216))</f>
        <v>#N/A</v>
      </c>
      <c r="AF363" s="120"/>
    </row>
    <row r="364" spans="2:55" x14ac:dyDescent="0.25">
      <c r="B364" s="181" t="e">
        <f t="shared" ca="1" si="103"/>
        <v>#N/A</v>
      </c>
      <c r="C3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4" s="86"/>
      <c r="E364" s="86"/>
      <c r="G364" s="16"/>
      <c r="H364" s="86"/>
      <c r="I364" s="86"/>
      <c r="K364" s="119"/>
      <c r="M364" s="16" t="e">
        <f t="shared" ca="1" si="104"/>
        <v>#N/A</v>
      </c>
      <c r="N364" s="86" t="e">
        <f t="shared" ca="1" si="105"/>
        <v>#N/A</v>
      </c>
      <c r="O364" s="86" t="e">
        <f t="shared" ca="1" si="106"/>
        <v>#N/A</v>
      </c>
      <c r="Q364" s="16" t="e">
        <f t="shared" ca="1" si="107"/>
        <v>#N/A</v>
      </c>
      <c r="R364" s="86" t="e">
        <f t="shared" ca="1" si="108"/>
        <v>#N/A</v>
      </c>
      <c r="S364" s="86" t="e">
        <f t="shared" ca="1" si="109"/>
        <v>#N/A</v>
      </c>
      <c r="T364" s="16" t="e">
        <f ca="1">(($E$9*(RAND()*($E$213-$D$213)+$D$213))*(RAND()*('Your Value Calcs'!$E$209-'Your Value Calcs'!$D$209)+'Your Value Calcs'!$D$209+IF('Your Results'!$D$48&gt;0,'Your Results'!$D$48,0)))+$E$161-$E$201+$E$185-($E$185*(RAND()*($E$215-$D$215)+$D$215))-(($E$205/$C$56)*(RAND()*($E$216-$D$216)+$D$216))</f>
        <v>#N/A</v>
      </c>
      <c r="AF364" s="119"/>
    </row>
    <row r="365" spans="2:55" x14ac:dyDescent="0.25">
      <c r="B365" s="181" t="e">
        <f t="shared" ca="1" si="103"/>
        <v>#N/A</v>
      </c>
      <c r="C3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5" s="86"/>
      <c r="E365" s="86"/>
      <c r="G365" s="16"/>
      <c r="H365" s="86"/>
      <c r="I365" s="86"/>
      <c r="K365" s="119"/>
      <c r="M365" s="16" t="e">
        <f t="shared" ca="1" si="104"/>
        <v>#N/A</v>
      </c>
      <c r="N365" s="86" t="e">
        <f t="shared" ca="1" si="105"/>
        <v>#N/A</v>
      </c>
      <c r="O365" s="86" t="e">
        <f t="shared" ca="1" si="106"/>
        <v>#N/A</v>
      </c>
      <c r="Q365" s="16" t="e">
        <f t="shared" ca="1" si="107"/>
        <v>#N/A</v>
      </c>
      <c r="R365" s="86" t="e">
        <f t="shared" ca="1" si="108"/>
        <v>#N/A</v>
      </c>
      <c r="S365" s="86" t="e">
        <f t="shared" ca="1" si="109"/>
        <v>#N/A</v>
      </c>
      <c r="T365" s="16" t="e">
        <f ca="1">(($E$9*(RAND()*($E$213-$D$213)+$D$213))*(RAND()*('Your Value Calcs'!$E$209-'Your Value Calcs'!$D$209)+'Your Value Calcs'!$D$209+IF('Your Results'!$D$48&gt;0,'Your Results'!$D$48,0)))+$E$161-$E$201+$E$185-($E$185*(RAND()*($E$215-$D$215)+$D$215))-(($E$205/$C$56)*(RAND()*($E$216-$D$216)+$D$216))</f>
        <v>#N/A</v>
      </c>
      <c r="AF365" s="119"/>
    </row>
    <row r="366" spans="2:55" x14ac:dyDescent="0.25">
      <c r="B366" s="181" t="e">
        <f t="shared" ca="1" si="103"/>
        <v>#N/A</v>
      </c>
      <c r="C3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6" s="86"/>
      <c r="E366" s="86"/>
      <c r="G366" s="16"/>
      <c r="H366" s="86"/>
      <c r="I366" s="86"/>
      <c r="K366" s="119"/>
      <c r="M366" s="16" t="e">
        <f t="shared" ca="1" si="104"/>
        <v>#N/A</v>
      </c>
      <c r="N366" s="86" t="e">
        <f t="shared" ca="1" si="105"/>
        <v>#N/A</v>
      </c>
      <c r="O366" s="86" t="e">
        <f t="shared" ca="1" si="106"/>
        <v>#N/A</v>
      </c>
      <c r="Q366" s="16" t="e">
        <f t="shared" ca="1" si="107"/>
        <v>#N/A</v>
      </c>
      <c r="R366" s="86" t="e">
        <f t="shared" ca="1" si="108"/>
        <v>#N/A</v>
      </c>
      <c r="S366" s="86" t="e">
        <f t="shared" ca="1" si="109"/>
        <v>#N/A</v>
      </c>
      <c r="T366" s="16" t="e">
        <f ca="1">(($E$9*(RAND()*($E$213-$D$213)+$D$213))*(RAND()*('Your Value Calcs'!$E$209-'Your Value Calcs'!$D$209)+'Your Value Calcs'!$D$209+IF('Your Results'!$D$48&gt;0,'Your Results'!$D$48,0)))+$E$161-$E$201+$E$185-($E$185*(RAND()*($E$215-$D$215)+$D$215))-(($E$205/$C$56)*(RAND()*($E$216-$D$216)+$D$216))</f>
        <v>#N/A</v>
      </c>
      <c r="AF366" s="119"/>
    </row>
    <row r="367" spans="2:55" x14ac:dyDescent="0.25">
      <c r="B367" s="181" t="e">
        <f t="shared" ca="1" si="103"/>
        <v>#N/A</v>
      </c>
      <c r="C3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7" s="86"/>
      <c r="E367" s="86"/>
      <c r="G367" s="16"/>
      <c r="H367" s="86"/>
      <c r="I367" s="86"/>
      <c r="K367" s="119"/>
      <c r="M367" s="16" t="e">
        <f t="shared" ca="1" si="104"/>
        <v>#N/A</v>
      </c>
      <c r="N367" s="86" t="e">
        <f t="shared" ca="1" si="105"/>
        <v>#N/A</v>
      </c>
      <c r="O367" s="86" t="e">
        <f t="shared" ca="1" si="106"/>
        <v>#N/A</v>
      </c>
      <c r="Q367" s="16" t="e">
        <f t="shared" ca="1" si="107"/>
        <v>#N/A</v>
      </c>
      <c r="R367" s="86" t="e">
        <f t="shared" ca="1" si="108"/>
        <v>#N/A</v>
      </c>
      <c r="S367" s="86" t="e">
        <f t="shared" ca="1" si="109"/>
        <v>#N/A</v>
      </c>
      <c r="T367" s="16" t="e">
        <f ca="1">(($E$9*(RAND()*($E$213-$D$213)+$D$213))*(RAND()*('Your Value Calcs'!$E$209-'Your Value Calcs'!$D$209)+'Your Value Calcs'!$D$209+IF('Your Results'!$D$48&gt;0,'Your Results'!$D$48,0)))+$E$161-$E$201+$E$185-($E$185*(RAND()*($E$215-$D$215)+$D$215))-(($E$205/$C$56)*(RAND()*($E$216-$D$216)+$D$216))</f>
        <v>#N/A</v>
      </c>
      <c r="AF367" s="119"/>
    </row>
    <row r="368" spans="2:55" x14ac:dyDescent="0.25">
      <c r="B368" s="181" t="e">
        <f t="shared" ca="1" si="103"/>
        <v>#N/A</v>
      </c>
      <c r="C3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8" s="86"/>
      <c r="E368" s="86"/>
      <c r="G368" s="16"/>
      <c r="H368" s="86"/>
      <c r="I368" s="86"/>
      <c r="K368" s="119"/>
      <c r="M368" s="16" t="e">
        <f t="shared" ca="1" si="104"/>
        <v>#N/A</v>
      </c>
      <c r="N368" s="86" t="e">
        <f t="shared" ca="1" si="105"/>
        <v>#N/A</v>
      </c>
      <c r="O368" s="86" t="e">
        <f t="shared" ca="1" si="106"/>
        <v>#N/A</v>
      </c>
      <c r="Q368" s="16" t="e">
        <f t="shared" ca="1" si="107"/>
        <v>#N/A</v>
      </c>
      <c r="R368" s="86" t="e">
        <f t="shared" ca="1" si="108"/>
        <v>#N/A</v>
      </c>
      <c r="S368" s="86" t="e">
        <f t="shared" ca="1" si="109"/>
        <v>#N/A</v>
      </c>
      <c r="T368" s="16" t="e">
        <f ca="1">(($E$9*(RAND()*($E$213-$D$213)+$D$213))*(RAND()*('Your Value Calcs'!$E$209-'Your Value Calcs'!$D$209)+'Your Value Calcs'!$D$209+IF('Your Results'!$D$48&gt;0,'Your Results'!$D$48,0)))+$E$161-$E$201+$E$185-($E$185*(RAND()*($E$215-$D$215)+$D$215))-(($E$205/$C$56)*(RAND()*($E$216-$D$216)+$D$216))</f>
        <v>#N/A</v>
      </c>
      <c r="AF368" s="119"/>
    </row>
    <row r="369" spans="2:32" x14ac:dyDescent="0.25">
      <c r="B369" s="181" t="e">
        <f t="shared" ca="1" si="103"/>
        <v>#N/A</v>
      </c>
      <c r="C3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9" s="86"/>
      <c r="E369" s="86"/>
      <c r="G369" s="16"/>
      <c r="H369" s="86"/>
      <c r="I369" s="86"/>
      <c r="K369" s="119"/>
      <c r="M369" s="16" t="e">
        <f t="shared" ca="1" si="104"/>
        <v>#N/A</v>
      </c>
      <c r="N369" s="86" t="e">
        <f t="shared" ca="1" si="105"/>
        <v>#N/A</v>
      </c>
      <c r="O369" s="86" t="e">
        <f t="shared" ca="1" si="106"/>
        <v>#N/A</v>
      </c>
      <c r="Q369" s="16" t="e">
        <f t="shared" ca="1" si="107"/>
        <v>#N/A</v>
      </c>
      <c r="R369" s="86" t="e">
        <f t="shared" ca="1" si="108"/>
        <v>#N/A</v>
      </c>
      <c r="S369" s="86" t="e">
        <f t="shared" ca="1" si="109"/>
        <v>#N/A</v>
      </c>
      <c r="T369" s="16" t="e">
        <f ca="1">(($E$9*(RAND()*($E$213-$D$213)+$D$213))*(RAND()*('Your Value Calcs'!$E$209-'Your Value Calcs'!$D$209)+'Your Value Calcs'!$D$209+IF('Your Results'!$D$48&gt;0,'Your Results'!$D$48,0)))+$E$161-$E$201+$E$185-($E$185*(RAND()*($E$215-$D$215)+$D$215))-(($E$205/$C$56)*(RAND()*($E$216-$D$216)+$D$216))</f>
        <v>#N/A</v>
      </c>
      <c r="AF369" s="119"/>
    </row>
    <row r="370" spans="2:32" x14ac:dyDescent="0.25">
      <c r="B370" s="181" t="e">
        <f t="shared" ca="1" si="103"/>
        <v>#N/A</v>
      </c>
      <c r="C3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0" s="86"/>
      <c r="E370" s="86"/>
      <c r="G370" s="16"/>
      <c r="H370" s="86"/>
      <c r="I370" s="86"/>
      <c r="K370" s="119"/>
      <c r="M370" s="16" t="e">
        <f t="shared" ca="1" si="104"/>
        <v>#N/A</v>
      </c>
      <c r="N370" s="86" t="e">
        <f t="shared" ca="1" si="105"/>
        <v>#N/A</v>
      </c>
      <c r="O370" s="86" t="e">
        <f t="shared" ca="1" si="106"/>
        <v>#N/A</v>
      </c>
      <c r="Q370" s="16" t="e">
        <f t="shared" ca="1" si="107"/>
        <v>#N/A</v>
      </c>
      <c r="R370" s="86" t="e">
        <f t="shared" ca="1" si="108"/>
        <v>#N/A</v>
      </c>
      <c r="S370" s="86" t="e">
        <f t="shared" ca="1" si="109"/>
        <v>#N/A</v>
      </c>
      <c r="T370" s="16" t="e">
        <f ca="1">(($E$9*(RAND()*($E$213-$D$213)+$D$213))*(RAND()*('Your Value Calcs'!$E$209-'Your Value Calcs'!$D$209)+'Your Value Calcs'!$D$209+IF('Your Results'!$D$48&gt;0,'Your Results'!$D$48,0)))+$E$161-$E$201+$E$185-($E$185*(RAND()*($E$215-$D$215)+$D$215))-(($E$205/$C$56)*(RAND()*($E$216-$D$216)+$D$216))</f>
        <v>#N/A</v>
      </c>
      <c r="AF370" s="119"/>
    </row>
    <row r="371" spans="2:32" x14ac:dyDescent="0.25">
      <c r="B371" s="181" t="e">
        <f t="shared" ca="1" si="103"/>
        <v>#N/A</v>
      </c>
      <c r="C3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1" s="86"/>
      <c r="E371" s="86"/>
      <c r="G371" s="16"/>
      <c r="H371" s="86"/>
      <c r="I371" s="86"/>
      <c r="K371" s="119"/>
      <c r="M371" s="16" t="e">
        <f t="shared" ca="1" si="104"/>
        <v>#N/A</v>
      </c>
      <c r="N371" s="86" t="e">
        <f t="shared" ca="1" si="105"/>
        <v>#N/A</v>
      </c>
      <c r="O371" s="86" t="e">
        <f t="shared" ca="1" si="106"/>
        <v>#N/A</v>
      </c>
      <c r="Q371" s="16" t="e">
        <f t="shared" ca="1" si="107"/>
        <v>#N/A</v>
      </c>
      <c r="R371" s="86" t="e">
        <f t="shared" ca="1" si="108"/>
        <v>#N/A</v>
      </c>
      <c r="S371" s="86" t="e">
        <f t="shared" ca="1" si="109"/>
        <v>#N/A</v>
      </c>
      <c r="T371" s="16" t="e">
        <f ca="1">(($E$9*(RAND()*($E$213-$D$213)+$D$213))*(RAND()*('Your Value Calcs'!$E$209-'Your Value Calcs'!$D$209)+'Your Value Calcs'!$D$209+IF('Your Results'!$D$48&gt;0,'Your Results'!$D$48,0)))+$E$161-$E$201+$E$185-($E$185*(RAND()*($E$215-$D$215)+$D$215))-(($E$205/$C$56)*(RAND()*($E$216-$D$216)+$D$216))</f>
        <v>#N/A</v>
      </c>
      <c r="AF371" s="119"/>
    </row>
    <row r="372" spans="2:32" x14ac:dyDescent="0.25">
      <c r="B372" s="181" t="e">
        <f t="shared" ca="1" si="103"/>
        <v>#N/A</v>
      </c>
      <c r="C3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2" s="86"/>
      <c r="E372" s="86"/>
      <c r="G372" s="16"/>
      <c r="H372" s="86"/>
      <c r="I372" s="86"/>
      <c r="K372" s="119"/>
      <c r="M372" s="16" t="e">
        <f t="shared" ca="1" si="104"/>
        <v>#N/A</v>
      </c>
      <c r="N372" s="86" t="e">
        <f t="shared" ca="1" si="105"/>
        <v>#N/A</v>
      </c>
      <c r="O372" s="86" t="e">
        <f t="shared" ca="1" si="106"/>
        <v>#N/A</v>
      </c>
      <c r="Q372" s="16" t="e">
        <f t="shared" ca="1" si="107"/>
        <v>#N/A</v>
      </c>
      <c r="R372" s="86" t="e">
        <f t="shared" ca="1" si="108"/>
        <v>#N/A</v>
      </c>
      <c r="S372" s="86" t="e">
        <f t="shared" ca="1" si="109"/>
        <v>#N/A</v>
      </c>
      <c r="T372" s="16" t="e">
        <f ca="1">(($E$9*(RAND()*($E$213-$D$213)+$D$213))*(RAND()*('Your Value Calcs'!$E$209-'Your Value Calcs'!$D$209)+'Your Value Calcs'!$D$209+IF('Your Results'!$D$48&gt;0,'Your Results'!$D$48,0)))+$E$161-$E$201+$E$185-($E$185*(RAND()*($E$215-$D$215)+$D$215))-(($E$205/$C$56)*(RAND()*($E$216-$D$216)+$D$216))</f>
        <v>#N/A</v>
      </c>
      <c r="AF372" s="119"/>
    </row>
    <row r="373" spans="2:32" x14ac:dyDescent="0.25">
      <c r="B373" s="181" t="e">
        <f t="shared" ca="1" si="103"/>
        <v>#N/A</v>
      </c>
      <c r="C3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3" s="86"/>
      <c r="E373" s="86"/>
      <c r="G373" s="16"/>
      <c r="H373" s="86"/>
      <c r="I373" s="86"/>
      <c r="K373" s="119"/>
      <c r="M373" s="16" t="e">
        <f t="shared" ca="1" si="104"/>
        <v>#N/A</v>
      </c>
      <c r="N373" s="86" t="e">
        <f t="shared" ca="1" si="105"/>
        <v>#N/A</v>
      </c>
      <c r="O373" s="86" t="e">
        <f t="shared" ca="1" si="106"/>
        <v>#N/A</v>
      </c>
      <c r="Q373" s="16" t="e">
        <f t="shared" ca="1" si="107"/>
        <v>#N/A</v>
      </c>
      <c r="R373" s="86" t="e">
        <f t="shared" ca="1" si="108"/>
        <v>#N/A</v>
      </c>
      <c r="S373" s="86" t="e">
        <f t="shared" ca="1" si="109"/>
        <v>#N/A</v>
      </c>
      <c r="T373" s="16" t="e">
        <f ca="1">(($E$9*(RAND()*($E$213-$D$213)+$D$213))*(RAND()*('Your Value Calcs'!$E$209-'Your Value Calcs'!$D$209)+'Your Value Calcs'!$D$209+IF('Your Results'!$D$48&gt;0,'Your Results'!$D$48,0)))+$E$161-$E$201+$E$185-($E$185*(RAND()*($E$215-$D$215)+$D$215))-(($E$205/$C$56)*(RAND()*($E$216-$D$216)+$D$216))</f>
        <v>#N/A</v>
      </c>
      <c r="AF373" s="119"/>
    </row>
    <row r="374" spans="2:32" x14ac:dyDescent="0.25">
      <c r="B374" s="181" t="e">
        <f t="shared" ca="1" si="103"/>
        <v>#N/A</v>
      </c>
      <c r="C3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4" s="86"/>
      <c r="E374" s="86"/>
      <c r="G374" s="16"/>
      <c r="H374" s="86"/>
      <c r="I374" s="86"/>
      <c r="K374" s="119"/>
      <c r="M374" s="16" t="e">
        <f t="shared" ca="1" si="104"/>
        <v>#N/A</v>
      </c>
      <c r="N374" s="86" t="e">
        <f t="shared" ca="1" si="105"/>
        <v>#N/A</v>
      </c>
      <c r="O374" s="86" t="e">
        <f t="shared" ca="1" si="106"/>
        <v>#N/A</v>
      </c>
      <c r="Q374" s="16" t="e">
        <f t="shared" ca="1" si="107"/>
        <v>#N/A</v>
      </c>
      <c r="R374" s="86" t="e">
        <f t="shared" ca="1" si="108"/>
        <v>#N/A</v>
      </c>
      <c r="S374" s="86" t="e">
        <f t="shared" ca="1" si="109"/>
        <v>#N/A</v>
      </c>
      <c r="T374" s="16" t="e">
        <f ca="1">(($E$9*(RAND()*($E$213-$D$213)+$D$213))*(RAND()*('Your Value Calcs'!$E$209-'Your Value Calcs'!$D$209)+'Your Value Calcs'!$D$209+IF('Your Results'!$D$48&gt;0,'Your Results'!$D$48,0)))+$E$161-$E$201+$E$185-($E$185*(RAND()*($E$215-$D$215)+$D$215))-(($E$205/$C$56)*(RAND()*($E$216-$D$216)+$D$216))</f>
        <v>#N/A</v>
      </c>
      <c r="AF374" s="119"/>
    </row>
    <row r="375" spans="2:32" x14ac:dyDescent="0.25">
      <c r="B375" s="181" t="e">
        <f t="shared" ca="1" si="103"/>
        <v>#N/A</v>
      </c>
      <c r="C3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5" s="86"/>
      <c r="E375" s="86"/>
      <c r="G375" s="16"/>
      <c r="H375" s="86"/>
      <c r="I375" s="86"/>
      <c r="K375" s="119"/>
      <c r="M375" s="16" t="e">
        <f t="shared" ca="1" si="104"/>
        <v>#N/A</v>
      </c>
      <c r="N375" s="86" t="e">
        <f t="shared" ca="1" si="105"/>
        <v>#N/A</v>
      </c>
      <c r="O375" s="86" t="e">
        <f t="shared" ca="1" si="106"/>
        <v>#N/A</v>
      </c>
      <c r="Q375" s="16" t="e">
        <f t="shared" ca="1" si="107"/>
        <v>#N/A</v>
      </c>
      <c r="R375" s="86" t="e">
        <f t="shared" ca="1" si="108"/>
        <v>#N/A</v>
      </c>
      <c r="S375" s="86" t="e">
        <f t="shared" ca="1" si="109"/>
        <v>#N/A</v>
      </c>
      <c r="T375" s="16" t="e">
        <f ca="1">(($E$9*(RAND()*($E$213-$D$213)+$D$213))*(RAND()*('Your Value Calcs'!$E$209-'Your Value Calcs'!$D$209)+'Your Value Calcs'!$D$209+IF('Your Results'!$D$48&gt;0,'Your Results'!$D$48,0)))+$E$161-$E$201+$E$185-($E$185*(RAND()*($E$215-$D$215)+$D$215))-(($E$205/$C$56)*(RAND()*($E$216-$D$216)+$D$216))</f>
        <v>#N/A</v>
      </c>
      <c r="AF375" s="119"/>
    </row>
    <row r="376" spans="2:32" x14ac:dyDescent="0.25">
      <c r="B376" s="181" t="e">
        <f t="shared" ca="1" si="103"/>
        <v>#N/A</v>
      </c>
      <c r="C3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6" s="86"/>
      <c r="E376" s="86"/>
      <c r="G376" s="16"/>
      <c r="H376" s="86"/>
      <c r="I376" s="86"/>
      <c r="K376" s="119"/>
      <c r="M376" s="16" t="e">
        <f t="shared" ca="1" si="104"/>
        <v>#N/A</v>
      </c>
      <c r="N376" s="86" t="e">
        <f t="shared" ca="1" si="105"/>
        <v>#N/A</v>
      </c>
      <c r="O376" s="86" t="e">
        <f t="shared" ca="1" si="106"/>
        <v>#N/A</v>
      </c>
      <c r="Q376" s="16" t="e">
        <f t="shared" ca="1" si="107"/>
        <v>#N/A</v>
      </c>
      <c r="R376" s="86" t="e">
        <f t="shared" ca="1" si="108"/>
        <v>#N/A</v>
      </c>
      <c r="S376" s="86" t="e">
        <f t="shared" ca="1" si="109"/>
        <v>#N/A</v>
      </c>
      <c r="T376" s="16" t="e">
        <f ca="1">(($E$9*(RAND()*($E$213-$D$213)+$D$213))*(RAND()*('Your Value Calcs'!$E$209-'Your Value Calcs'!$D$209)+'Your Value Calcs'!$D$209+IF('Your Results'!$D$48&gt;0,'Your Results'!$D$48,0)))+$E$161-$E$201+$E$185-($E$185*(RAND()*($E$215-$D$215)+$D$215))-(($E$205/$C$56)*(RAND()*($E$216-$D$216)+$D$216))</f>
        <v>#N/A</v>
      </c>
      <c r="AF376" s="119"/>
    </row>
    <row r="377" spans="2:32" x14ac:dyDescent="0.25">
      <c r="B377" s="181" t="e">
        <f t="shared" ca="1" si="103"/>
        <v>#N/A</v>
      </c>
      <c r="C3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7" s="86"/>
      <c r="E377" s="86"/>
      <c r="G377" s="16"/>
      <c r="H377" s="86"/>
      <c r="I377" s="86"/>
      <c r="K377" s="119"/>
      <c r="M377" s="16" t="e">
        <f t="shared" ca="1" si="104"/>
        <v>#N/A</v>
      </c>
      <c r="N377" s="86" t="e">
        <f t="shared" ca="1" si="105"/>
        <v>#N/A</v>
      </c>
      <c r="O377" s="86" t="e">
        <f t="shared" ca="1" si="106"/>
        <v>#N/A</v>
      </c>
      <c r="Q377" s="16" t="e">
        <f t="shared" ca="1" si="107"/>
        <v>#N/A</v>
      </c>
      <c r="R377" s="86" t="e">
        <f t="shared" ca="1" si="108"/>
        <v>#N/A</v>
      </c>
      <c r="S377" s="86" t="e">
        <f t="shared" ca="1" si="109"/>
        <v>#N/A</v>
      </c>
      <c r="T377" s="16" t="e">
        <f ca="1">(($E$9*(RAND()*($E$213-$D$213)+$D$213))*(RAND()*('Your Value Calcs'!$E$209-'Your Value Calcs'!$D$209)+'Your Value Calcs'!$D$209+IF('Your Results'!$D$48&gt;0,'Your Results'!$D$48,0)))+$E$161-$E$201+$E$185-($E$185*(RAND()*($E$215-$D$215)+$D$215))-(($E$205/$C$56)*(RAND()*($E$216-$D$216)+$D$216))</f>
        <v>#N/A</v>
      </c>
      <c r="AF377" s="119"/>
    </row>
    <row r="378" spans="2:32" x14ac:dyDescent="0.25">
      <c r="B378" s="181" t="e">
        <f t="shared" ca="1" si="103"/>
        <v>#N/A</v>
      </c>
      <c r="C3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8" s="86"/>
      <c r="E378" s="86"/>
      <c r="G378" s="16"/>
      <c r="H378" s="86"/>
      <c r="I378" s="86"/>
      <c r="K378" s="119"/>
      <c r="M378" s="16" t="e">
        <f t="shared" ca="1" si="104"/>
        <v>#N/A</v>
      </c>
      <c r="N378" s="86" t="e">
        <f t="shared" ca="1" si="105"/>
        <v>#N/A</v>
      </c>
      <c r="O378" s="86" t="e">
        <f t="shared" ca="1" si="106"/>
        <v>#N/A</v>
      </c>
      <c r="Q378" s="16" t="e">
        <f t="shared" ca="1" si="107"/>
        <v>#N/A</v>
      </c>
      <c r="R378" s="86" t="e">
        <f t="shared" ca="1" si="108"/>
        <v>#N/A</v>
      </c>
      <c r="S378" s="86" t="e">
        <f t="shared" ca="1" si="109"/>
        <v>#N/A</v>
      </c>
      <c r="T378" s="16" t="e">
        <f ca="1">(($E$9*(RAND()*($E$213-$D$213)+$D$213))*(RAND()*('Your Value Calcs'!$E$209-'Your Value Calcs'!$D$209)+'Your Value Calcs'!$D$209+IF('Your Results'!$D$48&gt;0,'Your Results'!$D$48,0)))+$E$161-$E$201+$E$185-($E$185*(RAND()*($E$215-$D$215)+$D$215))-(($E$205/$C$56)*(RAND()*($E$216-$D$216)+$D$216))</f>
        <v>#N/A</v>
      </c>
      <c r="AF378" s="119"/>
    </row>
    <row r="379" spans="2:32" x14ac:dyDescent="0.25">
      <c r="B379" s="181" t="e">
        <f t="shared" ca="1" si="103"/>
        <v>#N/A</v>
      </c>
      <c r="C3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9" s="86"/>
      <c r="E379" s="86"/>
      <c r="G379" s="16"/>
      <c r="H379" s="86"/>
      <c r="I379" s="86"/>
      <c r="K379" s="19"/>
      <c r="M379" s="16" t="e">
        <f t="shared" ca="1" si="104"/>
        <v>#N/A</v>
      </c>
      <c r="N379" s="86" t="e">
        <f t="shared" ca="1" si="105"/>
        <v>#N/A</v>
      </c>
      <c r="O379" s="86" t="e">
        <f t="shared" ca="1" si="106"/>
        <v>#N/A</v>
      </c>
      <c r="Q379" s="16" t="e">
        <f t="shared" ca="1" si="107"/>
        <v>#N/A</v>
      </c>
      <c r="R379" s="86" t="e">
        <f t="shared" ca="1" si="108"/>
        <v>#N/A</v>
      </c>
      <c r="S379" s="86" t="e">
        <f t="shared" ca="1" si="109"/>
        <v>#N/A</v>
      </c>
      <c r="T379" s="16" t="e">
        <f ca="1">(($E$9*(RAND()*($E$213-$D$213)+$D$213))*(RAND()*('Your Value Calcs'!$E$209-'Your Value Calcs'!$D$209)+'Your Value Calcs'!$D$209+IF('Your Results'!$D$48&gt;0,'Your Results'!$D$48,0)))+$E$161-$E$201+$E$185-($E$185*(RAND()*($E$215-$D$215)+$D$215))-(($E$205/$C$56)*(RAND()*($E$216-$D$216)+$D$216))</f>
        <v>#N/A</v>
      </c>
      <c r="AF379" s="119"/>
    </row>
    <row r="380" spans="2:32" x14ac:dyDescent="0.25">
      <c r="B380" s="181" t="e">
        <f t="shared" ca="1" si="103"/>
        <v>#N/A</v>
      </c>
      <c r="C3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0" s="86"/>
      <c r="E380" s="86"/>
      <c r="G380" s="16"/>
      <c r="H380" s="86"/>
      <c r="I380" s="86"/>
      <c r="M380" s="16" t="e">
        <f t="shared" ca="1" si="104"/>
        <v>#N/A</v>
      </c>
      <c r="N380" s="86" t="e">
        <f t="shared" ca="1" si="105"/>
        <v>#N/A</v>
      </c>
      <c r="O380" s="86" t="e">
        <f t="shared" ca="1" si="106"/>
        <v>#N/A</v>
      </c>
      <c r="Q380" s="16" t="e">
        <f t="shared" ca="1" si="107"/>
        <v>#N/A</v>
      </c>
      <c r="R380" s="86" t="e">
        <f t="shared" ca="1" si="108"/>
        <v>#N/A</v>
      </c>
      <c r="S380" s="86" t="e">
        <f t="shared" ca="1" si="109"/>
        <v>#N/A</v>
      </c>
      <c r="T380" s="16" t="e">
        <f ca="1">(($E$9*(RAND()*($E$213-$D$213)+$D$213))*(RAND()*('Your Value Calcs'!$E$209-'Your Value Calcs'!$D$209)+'Your Value Calcs'!$D$209+IF('Your Results'!$D$48&gt;0,'Your Results'!$D$48,0)))+$E$161-$E$201+$E$185-($E$185*(RAND()*($E$215-$D$215)+$D$215))-(($E$205/$C$56)*(RAND()*($E$216-$D$216)+$D$216))</f>
        <v>#N/A</v>
      </c>
      <c r="AF380" s="119"/>
    </row>
    <row r="381" spans="2:32" x14ac:dyDescent="0.25">
      <c r="B381" s="181" t="e">
        <f t="shared" ca="1" si="103"/>
        <v>#N/A</v>
      </c>
      <c r="C3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1" s="86"/>
      <c r="E381" s="86"/>
      <c r="G381" s="16"/>
      <c r="H381" s="86"/>
      <c r="I381" s="86"/>
      <c r="K381" s="120"/>
      <c r="M381" s="16" t="e">
        <f t="shared" ca="1" si="104"/>
        <v>#N/A</v>
      </c>
      <c r="N381" s="86" t="e">
        <f t="shared" ca="1" si="105"/>
        <v>#N/A</v>
      </c>
      <c r="O381" s="86" t="e">
        <f t="shared" ca="1" si="106"/>
        <v>#N/A</v>
      </c>
      <c r="Q381" s="16" t="e">
        <f t="shared" ca="1" si="107"/>
        <v>#N/A</v>
      </c>
      <c r="R381" s="86" t="e">
        <f t="shared" ca="1" si="108"/>
        <v>#N/A</v>
      </c>
      <c r="S381" s="86" t="e">
        <f t="shared" ca="1" si="109"/>
        <v>#N/A</v>
      </c>
      <c r="T381" s="16" t="e">
        <f ca="1">(($E$9*(RAND()*($E$213-$D$213)+$D$213))*(RAND()*('Your Value Calcs'!$E$209-'Your Value Calcs'!$D$209)+'Your Value Calcs'!$D$209+IF('Your Results'!$D$48&gt;0,'Your Results'!$D$48,0)))+$E$161-$E$201+$E$185-($E$185*(RAND()*($E$215-$D$215)+$D$215))-(($E$205/$C$56)*(RAND()*($E$216-$D$216)+$D$216))</f>
        <v>#N/A</v>
      </c>
      <c r="AF381" s="119"/>
    </row>
    <row r="382" spans="2:32" x14ac:dyDescent="0.25">
      <c r="B382" s="181" t="e">
        <f t="shared" ca="1" si="103"/>
        <v>#N/A</v>
      </c>
      <c r="C3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2" s="86"/>
      <c r="E382" s="86"/>
      <c r="G382" s="16"/>
      <c r="H382" s="86"/>
      <c r="I382" s="86"/>
      <c r="K382" s="37"/>
      <c r="M382" s="16" t="e">
        <f t="shared" ca="1" si="104"/>
        <v>#N/A</v>
      </c>
      <c r="N382" s="86" t="e">
        <f t="shared" ca="1" si="105"/>
        <v>#N/A</v>
      </c>
      <c r="O382" s="86" t="e">
        <f t="shared" ca="1" si="106"/>
        <v>#N/A</v>
      </c>
      <c r="Q382" s="16" t="e">
        <f t="shared" ca="1" si="107"/>
        <v>#N/A</v>
      </c>
      <c r="R382" s="86" t="e">
        <f t="shared" ca="1" si="108"/>
        <v>#N/A</v>
      </c>
      <c r="S382" s="86" t="e">
        <f t="shared" ca="1" si="109"/>
        <v>#N/A</v>
      </c>
      <c r="T382" s="16" t="e">
        <f ca="1">(($E$9*(RAND()*($E$213-$D$213)+$D$213))*(RAND()*('Your Value Calcs'!$E$209-'Your Value Calcs'!$D$209)+'Your Value Calcs'!$D$209+IF('Your Results'!$D$48&gt;0,'Your Results'!$D$48,0)))+$E$161-$E$201+$E$185-($E$185*(RAND()*($E$215-$D$215)+$D$215))-(($E$205/$C$56)*(RAND()*($E$216-$D$216)+$D$216))</f>
        <v>#N/A</v>
      </c>
      <c r="AF382" s="119"/>
    </row>
    <row r="383" spans="2:32" x14ac:dyDescent="0.25">
      <c r="B383" s="181" t="e">
        <f t="shared" ca="1" si="103"/>
        <v>#N/A</v>
      </c>
      <c r="C3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3" s="86"/>
      <c r="E383" s="86"/>
      <c r="G383" s="16"/>
      <c r="H383" s="86"/>
      <c r="I383" s="86"/>
      <c r="K383" s="37"/>
      <c r="M383" s="16" t="e">
        <f t="shared" ca="1" si="104"/>
        <v>#N/A</v>
      </c>
      <c r="N383" s="86" t="e">
        <f t="shared" ca="1" si="105"/>
        <v>#N/A</v>
      </c>
      <c r="O383" s="86" t="e">
        <f t="shared" ca="1" si="106"/>
        <v>#N/A</v>
      </c>
      <c r="Q383" s="16" t="e">
        <f t="shared" ca="1" si="107"/>
        <v>#N/A</v>
      </c>
      <c r="R383" s="86" t="e">
        <f t="shared" ca="1" si="108"/>
        <v>#N/A</v>
      </c>
      <c r="S383" s="86" t="e">
        <f t="shared" ca="1" si="109"/>
        <v>#N/A</v>
      </c>
      <c r="T383" s="16" t="e">
        <f ca="1">(($E$9*(RAND()*($E$213-$D$213)+$D$213))*(RAND()*('Your Value Calcs'!$E$209-'Your Value Calcs'!$D$209)+'Your Value Calcs'!$D$209+IF('Your Results'!$D$48&gt;0,'Your Results'!$D$48,0)))+$E$161-$E$201+$E$185-($E$185*(RAND()*($E$215-$D$215)+$D$215))-(($E$205/$C$56)*(RAND()*($E$216-$D$216)+$D$216))</f>
        <v>#N/A</v>
      </c>
      <c r="AF383" s="119"/>
    </row>
    <row r="384" spans="2:32" x14ac:dyDescent="0.25">
      <c r="B384" s="181" t="e">
        <f t="shared" ca="1" si="103"/>
        <v>#N/A</v>
      </c>
      <c r="C3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4" s="86"/>
      <c r="E384" s="86"/>
      <c r="G384" s="16"/>
      <c r="H384" s="86"/>
      <c r="I384" s="86"/>
      <c r="K384" s="37"/>
      <c r="M384" s="16" t="e">
        <f t="shared" ca="1" si="104"/>
        <v>#N/A</v>
      </c>
      <c r="N384" s="86" t="e">
        <f t="shared" ca="1" si="105"/>
        <v>#N/A</v>
      </c>
      <c r="O384" s="86" t="e">
        <f t="shared" ca="1" si="106"/>
        <v>#N/A</v>
      </c>
      <c r="Q384" s="16" t="e">
        <f t="shared" ca="1" si="107"/>
        <v>#N/A</v>
      </c>
      <c r="R384" s="86" t="e">
        <f t="shared" ca="1" si="108"/>
        <v>#N/A</v>
      </c>
      <c r="S384" s="86" t="e">
        <f t="shared" ca="1" si="109"/>
        <v>#N/A</v>
      </c>
      <c r="T384" s="16" t="e">
        <f ca="1">(($E$9*(RAND()*($E$213-$D$213)+$D$213))*(RAND()*('Your Value Calcs'!$E$209-'Your Value Calcs'!$D$209)+'Your Value Calcs'!$D$209+IF('Your Results'!$D$48&gt;0,'Your Results'!$D$48,0)))+$E$161-$E$201+$E$185-($E$185*(RAND()*($E$215-$D$215)+$D$215))-(($E$205/$C$56)*(RAND()*($E$216-$D$216)+$D$216))</f>
        <v>#N/A</v>
      </c>
      <c r="AF384" s="119"/>
    </row>
    <row r="385" spans="2:32" x14ac:dyDescent="0.25">
      <c r="B385" s="181" t="e">
        <f t="shared" ca="1" si="103"/>
        <v>#N/A</v>
      </c>
      <c r="C3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5" s="86"/>
      <c r="E385" s="86"/>
      <c r="G385" s="16"/>
      <c r="H385" s="86"/>
      <c r="I385" s="86"/>
      <c r="K385" s="37"/>
      <c r="M385" s="16" t="e">
        <f t="shared" ca="1" si="104"/>
        <v>#N/A</v>
      </c>
      <c r="N385" s="86" t="e">
        <f t="shared" ca="1" si="105"/>
        <v>#N/A</v>
      </c>
      <c r="O385" s="86" t="e">
        <f t="shared" ca="1" si="106"/>
        <v>#N/A</v>
      </c>
      <c r="Q385" s="16" t="e">
        <f t="shared" ca="1" si="107"/>
        <v>#N/A</v>
      </c>
      <c r="R385" s="86" t="e">
        <f t="shared" ca="1" si="108"/>
        <v>#N/A</v>
      </c>
      <c r="S385" s="86" t="e">
        <f t="shared" ca="1" si="109"/>
        <v>#N/A</v>
      </c>
      <c r="T385" s="16" t="e">
        <f ca="1">(($E$9*(RAND()*($E$213-$D$213)+$D$213))*(RAND()*('Your Value Calcs'!$E$209-'Your Value Calcs'!$D$209)+'Your Value Calcs'!$D$209+IF('Your Results'!$D$48&gt;0,'Your Results'!$D$48,0)))+$E$161-$E$201+$E$185-($E$185*(RAND()*($E$215-$D$215)+$D$215))-(($E$205/$C$56)*(RAND()*($E$216-$D$216)+$D$216))</f>
        <v>#N/A</v>
      </c>
      <c r="AF385" s="119"/>
    </row>
    <row r="386" spans="2:32" x14ac:dyDescent="0.25">
      <c r="B386" s="181" t="e">
        <f t="shared" ref="B386:B449" ca="1" si="15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6" s="86"/>
      <c r="E386" s="86"/>
      <c r="G386" s="16"/>
      <c r="H386" s="86"/>
      <c r="I386" s="86"/>
      <c r="K386" s="37"/>
      <c r="M386" s="16" t="e">
        <f t="shared" ref="M386:M449" ca="1" si="153">(($C$9*(RAND()*($E$213-$D$213)+$D$213))*(RAND()*($E$214-$D$214)+$D$214+IF($B$61&gt;0,$B$61,0)))+$C$161-$C$201+$C$185-($C$185*(RAND()*($E$215-$D$215)+$D$215))-($C$55*(RAND()*($E$216-$D$216)+$D$216))</f>
        <v>#N/A</v>
      </c>
      <c r="N386" s="86" t="e">
        <f t="shared" ref="N386:N449" ca="1" si="154">M386/$B$221</f>
        <v>#N/A</v>
      </c>
      <c r="O386" s="86" t="e">
        <f t="shared" ref="O386:O449" ca="1" si="155">(M386+$C$205)/$B$220</f>
        <v>#N/A</v>
      </c>
      <c r="Q386" s="16" t="e">
        <f t="shared" ref="Q386:Q449" ca="1" si="156">(($E$9*(RAND()*($E$213-$D$213)+$D$213))*(RAND()*($E$214-$D$214)+$D$214+IF($B$61&gt;0,$B$61,0)))+$E$161-$E$201+$E$185-($E$185*(RAND()*($E$215-$D$215)+$D$215))-(($E$205/$C$56)*(RAND()*($E$216-$D$216)+$D$216))</f>
        <v>#N/A</v>
      </c>
      <c r="R386" s="86" t="e">
        <f t="shared" ref="R386:R449" ca="1" si="157">Q386/$D$221</f>
        <v>#N/A</v>
      </c>
      <c r="S386" s="86" t="e">
        <f t="shared" ref="S386:S449" ca="1" si="158">(Q386+$E$205)/$D$220</f>
        <v>#N/A</v>
      </c>
      <c r="T386" s="16" t="e">
        <f ca="1">(($E$9*(RAND()*($E$213-$D$213)+$D$213))*(RAND()*('Your Value Calcs'!$E$209-'Your Value Calcs'!$D$209)+'Your Value Calcs'!$D$209+IF('Your Results'!$D$48&gt;0,'Your Results'!$D$48,0)))+$E$161-$E$201+$E$185-($E$185*(RAND()*($E$215-$D$215)+$D$215))-(($E$205/$C$56)*(RAND()*($E$216-$D$216)+$D$216))</f>
        <v>#N/A</v>
      </c>
      <c r="AF386" s="119"/>
    </row>
    <row r="387" spans="2:32" x14ac:dyDescent="0.25">
      <c r="B387" s="181" t="e">
        <f t="shared" ca="1" si="152"/>
        <v>#N/A</v>
      </c>
      <c r="C3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7" s="86"/>
      <c r="E387" s="86"/>
      <c r="G387" s="16"/>
      <c r="H387" s="86"/>
      <c r="I387" s="86"/>
      <c r="K387" s="37"/>
      <c r="M387" s="16" t="e">
        <f t="shared" ca="1" si="153"/>
        <v>#N/A</v>
      </c>
      <c r="N387" s="86" t="e">
        <f t="shared" ca="1" si="154"/>
        <v>#N/A</v>
      </c>
      <c r="O387" s="86" t="e">
        <f t="shared" ca="1" si="155"/>
        <v>#N/A</v>
      </c>
      <c r="Q387" s="16" t="e">
        <f t="shared" ca="1" si="156"/>
        <v>#N/A</v>
      </c>
      <c r="R387" s="86" t="e">
        <f t="shared" ca="1" si="157"/>
        <v>#N/A</v>
      </c>
      <c r="S387" s="86" t="e">
        <f t="shared" ca="1" si="158"/>
        <v>#N/A</v>
      </c>
      <c r="T387" s="16" t="e">
        <f ca="1">(($E$9*(RAND()*($E$213-$D$213)+$D$213))*(RAND()*('Your Value Calcs'!$E$209-'Your Value Calcs'!$D$209)+'Your Value Calcs'!$D$209+IF('Your Results'!$D$48&gt;0,'Your Results'!$D$48,0)))+$E$161-$E$201+$E$185-($E$185*(RAND()*($E$215-$D$215)+$D$215))-(($E$205/$C$56)*(RAND()*($E$216-$D$216)+$D$216))</f>
        <v>#N/A</v>
      </c>
      <c r="AF387" s="119"/>
    </row>
    <row r="388" spans="2:32" x14ac:dyDescent="0.25">
      <c r="B388" s="181" t="e">
        <f t="shared" ca="1" si="152"/>
        <v>#N/A</v>
      </c>
      <c r="C3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8" s="86"/>
      <c r="E388" s="86"/>
      <c r="G388" s="16"/>
      <c r="H388" s="86"/>
      <c r="I388" s="86"/>
      <c r="K388" s="37"/>
      <c r="M388" s="16" t="e">
        <f t="shared" ca="1" si="153"/>
        <v>#N/A</v>
      </c>
      <c r="N388" s="86" t="e">
        <f t="shared" ca="1" si="154"/>
        <v>#N/A</v>
      </c>
      <c r="O388" s="86" t="e">
        <f t="shared" ca="1" si="155"/>
        <v>#N/A</v>
      </c>
      <c r="Q388" s="16" t="e">
        <f t="shared" ca="1" si="156"/>
        <v>#N/A</v>
      </c>
      <c r="R388" s="86" t="e">
        <f t="shared" ca="1" si="157"/>
        <v>#N/A</v>
      </c>
      <c r="S388" s="86" t="e">
        <f t="shared" ca="1" si="158"/>
        <v>#N/A</v>
      </c>
      <c r="T388" s="16" t="e">
        <f ca="1">(($E$9*(RAND()*($E$213-$D$213)+$D$213))*(RAND()*('Your Value Calcs'!$E$209-'Your Value Calcs'!$D$209)+'Your Value Calcs'!$D$209+IF('Your Results'!$D$48&gt;0,'Your Results'!$D$48,0)))+$E$161-$E$201+$E$185-($E$185*(RAND()*($E$215-$D$215)+$D$215))-(($E$205/$C$56)*(RAND()*($E$216-$D$216)+$D$216))</f>
        <v>#N/A</v>
      </c>
      <c r="AF388" s="119"/>
    </row>
    <row r="389" spans="2:32" x14ac:dyDescent="0.25">
      <c r="B389" s="181" t="e">
        <f t="shared" ca="1" si="152"/>
        <v>#N/A</v>
      </c>
      <c r="C3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9" s="86"/>
      <c r="E389" s="86"/>
      <c r="G389" s="16"/>
      <c r="H389" s="86"/>
      <c r="I389" s="86"/>
      <c r="K389" s="37"/>
      <c r="M389" s="16" t="e">
        <f t="shared" ca="1" si="153"/>
        <v>#N/A</v>
      </c>
      <c r="N389" s="86" t="e">
        <f t="shared" ca="1" si="154"/>
        <v>#N/A</v>
      </c>
      <c r="O389" s="86" t="e">
        <f t="shared" ca="1" si="155"/>
        <v>#N/A</v>
      </c>
      <c r="Q389" s="16" t="e">
        <f t="shared" ca="1" si="156"/>
        <v>#N/A</v>
      </c>
      <c r="R389" s="86" t="e">
        <f t="shared" ca="1" si="157"/>
        <v>#N/A</v>
      </c>
      <c r="S389" s="86" t="e">
        <f t="shared" ca="1" si="158"/>
        <v>#N/A</v>
      </c>
      <c r="T389" s="16" t="e">
        <f ca="1">(($E$9*(RAND()*($E$213-$D$213)+$D$213))*(RAND()*('Your Value Calcs'!$E$209-'Your Value Calcs'!$D$209)+'Your Value Calcs'!$D$209+IF('Your Results'!$D$48&gt;0,'Your Results'!$D$48,0)))+$E$161-$E$201+$E$185-($E$185*(RAND()*($E$215-$D$215)+$D$215))-(($E$205/$C$56)*(RAND()*($E$216-$D$216)+$D$216))</f>
        <v>#N/A</v>
      </c>
      <c r="AF389" s="119"/>
    </row>
    <row r="390" spans="2:32" x14ac:dyDescent="0.25">
      <c r="B390" s="181" t="e">
        <f t="shared" ca="1" si="152"/>
        <v>#N/A</v>
      </c>
      <c r="C3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0" s="86"/>
      <c r="E390" s="86"/>
      <c r="G390" s="16"/>
      <c r="H390" s="86"/>
      <c r="I390" s="86"/>
      <c r="K390" s="37"/>
      <c r="M390" s="16" t="e">
        <f t="shared" ca="1" si="153"/>
        <v>#N/A</v>
      </c>
      <c r="N390" s="86" t="e">
        <f t="shared" ca="1" si="154"/>
        <v>#N/A</v>
      </c>
      <c r="O390" s="86" t="e">
        <f t="shared" ca="1" si="155"/>
        <v>#N/A</v>
      </c>
      <c r="Q390" s="16" t="e">
        <f t="shared" ca="1" si="156"/>
        <v>#N/A</v>
      </c>
      <c r="R390" s="86" t="e">
        <f t="shared" ca="1" si="157"/>
        <v>#N/A</v>
      </c>
      <c r="S390" s="86" t="e">
        <f t="shared" ca="1" si="158"/>
        <v>#N/A</v>
      </c>
      <c r="T390" s="16" t="e">
        <f ca="1">(($E$9*(RAND()*($E$213-$D$213)+$D$213))*(RAND()*('Your Value Calcs'!$E$209-'Your Value Calcs'!$D$209)+'Your Value Calcs'!$D$209+IF('Your Results'!$D$48&gt;0,'Your Results'!$D$48,0)))+$E$161-$E$201+$E$185-($E$185*(RAND()*($E$215-$D$215)+$D$215))-(($E$205/$C$56)*(RAND()*($E$216-$D$216)+$D$216))</f>
        <v>#N/A</v>
      </c>
      <c r="AF390" s="119"/>
    </row>
    <row r="391" spans="2:32" x14ac:dyDescent="0.25">
      <c r="B391" s="181" t="e">
        <f t="shared" ca="1" si="152"/>
        <v>#N/A</v>
      </c>
      <c r="C3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1" s="86"/>
      <c r="E391" s="86"/>
      <c r="G391" s="16"/>
      <c r="H391" s="86"/>
      <c r="I391" s="86"/>
      <c r="K391" s="37"/>
      <c r="M391" s="16" t="e">
        <f t="shared" ca="1" si="153"/>
        <v>#N/A</v>
      </c>
      <c r="N391" s="86" t="e">
        <f t="shared" ca="1" si="154"/>
        <v>#N/A</v>
      </c>
      <c r="O391" s="86" t="e">
        <f t="shared" ca="1" si="155"/>
        <v>#N/A</v>
      </c>
      <c r="Q391" s="16" t="e">
        <f t="shared" ca="1" si="156"/>
        <v>#N/A</v>
      </c>
      <c r="R391" s="86" t="e">
        <f t="shared" ca="1" si="157"/>
        <v>#N/A</v>
      </c>
      <c r="S391" s="86" t="e">
        <f t="shared" ca="1" si="158"/>
        <v>#N/A</v>
      </c>
      <c r="T391" s="16" t="e">
        <f ca="1">(($E$9*(RAND()*($E$213-$D$213)+$D$213))*(RAND()*('Your Value Calcs'!$E$209-'Your Value Calcs'!$D$209)+'Your Value Calcs'!$D$209+IF('Your Results'!$D$48&gt;0,'Your Results'!$D$48,0)))+$E$161-$E$201+$E$185-($E$185*(RAND()*($E$215-$D$215)+$D$215))-(($E$205/$C$56)*(RAND()*($E$216-$D$216)+$D$216))</f>
        <v>#N/A</v>
      </c>
      <c r="AF391" s="119"/>
    </row>
    <row r="392" spans="2:32" x14ac:dyDescent="0.25">
      <c r="B392" s="181" t="e">
        <f t="shared" ca="1" si="152"/>
        <v>#N/A</v>
      </c>
      <c r="C3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2" s="86"/>
      <c r="E392" s="86"/>
      <c r="G392" s="16"/>
      <c r="H392" s="86"/>
      <c r="I392" s="86"/>
      <c r="K392" s="37"/>
      <c r="M392" s="16" t="e">
        <f t="shared" ca="1" si="153"/>
        <v>#N/A</v>
      </c>
      <c r="N392" s="86" t="e">
        <f t="shared" ca="1" si="154"/>
        <v>#N/A</v>
      </c>
      <c r="O392" s="86" t="e">
        <f t="shared" ca="1" si="155"/>
        <v>#N/A</v>
      </c>
      <c r="Q392" s="16" t="e">
        <f t="shared" ca="1" si="156"/>
        <v>#N/A</v>
      </c>
      <c r="R392" s="86" t="e">
        <f t="shared" ca="1" si="157"/>
        <v>#N/A</v>
      </c>
      <c r="S392" s="86" t="e">
        <f t="shared" ca="1" si="158"/>
        <v>#N/A</v>
      </c>
      <c r="T392" s="16" t="e">
        <f ca="1">(($E$9*(RAND()*($E$213-$D$213)+$D$213))*(RAND()*('Your Value Calcs'!$E$209-'Your Value Calcs'!$D$209)+'Your Value Calcs'!$D$209+IF('Your Results'!$D$48&gt;0,'Your Results'!$D$48,0)))+$E$161-$E$201+$E$185-($E$185*(RAND()*($E$215-$D$215)+$D$215))-(($E$205/$C$56)*(RAND()*($E$216-$D$216)+$D$216))</f>
        <v>#N/A</v>
      </c>
      <c r="AF392" s="119"/>
    </row>
    <row r="393" spans="2:32" x14ac:dyDescent="0.25">
      <c r="B393" s="181" t="e">
        <f t="shared" ca="1" si="152"/>
        <v>#N/A</v>
      </c>
      <c r="C3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3" s="86"/>
      <c r="E393" s="86"/>
      <c r="G393" s="16"/>
      <c r="H393" s="86"/>
      <c r="I393" s="86"/>
      <c r="K393" s="37"/>
      <c r="M393" s="16" t="e">
        <f t="shared" ca="1" si="153"/>
        <v>#N/A</v>
      </c>
      <c r="N393" s="86" t="e">
        <f t="shared" ca="1" si="154"/>
        <v>#N/A</v>
      </c>
      <c r="O393" s="86" t="e">
        <f t="shared" ca="1" si="155"/>
        <v>#N/A</v>
      </c>
      <c r="Q393" s="16" t="e">
        <f t="shared" ca="1" si="156"/>
        <v>#N/A</v>
      </c>
      <c r="R393" s="86" t="e">
        <f t="shared" ca="1" si="157"/>
        <v>#N/A</v>
      </c>
      <c r="S393" s="86" t="e">
        <f t="shared" ca="1" si="158"/>
        <v>#N/A</v>
      </c>
      <c r="T393" s="16" t="e">
        <f ca="1">(($E$9*(RAND()*($E$213-$D$213)+$D$213))*(RAND()*('Your Value Calcs'!$E$209-'Your Value Calcs'!$D$209)+'Your Value Calcs'!$D$209+IF('Your Results'!$D$48&gt;0,'Your Results'!$D$48,0)))+$E$161-$E$201+$E$185-($E$185*(RAND()*($E$215-$D$215)+$D$215))-(($E$205/$C$56)*(RAND()*($E$216-$D$216)+$D$216))</f>
        <v>#N/A</v>
      </c>
      <c r="AF393" s="119"/>
    </row>
    <row r="394" spans="2:32" x14ac:dyDescent="0.25">
      <c r="B394" s="181" t="e">
        <f t="shared" ca="1" si="152"/>
        <v>#N/A</v>
      </c>
      <c r="C3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4" s="86"/>
      <c r="E394" s="86"/>
      <c r="G394" s="16"/>
      <c r="H394" s="86"/>
      <c r="I394" s="86"/>
      <c r="K394" s="37"/>
      <c r="M394" s="16" t="e">
        <f t="shared" ca="1" si="153"/>
        <v>#N/A</v>
      </c>
      <c r="N394" s="86" t="e">
        <f t="shared" ca="1" si="154"/>
        <v>#N/A</v>
      </c>
      <c r="O394" s="86" t="e">
        <f t="shared" ca="1" si="155"/>
        <v>#N/A</v>
      </c>
      <c r="Q394" s="16" t="e">
        <f t="shared" ca="1" si="156"/>
        <v>#N/A</v>
      </c>
      <c r="R394" s="86" t="e">
        <f t="shared" ca="1" si="157"/>
        <v>#N/A</v>
      </c>
      <c r="S394" s="86" t="e">
        <f t="shared" ca="1" si="158"/>
        <v>#N/A</v>
      </c>
      <c r="T394" s="16" t="e">
        <f ca="1">(($E$9*(RAND()*($E$213-$D$213)+$D$213))*(RAND()*('Your Value Calcs'!$E$209-'Your Value Calcs'!$D$209)+'Your Value Calcs'!$D$209+IF('Your Results'!$D$48&gt;0,'Your Results'!$D$48,0)))+$E$161-$E$201+$E$185-($E$185*(RAND()*($E$215-$D$215)+$D$215))-(($E$205/$C$56)*(RAND()*($E$216-$D$216)+$D$216))</f>
        <v>#N/A</v>
      </c>
      <c r="AF394" s="119"/>
    </row>
    <row r="395" spans="2:32" x14ac:dyDescent="0.25">
      <c r="B395" s="181" t="e">
        <f t="shared" ca="1" si="152"/>
        <v>#N/A</v>
      </c>
      <c r="C3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5" s="86"/>
      <c r="E395" s="86"/>
      <c r="G395" s="16"/>
      <c r="H395" s="86"/>
      <c r="I395" s="86"/>
      <c r="K395" s="37"/>
      <c r="M395" s="16" t="e">
        <f t="shared" ca="1" si="153"/>
        <v>#N/A</v>
      </c>
      <c r="N395" s="86" t="e">
        <f t="shared" ca="1" si="154"/>
        <v>#N/A</v>
      </c>
      <c r="O395" s="86" t="e">
        <f t="shared" ca="1" si="155"/>
        <v>#N/A</v>
      </c>
      <c r="Q395" s="16" t="e">
        <f t="shared" ca="1" si="156"/>
        <v>#N/A</v>
      </c>
      <c r="R395" s="86" t="e">
        <f t="shared" ca="1" si="157"/>
        <v>#N/A</v>
      </c>
      <c r="S395" s="86" t="e">
        <f t="shared" ca="1" si="158"/>
        <v>#N/A</v>
      </c>
      <c r="T395" s="16" t="e">
        <f ca="1">(($E$9*(RAND()*($E$213-$D$213)+$D$213))*(RAND()*('Your Value Calcs'!$E$209-'Your Value Calcs'!$D$209)+'Your Value Calcs'!$D$209+IF('Your Results'!$D$48&gt;0,'Your Results'!$D$48,0)))+$E$161-$E$201+$E$185-($E$185*(RAND()*($E$215-$D$215)+$D$215))-(($E$205/$C$56)*(RAND()*($E$216-$D$216)+$D$216))</f>
        <v>#N/A</v>
      </c>
      <c r="AF395" s="119"/>
    </row>
    <row r="396" spans="2:32" x14ac:dyDescent="0.25">
      <c r="B396" s="181" t="e">
        <f t="shared" ca="1" si="152"/>
        <v>#N/A</v>
      </c>
      <c r="C3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6" s="86"/>
      <c r="E396" s="86"/>
      <c r="G396" s="16"/>
      <c r="H396" s="86"/>
      <c r="I396" s="86"/>
      <c r="K396" s="37"/>
      <c r="M396" s="16" t="e">
        <f t="shared" ca="1" si="153"/>
        <v>#N/A</v>
      </c>
      <c r="N396" s="86" t="e">
        <f t="shared" ca="1" si="154"/>
        <v>#N/A</v>
      </c>
      <c r="O396" s="86" t="e">
        <f t="shared" ca="1" si="155"/>
        <v>#N/A</v>
      </c>
      <c r="Q396" s="16" t="e">
        <f t="shared" ca="1" si="156"/>
        <v>#N/A</v>
      </c>
      <c r="R396" s="86" t="e">
        <f t="shared" ca="1" si="157"/>
        <v>#N/A</v>
      </c>
      <c r="S396" s="86" t="e">
        <f t="shared" ca="1" si="158"/>
        <v>#N/A</v>
      </c>
      <c r="T396" s="16" t="e">
        <f ca="1">(($E$9*(RAND()*($E$213-$D$213)+$D$213))*(RAND()*('Your Value Calcs'!$E$209-'Your Value Calcs'!$D$209)+'Your Value Calcs'!$D$209+IF('Your Results'!$D$48&gt;0,'Your Results'!$D$48,0)))+$E$161-$E$201+$E$185-($E$185*(RAND()*($E$215-$D$215)+$D$215))-(($E$205/$C$56)*(RAND()*($E$216-$D$216)+$D$216))</f>
        <v>#N/A</v>
      </c>
      <c r="AF396" s="119"/>
    </row>
    <row r="397" spans="2:32" x14ac:dyDescent="0.25">
      <c r="B397" s="181" t="e">
        <f t="shared" ca="1" si="152"/>
        <v>#N/A</v>
      </c>
      <c r="C3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7" s="86"/>
      <c r="E397" s="86"/>
      <c r="G397" s="16"/>
      <c r="H397" s="86"/>
      <c r="I397" s="86"/>
      <c r="K397" s="37"/>
      <c r="M397" s="16" t="e">
        <f t="shared" ca="1" si="153"/>
        <v>#N/A</v>
      </c>
      <c r="N397" s="86" t="e">
        <f t="shared" ca="1" si="154"/>
        <v>#N/A</v>
      </c>
      <c r="O397" s="86" t="e">
        <f t="shared" ca="1" si="155"/>
        <v>#N/A</v>
      </c>
      <c r="Q397" s="16" t="e">
        <f t="shared" ca="1" si="156"/>
        <v>#N/A</v>
      </c>
      <c r="R397" s="86" t="e">
        <f t="shared" ca="1" si="157"/>
        <v>#N/A</v>
      </c>
      <c r="S397" s="86" t="e">
        <f t="shared" ca="1" si="158"/>
        <v>#N/A</v>
      </c>
      <c r="T397" s="16" t="e">
        <f ca="1">(($E$9*(RAND()*($E$213-$D$213)+$D$213))*(RAND()*('Your Value Calcs'!$E$209-'Your Value Calcs'!$D$209)+'Your Value Calcs'!$D$209+IF('Your Results'!$D$48&gt;0,'Your Results'!$D$48,0)))+$E$161-$E$201+$E$185-($E$185*(RAND()*($E$215-$D$215)+$D$215))-(($E$205/$C$56)*(RAND()*($E$216-$D$216)+$D$216))</f>
        <v>#N/A</v>
      </c>
      <c r="AF397" s="119"/>
    </row>
    <row r="398" spans="2:32" x14ac:dyDescent="0.25">
      <c r="B398" s="181" t="e">
        <f t="shared" ca="1" si="152"/>
        <v>#N/A</v>
      </c>
      <c r="C3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8" s="86"/>
      <c r="E398" s="86"/>
      <c r="G398" s="16"/>
      <c r="H398" s="86"/>
      <c r="I398" s="86"/>
      <c r="K398" s="37"/>
      <c r="M398" s="16" t="e">
        <f t="shared" ca="1" si="153"/>
        <v>#N/A</v>
      </c>
      <c r="N398" s="86" t="e">
        <f t="shared" ca="1" si="154"/>
        <v>#N/A</v>
      </c>
      <c r="O398" s="86" t="e">
        <f t="shared" ca="1" si="155"/>
        <v>#N/A</v>
      </c>
      <c r="Q398" s="16" t="e">
        <f t="shared" ca="1" si="156"/>
        <v>#N/A</v>
      </c>
      <c r="R398" s="86" t="e">
        <f t="shared" ca="1" si="157"/>
        <v>#N/A</v>
      </c>
      <c r="S398" s="86" t="e">
        <f t="shared" ca="1" si="158"/>
        <v>#N/A</v>
      </c>
      <c r="T398" s="16" t="e">
        <f ca="1">(($E$9*(RAND()*($E$213-$D$213)+$D$213))*(RAND()*('Your Value Calcs'!$E$209-'Your Value Calcs'!$D$209)+'Your Value Calcs'!$D$209+IF('Your Results'!$D$48&gt;0,'Your Results'!$D$48,0)))+$E$161-$E$201+$E$185-($E$185*(RAND()*($E$215-$D$215)+$D$215))-(($E$205/$C$56)*(RAND()*($E$216-$D$216)+$D$216))</f>
        <v>#N/A</v>
      </c>
      <c r="AF398" s="119"/>
    </row>
    <row r="399" spans="2:32" x14ac:dyDescent="0.25">
      <c r="B399" s="181" t="e">
        <f t="shared" ca="1" si="152"/>
        <v>#N/A</v>
      </c>
      <c r="C3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9" s="86"/>
      <c r="E399" s="86"/>
      <c r="G399" s="16"/>
      <c r="H399" s="86"/>
      <c r="I399" s="86"/>
      <c r="K399" s="37"/>
      <c r="M399" s="16" t="e">
        <f t="shared" ca="1" si="153"/>
        <v>#N/A</v>
      </c>
      <c r="N399" s="86" t="e">
        <f t="shared" ca="1" si="154"/>
        <v>#N/A</v>
      </c>
      <c r="O399" s="86" t="e">
        <f t="shared" ca="1" si="155"/>
        <v>#N/A</v>
      </c>
      <c r="Q399" s="16" t="e">
        <f t="shared" ca="1" si="156"/>
        <v>#N/A</v>
      </c>
      <c r="R399" s="86" t="e">
        <f t="shared" ca="1" si="157"/>
        <v>#N/A</v>
      </c>
      <c r="S399" s="86" t="e">
        <f t="shared" ca="1" si="158"/>
        <v>#N/A</v>
      </c>
      <c r="T399" s="16" t="e">
        <f ca="1">(($E$9*(RAND()*($E$213-$D$213)+$D$213))*(RAND()*('Your Value Calcs'!$E$209-'Your Value Calcs'!$D$209)+'Your Value Calcs'!$D$209+IF('Your Results'!$D$48&gt;0,'Your Results'!$D$48,0)))+$E$161-$E$201+$E$185-($E$185*(RAND()*($E$215-$D$215)+$D$215))-(($E$205/$C$56)*(RAND()*($E$216-$D$216)+$D$216))</f>
        <v>#N/A</v>
      </c>
      <c r="AF399" s="119"/>
    </row>
    <row r="400" spans="2:32" x14ac:dyDescent="0.25">
      <c r="B400" s="181" t="e">
        <f t="shared" ca="1" si="152"/>
        <v>#N/A</v>
      </c>
      <c r="C4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0" s="86"/>
      <c r="E400" s="86"/>
      <c r="G400" s="16"/>
      <c r="H400" s="86"/>
      <c r="I400" s="86"/>
      <c r="K400" s="37"/>
      <c r="M400" s="16" t="e">
        <f t="shared" ca="1" si="153"/>
        <v>#N/A</v>
      </c>
      <c r="N400" s="86" t="e">
        <f t="shared" ca="1" si="154"/>
        <v>#N/A</v>
      </c>
      <c r="O400" s="86" t="e">
        <f t="shared" ca="1" si="155"/>
        <v>#N/A</v>
      </c>
      <c r="Q400" s="16" t="e">
        <f t="shared" ca="1" si="156"/>
        <v>#N/A</v>
      </c>
      <c r="R400" s="86" t="e">
        <f t="shared" ca="1" si="157"/>
        <v>#N/A</v>
      </c>
      <c r="S400" s="86" t="e">
        <f t="shared" ca="1" si="158"/>
        <v>#N/A</v>
      </c>
      <c r="T400" s="16" t="e">
        <f ca="1">(($E$9*(RAND()*($E$213-$D$213)+$D$213))*(RAND()*('Your Value Calcs'!$E$209-'Your Value Calcs'!$D$209)+'Your Value Calcs'!$D$209+IF('Your Results'!$D$48&gt;0,'Your Results'!$D$48,0)))+$E$161-$E$201+$E$185-($E$185*(RAND()*($E$215-$D$215)+$D$215))-(($E$205/$C$56)*(RAND()*($E$216-$D$216)+$D$216))</f>
        <v>#N/A</v>
      </c>
      <c r="AF400" s="119"/>
    </row>
    <row r="401" spans="2:32" x14ac:dyDescent="0.25">
      <c r="B401" s="181" t="e">
        <f t="shared" ca="1" si="152"/>
        <v>#N/A</v>
      </c>
      <c r="C4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1" s="86"/>
      <c r="E401" s="86"/>
      <c r="G401" s="16"/>
      <c r="H401" s="86"/>
      <c r="I401" s="86"/>
      <c r="K401" s="37"/>
      <c r="M401" s="16" t="e">
        <f t="shared" ca="1" si="153"/>
        <v>#N/A</v>
      </c>
      <c r="N401" s="86" t="e">
        <f t="shared" ca="1" si="154"/>
        <v>#N/A</v>
      </c>
      <c r="O401" s="86" t="e">
        <f t="shared" ca="1" si="155"/>
        <v>#N/A</v>
      </c>
      <c r="Q401" s="16" t="e">
        <f t="shared" ca="1" si="156"/>
        <v>#N/A</v>
      </c>
      <c r="R401" s="86" t="e">
        <f t="shared" ca="1" si="157"/>
        <v>#N/A</v>
      </c>
      <c r="S401" s="86" t="e">
        <f t="shared" ca="1" si="158"/>
        <v>#N/A</v>
      </c>
      <c r="T401" s="16" t="e">
        <f ca="1">(($E$9*(RAND()*($E$213-$D$213)+$D$213))*(RAND()*('Your Value Calcs'!$E$209-'Your Value Calcs'!$D$209)+'Your Value Calcs'!$D$209+IF('Your Results'!$D$48&gt;0,'Your Results'!$D$48,0)))+$E$161-$E$201+$E$185-($E$185*(RAND()*($E$215-$D$215)+$D$215))-(($E$205/$C$56)*(RAND()*($E$216-$D$216)+$D$216))</f>
        <v>#N/A</v>
      </c>
      <c r="AF401" s="119"/>
    </row>
    <row r="402" spans="2:32" x14ac:dyDescent="0.25">
      <c r="B402" s="181" t="e">
        <f t="shared" ca="1" si="152"/>
        <v>#N/A</v>
      </c>
      <c r="C4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2" s="86"/>
      <c r="E402" s="86"/>
      <c r="G402" s="16"/>
      <c r="H402" s="86"/>
      <c r="I402" s="86"/>
      <c r="K402" s="37"/>
      <c r="M402" s="16" t="e">
        <f t="shared" ca="1" si="153"/>
        <v>#N/A</v>
      </c>
      <c r="N402" s="86" t="e">
        <f t="shared" ca="1" si="154"/>
        <v>#N/A</v>
      </c>
      <c r="O402" s="86" t="e">
        <f t="shared" ca="1" si="155"/>
        <v>#N/A</v>
      </c>
      <c r="Q402" s="16" t="e">
        <f t="shared" ca="1" si="156"/>
        <v>#N/A</v>
      </c>
      <c r="R402" s="86" t="e">
        <f t="shared" ca="1" si="157"/>
        <v>#N/A</v>
      </c>
      <c r="S402" s="86" t="e">
        <f t="shared" ca="1" si="158"/>
        <v>#N/A</v>
      </c>
      <c r="T402" s="16" t="e">
        <f ca="1">(($E$9*(RAND()*($E$213-$D$213)+$D$213))*(RAND()*('Your Value Calcs'!$E$209-'Your Value Calcs'!$D$209)+'Your Value Calcs'!$D$209+IF('Your Results'!$D$48&gt;0,'Your Results'!$D$48,0)))+$E$161-$E$201+$E$185-($E$185*(RAND()*($E$215-$D$215)+$D$215))-(($E$205/$C$56)*(RAND()*($E$216-$D$216)+$D$216))</f>
        <v>#N/A</v>
      </c>
      <c r="AF402" s="119"/>
    </row>
    <row r="403" spans="2:32" x14ac:dyDescent="0.25">
      <c r="B403" s="181" t="e">
        <f t="shared" ca="1" si="152"/>
        <v>#N/A</v>
      </c>
      <c r="C4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3" s="86"/>
      <c r="E403" s="86"/>
      <c r="G403" s="16"/>
      <c r="H403" s="86"/>
      <c r="I403" s="86"/>
      <c r="K403" s="37"/>
      <c r="M403" s="16" t="e">
        <f t="shared" ca="1" si="153"/>
        <v>#N/A</v>
      </c>
      <c r="N403" s="86" t="e">
        <f t="shared" ca="1" si="154"/>
        <v>#N/A</v>
      </c>
      <c r="O403" s="86" t="e">
        <f t="shared" ca="1" si="155"/>
        <v>#N/A</v>
      </c>
      <c r="Q403" s="16" t="e">
        <f t="shared" ca="1" si="156"/>
        <v>#N/A</v>
      </c>
      <c r="R403" s="86" t="e">
        <f t="shared" ca="1" si="157"/>
        <v>#N/A</v>
      </c>
      <c r="S403" s="86" t="e">
        <f t="shared" ca="1" si="158"/>
        <v>#N/A</v>
      </c>
      <c r="T403" s="16" t="e">
        <f ca="1">(($E$9*(RAND()*($E$213-$D$213)+$D$213))*(RAND()*('Your Value Calcs'!$E$209-'Your Value Calcs'!$D$209)+'Your Value Calcs'!$D$209+IF('Your Results'!$D$48&gt;0,'Your Results'!$D$48,0)))+$E$161-$E$201+$E$185-($E$185*(RAND()*($E$215-$D$215)+$D$215))-(($E$205/$C$56)*(RAND()*($E$216-$D$216)+$D$216))</f>
        <v>#N/A</v>
      </c>
      <c r="AF403" s="119"/>
    </row>
    <row r="404" spans="2:32" x14ac:dyDescent="0.25">
      <c r="B404" s="181" t="e">
        <f t="shared" ca="1" si="152"/>
        <v>#N/A</v>
      </c>
      <c r="C4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4" s="86"/>
      <c r="E404" s="86"/>
      <c r="G404" s="16"/>
      <c r="H404" s="86"/>
      <c r="I404" s="86"/>
      <c r="K404" s="37"/>
      <c r="M404" s="16" t="e">
        <f t="shared" ca="1" si="153"/>
        <v>#N/A</v>
      </c>
      <c r="N404" s="86" t="e">
        <f t="shared" ca="1" si="154"/>
        <v>#N/A</v>
      </c>
      <c r="O404" s="86" t="e">
        <f t="shared" ca="1" si="155"/>
        <v>#N/A</v>
      </c>
      <c r="Q404" s="16" t="e">
        <f t="shared" ca="1" si="156"/>
        <v>#N/A</v>
      </c>
      <c r="R404" s="86" t="e">
        <f t="shared" ca="1" si="157"/>
        <v>#N/A</v>
      </c>
      <c r="S404" s="86" t="e">
        <f t="shared" ca="1" si="158"/>
        <v>#N/A</v>
      </c>
      <c r="T404" s="16" t="e">
        <f ca="1">(($E$9*(RAND()*($E$213-$D$213)+$D$213))*(RAND()*('Your Value Calcs'!$E$209-'Your Value Calcs'!$D$209)+'Your Value Calcs'!$D$209+IF('Your Results'!$D$48&gt;0,'Your Results'!$D$48,0)))+$E$161-$E$201+$E$185-($E$185*(RAND()*($E$215-$D$215)+$D$215))-(($E$205/$C$56)*(RAND()*($E$216-$D$216)+$D$216))</f>
        <v>#N/A</v>
      </c>
      <c r="AF404" s="119"/>
    </row>
    <row r="405" spans="2:32" x14ac:dyDescent="0.25">
      <c r="B405" s="181" t="e">
        <f t="shared" ca="1" si="152"/>
        <v>#N/A</v>
      </c>
      <c r="C4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5" s="86"/>
      <c r="E405" s="86"/>
      <c r="G405" s="16"/>
      <c r="H405" s="86"/>
      <c r="I405" s="86"/>
      <c r="K405" s="37"/>
      <c r="M405" s="16" t="e">
        <f t="shared" ca="1" si="153"/>
        <v>#N/A</v>
      </c>
      <c r="N405" s="86" t="e">
        <f t="shared" ca="1" si="154"/>
        <v>#N/A</v>
      </c>
      <c r="O405" s="86" t="e">
        <f t="shared" ca="1" si="155"/>
        <v>#N/A</v>
      </c>
      <c r="Q405" s="16" t="e">
        <f t="shared" ca="1" si="156"/>
        <v>#N/A</v>
      </c>
      <c r="R405" s="86" t="e">
        <f t="shared" ca="1" si="157"/>
        <v>#N/A</v>
      </c>
      <c r="S405" s="86" t="e">
        <f t="shared" ca="1" si="158"/>
        <v>#N/A</v>
      </c>
      <c r="T405" s="16" t="e">
        <f ca="1">(($E$9*(RAND()*($E$213-$D$213)+$D$213))*(RAND()*('Your Value Calcs'!$E$209-'Your Value Calcs'!$D$209)+'Your Value Calcs'!$D$209+IF('Your Results'!$D$48&gt;0,'Your Results'!$D$48,0)))+$E$161-$E$201+$E$185-($E$185*(RAND()*($E$215-$D$215)+$D$215))-(($E$205/$C$56)*(RAND()*($E$216-$D$216)+$D$216))</f>
        <v>#N/A</v>
      </c>
      <c r="AF405" s="119"/>
    </row>
    <row r="406" spans="2:32" x14ac:dyDescent="0.25">
      <c r="B406" s="181" t="e">
        <f t="shared" ca="1" si="152"/>
        <v>#N/A</v>
      </c>
      <c r="C4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6" s="86"/>
      <c r="E406" s="86"/>
      <c r="G406" s="16"/>
      <c r="H406" s="86"/>
      <c r="I406" s="86"/>
      <c r="K406" s="37"/>
      <c r="M406" s="16" t="e">
        <f t="shared" ca="1" si="153"/>
        <v>#N/A</v>
      </c>
      <c r="N406" s="86" t="e">
        <f t="shared" ca="1" si="154"/>
        <v>#N/A</v>
      </c>
      <c r="O406" s="86" t="e">
        <f t="shared" ca="1" si="155"/>
        <v>#N/A</v>
      </c>
      <c r="Q406" s="16" t="e">
        <f t="shared" ca="1" si="156"/>
        <v>#N/A</v>
      </c>
      <c r="R406" s="86" t="e">
        <f t="shared" ca="1" si="157"/>
        <v>#N/A</v>
      </c>
      <c r="S406" s="86" t="e">
        <f t="shared" ca="1" si="158"/>
        <v>#N/A</v>
      </c>
      <c r="T406" s="16" t="e">
        <f ca="1">(($E$9*(RAND()*($E$213-$D$213)+$D$213))*(RAND()*('Your Value Calcs'!$E$209-'Your Value Calcs'!$D$209)+'Your Value Calcs'!$D$209+IF('Your Results'!$D$48&gt;0,'Your Results'!$D$48,0)))+$E$161-$E$201+$E$185-($E$185*(RAND()*($E$215-$D$215)+$D$215))-(($E$205/$C$56)*(RAND()*($E$216-$D$216)+$D$216))</f>
        <v>#N/A</v>
      </c>
      <c r="AF406" s="119"/>
    </row>
    <row r="407" spans="2:32" x14ac:dyDescent="0.25">
      <c r="B407" s="181" t="e">
        <f t="shared" ca="1" si="152"/>
        <v>#N/A</v>
      </c>
      <c r="C4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7" s="86"/>
      <c r="E407" s="86"/>
      <c r="G407" s="16"/>
      <c r="H407" s="86"/>
      <c r="I407" s="86"/>
      <c r="K407" s="37"/>
      <c r="M407" s="16" t="e">
        <f t="shared" ca="1" si="153"/>
        <v>#N/A</v>
      </c>
      <c r="N407" s="86" t="e">
        <f t="shared" ca="1" si="154"/>
        <v>#N/A</v>
      </c>
      <c r="O407" s="86" t="e">
        <f t="shared" ca="1" si="155"/>
        <v>#N/A</v>
      </c>
      <c r="Q407" s="16" t="e">
        <f t="shared" ca="1" si="156"/>
        <v>#N/A</v>
      </c>
      <c r="R407" s="86" t="e">
        <f t="shared" ca="1" si="157"/>
        <v>#N/A</v>
      </c>
      <c r="S407" s="86" t="e">
        <f t="shared" ca="1" si="158"/>
        <v>#N/A</v>
      </c>
      <c r="T407" s="16" t="e">
        <f ca="1">(($E$9*(RAND()*($E$213-$D$213)+$D$213))*(RAND()*('Your Value Calcs'!$E$209-'Your Value Calcs'!$D$209)+'Your Value Calcs'!$D$209+IF('Your Results'!$D$48&gt;0,'Your Results'!$D$48,0)))+$E$161-$E$201+$E$185-($E$185*(RAND()*($E$215-$D$215)+$D$215))-(($E$205/$C$56)*(RAND()*($E$216-$D$216)+$D$216))</f>
        <v>#N/A</v>
      </c>
      <c r="AF407" s="119"/>
    </row>
    <row r="408" spans="2:32" x14ac:dyDescent="0.25">
      <c r="B408" s="181" t="e">
        <f t="shared" ca="1" si="152"/>
        <v>#N/A</v>
      </c>
      <c r="C4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8" s="86"/>
      <c r="E408" s="86"/>
      <c r="G408" s="16"/>
      <c r="H408" s="86"/>
      <c r="I408" s="86"/>
      <c r="K408" s="37"/>
      <c r="M408" s="16" t="e">
        <f t="shared" ca="1" si="153"/>
        <v>#N/A</v>
      </c>
      <c r="N408" s="86" t="e">
        <f t="shared" ca="1" si="154"/>
        <v>#N/A</v>
      </c>
      <c r="O408" s="86" t="e">
        <f t="shared" ca="1" si="155"/>
        <v>#N/A</v>
      </c>
      <c r="Q408" s="16" t="e">
        <f t="shared" ca="1" si="156"/>
        <v>#N/A</v>
      </c>
      <c r="R408" s="86" t="e">
        <f t="shared" ca="1" si="157"/>
        <v>#N/A</v>
      </c>
      <c r="S408" s="86" t="e">
        <f t="shared" ca="1" si="158"/>
        <v>#N/A</v>
      </c>
      <c r="T408" s="16" t="e">
        <f ca="1">(($E$9*(RAND()*($E$213-$D$213)+$D$213))*(RAND()*('Your Value Calcs'!$E$209-'Your Value Calcs'!$D$209)+'Your Value Calcs'!$D$209+IF('Your Results'!$D$48&gt;0,'Your Results'!$D$48,0)))+$E$161-$E$201+$E$185-($E$185*(RAND()*($E$215-$D$215)+$D$215))-(($E$205/$C$56)*(RAND()*($E$216-$D$216)+$D$216))</f>
        <v>#N/A</v>
      </c>
      <c r="AF408" s="119"/>
    </row>
    <row r="409" spans="2:32" x14ac:dyDescent="0.25">
      <c r="B409" s="181" t="e">
        <f t="shared" ca="1" si="152"/>
        <v>#N/A</v>
      </c>
      <c r="C4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9" s="86"/>
      <c r="E409" s="86"/>
      <c r="G409" s="16"/>
      <c r="H409" s="86"/>
      <c r="I409" s="86"/>
      <c r="K409" s="37"/>
      <c r="M409" s="16" t="e">
        <f t="shared" ca="1" si="153"/>
        <v>#N/A</v>
      </c>
      <c r="N409" s="86" t="e">
        <f t="shared" ca="1" si="154"/>
        <v>#N/A</v>
      </c>
      <c r="O409" s="86" t="e">
        <f t="shared" ca="1" si="155"/>
        <v>#N/A</v>
      </c>
      <c r="Q409" s="16" t="e">
        <f t="shared" ca="1" si="156"/>
        <v>#N/A</v>
      </c>
      <c r="R409" s="86" t="e">
        <f t="shared" ca="1" si="157"/>
        <v>#N/A</v>
      </c>
      <c r="S409" s="86" t="e">
        <f t="shared" ca="1" si="158"/>
        <v>#N/A</v>
      </c>
      <c r="T409" s="16" t="e">
        <f ca="1">(($E$9*(RAND()*($E$213-$D$213)+$D$213))*(RAND()*('Your Value Calcs'!$E$209-'Your Value Calcs'!$D$209)+'Your Value Calcs'!$D$209+IF('Your Results'!$D$48&gt;0,'Your Results'!$D$48,0)))+$E$161-$E$201+$E$185-($E$185*(RAND()*($E$215-$D$215)+$D$215))-(($E$205/$C$56)*(RAND()*($E$216-$D$216)+$D$216))</f>
        <v>#N/A</v>
      </c>
      <c r="AF409" s="119"/>
    </row>
    <row r="410" spans="2:32" x14ac:dyDescent="0.25">
      <c r="B410" s="181" t="e">
        <f t="shared" ca="1" si="152"/>
        <v>#N/A</v>
      </c>
      <c r="C4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0" s="86"/>
      <c r="E410" s="86"/>
      <c r="G410" s="16"/>
      <c r="H410" s="86"/>
      <c r="I410" s="86"/>
      <c r="K410" s="37"/>
      <c r="M410" s="16" t="e">
        <f t="shared" ca="1" si="153"/>
        <v>#N/A</v>
      </c>
      <c r="N410" s="86" t="e">
        <f t="shared" ca="1" si="154"/>
        <v>#N/A</v>
      </c>
      <c r="O410" s="86" t="e">
        <f t="shared" ca="1" si="155"/>
        <v>#N/A</v>
      </c>
      <c r="Q410" s="16" t="e">
        <f t="shared" ca="1" si="156"/>
        <v>#N/A</v>
      </c>
      <c r="R410" s="86" t="e">
        <f t="shared" ca="1" si="157"/>
        <v>#N/A</v>
      </c>
      <c r="S410" s="86" t="e">
        <f t="shared" ca="1" si="158"/>
        <v>#N/A</v>
      </c>
      <c r="T410" s="16" t="e">
        <f ca="1">(($E$9*(RAND()*($E$213-$D$213)+$D$213))*(RAND()*('Your Value Calcs'!$E$209-'Your Value Calcs'!$D$209)+'Your Value Calcs'!$D$209+IF('Your Results'!$D$48&gt;0,'Your Results'!$D$48,0)))+$E$161-$E$201+$E$185-($E$185*(RAND()*($E$215-$D$215)+$D$215))-(($E$205/$C$56)*(RAND()*($E$216-$D$216)+$D$216))</f>
        <v>#N/A</v>
      </c>
      <c r="AF410" s="119"/>
    </row>
    <row r="411" spans="2:32" x14ac:dyDescent="0.25">
      <c r="B411" s="181" t="e">
        <f t="shared" ca="1" si="152"/>
        <v>#N/A</v>
      </c>
      <c r="C4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1" s="86"/>
      <c r="E411" s="86"/>
      <c r="G411" s="16"/>
      <c r="H411" s="86"/>
      <c r="I411" s="86"/>
      <c r="K411" s="37"/>
      <c r="M411" s="16" t="e">
        <f t="shared" ca="1" si="153"/>
        <v>#N/A</v>
      </c>
      <c r="N411" s="86" t="e">
        <f t="shared" ca="1" si="154"/>
        <v>#N/A</v>
      </c>
      <c r="O411" s="86" t="e">
        <f t="shared" ca="1" si="155"/>
        <v>#N/A</v>
      </c>
      <c r="Q411" s="16" t="e">
        <f t="shared" ca="1" si="156"/>
        <v>#N/A</v>
      </c>
      <c r="R411" s="86" t="e">
        <f t="shared" ca="1" si="157"/>
        <v>#N/A</v>
      </c>
      <c r="S411" s="86" t="e">
        <f t="shared" ca="1" si="158"/>
        <v>#N/A</v>
      </c>
      <c r="T411" s="16" t="e">
        <f ca="1">(($E$9*(RAND()*($E$213-$D$213)+$D$213))*(RAND()*('Your Value Calcs'!$E$209-'Your Value Calcs'!$D$209)+'Your Value Calcs'!$D$209+IF('Your Results'!$D$48&gt;0,'Your Results'!$D$48,0)))+$E$161-$E$201+$E$185-($E$185*(RAND()*($E$215-$D$215)+$D$215))-(($E$205/$C$56)*(RAND()*($E$216-$D$216)+$D$216))</f>
        <v>#N/A</v>
      </c>
      <c r="AF411" s="119"/>
    </row>
    <row r="412" spans="2:32" x14ac:dyDescent="0.25">
      <c r="B412" s="181" t="e">
        <f t="shared" ca="1" si="152"/>
        <v>#N/A</v>
      </c>
      <c r="C4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2" s="86"/>
      <c r="E412" s="86"/>
      <c r="G412" s="16"/>
      <c r="H412" s="86"/>
      <c r="I412" s="86"/>
      <c r="K412" s="37"/>
      <c r="M412" s="16" t="e">
        <f t="shared" ca="1" si="153"/>
        <v>#N/A</v>
      </c>
      <c r="N412" s="86" t="e">
        <f t="shared" ca="1" si="154"/>
        <v>#N/A</v>
      </c>
      <c r="O412" s="86" t="e">
        <f t="shared" ca="1" si="155"/>
        <v>#N/A</v>
      </c>
      <c r="Q412" s="16" t="e">
        <f t="shared" ca="1" si="156"/>
        <v>#N/A</v>
      </c>
      <c r="R412" s="86" t="e">
        <f t="shared" ca="1" si="157"/>
        <v>#N/A</v>
      </c>
      <c r="S412" s="86" t="e">
        <f t="shared" ca="1" si="158"/>
        <v>#N/A</v>
      </c>
      <c r="T412" s="16" t="e">
        <f ca="1">(($E$9*(RAND()*($E$213-$D$213)+$D$213))*(RAND()*('Your Value Calcs'!$E$209-'Your Value Calcs'!$D$209)+'Your Value Calcs'!$D$209+IF('Your Results'!$D$48&gt;0,'Your Results'!$D$48,0)))+$E$161-$E$201+$E$185-($E$185*(RAND()*($E$215-$D$215)+$D$215))-(($E$205/$C$56)*(RAND()*($E$216-$D$216)+$D$216))</f>
        <v>#N/A</v>
      </c>
      <c r="AF412" s="119"/>
    </row>
    <row r="413" spans="2:32" x14ac:dyDescent="0.25">
      <c r="B413" s="181" t="e">
        <f t="shared" ca="1" si="152"/>
        <v>#N/A</v>
      </c>
      <c r="C4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3" s="86"/>
      <c r="E413" s="86"/>
      <c r="G413" s="16"/>
      <c r="H413" s="86"/>
      <c r="I413" s="86"/>
      <c r="K413" s="37"/>
      <c r="M413" s="16" t="e">
        <f t="shared" ca="1" si="153"/>
        <v>#N/A</v>
      </c>
      <c r="N413" s="86" t="e">
        <f t="shared" ca="1" si="154"/>
        <v>#N/A</v>
      </c>
      <c r="O413" s="86" t="e">
        <f t="shared" ca="1" si="155"/>
        <v>#N/A</v>
      </c>
      <c r="Q413" s="16" t="e">
        <f t="shared" ca="1" si="156"/>
        <v>#N/A</v>
      </c>
      <c r="R413" s="86" t="e">
        <f t="shared" ca="1" si="157"/>
        <v>#N/A</v>
      </c>
      <c r="S413" s="86" t="e">
        <f t="shared" ca="1" si="158"/>
        <v>#N/A</v>
      </c>
      <c r="T413" s="16" t="e">
        <f ca="1">(($E$9*(RAND()*($E$213-$D$213)+$D$213))*(RAND()*('Your Value Calcs'!$E$209-'Your Value Calcs'!$D$209)+'Your Value Calcs'!$D$209+IF('Your Results'!$D$48&gt;0,'Your Results'!$D$48,0)))+$E$161-$E$201+$E$185-($E$185*(RAND()*($E$215-$D$215)+$D$215))-(($E$205/$C$56)*(RAND()*($E$216-$D$216)+$D$216))</f>
        <v>#N/A</v>
      </c>
      <c r="AF413" s="119"/>
    </row>
    <row r="414" spans="2:32" x14ac:dyDescent="0.25">
      <c r="B414" s="181" t="e">
        <f t="shared" ca="1" si="152"/>
        <v>#N/A</v>
      </c>
      <c r="C4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4" s="86"/>
      <c r="E414" s="86"/>
      <c r="G414" s="16"/>
      <c r="H414" s="86"/>
      <c r="I414" s="86"/>
      <c r="K414" s="37"/>
      <c r="M414" s="16" t="e">
        <f t="shared" ca="1" si="153"/>
        <v>#N/A</v>
      </c>
      <c r="N414" s="86" t="e">
        <f t="shared" ca="1" si="154"/>
        <v>#N/A</v>
      </c>
      <c r="O414" s="86" t="e">
        <f t="shared" ca="1" si="155"/>
        <v>#N/A</v>
      </c>
      <c r="Q414" s="16" t="e">
        <f t="shared" ca="1" si="156"/>
        <v>#N/A</v>
      </c>
      <c r="R414" s="86" t="e">
        <f t="shared" ca="1" si="157"/>
        <v>#N/A</v>
      </c>
      <c r="S414" s="86" t="e">
        <f t="shared" ca="1" si="158"/>
        <v>#N/A</v>
      </c>
      <c r="T414" s="16" t="e">
        <f ca="1">(($E$9*(RAND()*($E$213-$D$213)+$D$213))*(RAND()*('Your Value Calcs'!$E$209-'Your Value Calcs'!$D$209)+'Your Value Calcs'!$D$209+IF('Your Results'!$D$48&gt;0,'Your Results'!$D$48,0)))+$E$161-$E$201+$E$185-($E$185*(RAND()*($E$215-$D$215)+$D$215))-(($E$205/$C$56)*(RAND()*($E$216-$D$216)+$D$216))</f>
        <v>#N/A</v>
      </c>
      <c r="AF414" s="119"/>
    </row>
    <row r="415" spans="2:32" x14ac:dyDescent="0.25">
      <c r="B415" s="181" t="e">
        <f t="shared" ca="1" si="152"/>
        <v>#N/A</v>
      </c>
      <c r="C4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5" s="86"/>
      <c r="E415" s="86"/>
      <c r="G415" s="16"/>
      <c r="H415" s="86"/>
      <c r="I415" s="86"/>
      <c r="K415" s="37"/>
      <c r="M415" s="16" t="e">
        <f t="shared" ca="1" si="153"/>
        <v>#N/A</v>
      </c>
      <c r="N415" s="86" t="e">
        <f t="shared" ca="1" si="154"/>
        <v>#N/A</v>
      </c>
      <c r="O415" s="86" t="e">
        <f t="shared" ca="1" si="155"/>
        <v>#N/A</v>
      </c>
      <c r="Q415" s="16" t="e">
        <f t="shared" ca="1" si="156"/>
        <v>#N/A</v>
      </c>
      <c r="R415" s="86" t="e">
        <f t="shared" ca="1" si="157"/>
        <v>#N/A</v>
      </c>
      <c r="S415" s="86" t="e">
        <f t="shared" ca="1" si="158"/>
        <v>#N/A</v>
      </c>
      <c r="T415" s="16" t="e">
        <f ca="1">(($E$9*(RAND()*($E$213-$D$213)+$D$213))*(RAND()*('Your Value Calcs'!$E$209-'Your Value Calcs'!$D$209)+'Your Value Calcs'!$D$209+IF('Your Results'!$D$48&gt;0,'Your Results'!$D$48,0)))+$E$161-$E$201+$E$185-($E$185*(RAND()*($E$215-$D$215)+$D$215))-(($E$205/$C$56)*(RAND()*($E$216-$D$216)+$D$216))</f>
        <v>#N/A</v>
      </c>
      <c r="AF415" s="119"/>
    </row>
    <row r="416" spans="2:32" x14ac:dyDescent="0.25">
      <c r="B416" s="181" t="e">
        <f t="shared" ca="1" si="152"/>
        <v>#N/A</v>
      </c>
      <c r="C4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6" s="86"/>
      <c r="E416" s="86"/>
      <c r="G416" s="16"/>
      <c r="H416" s="86"/>
      <c r="I416" s="86"/>
      <c r="K416" s="37"/>
      <c r="M416" s="16" t="e">
        <f t="shared" ca="1" si="153"/>
        <v>#N/A</v>
      </c>
      <c r="N416" s="86" t="e">
        <f t="shared" ca="1" si="154"/>
        <v>#N/A</v>
      </c>
      <c r="O416" s="86" t="e">
        <f t="shared" ca="1" si="155"/>
        <v>#N/A</v>
      </c>
      <c r="Q416" s="16" t="e">
        <f t="shared" ca="1" si="156"/>
        <v>#N/A</v>
      </c>
      <c r="R416" s="86" t="e">
        <f t="shared" ca="1" si="157"/>
        <v>#N/A</v>
      </c>
      <c r="S416" s="86" t="e">
        <f t="shared" ca="1" si="158"/>
        <v>#N/A</v>
      </c>
      <c r="T416" s="16" t="e">
        <f ca="1">(($E$9*(RAND()*($E$213-$D$213)+$D$213))*(RAND()*('Your Value Calcs'!$E$209-'Your Value Calcs'!$D$209)+'Your Value Calcs'!$D$209+IF('Your Results'!$D$48&gt;0,'Your Results'!$D$48,0)))+$E$161-$E$201+$E$185-($E$185*(RAND()*($E$215-$D$215)+$D$215))-(($E$205/$C$56)*(RAND()*($E$216-$D$216)+$D$216))</f>
        <v>#N/A</v>
      </c>
      <c r="AF416" s="119"/>
    </row>
    <row r="417" spans="2:32" x14ac:dyDescent="0.25">
      <c r="B417" s="181" t="e">
        <f t="shared" ca="1" si="152"/>
        <v>#N/A</v>
      </c>
      <c r="C4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7" s="86"/>
      <c r="E417" s="86"/>
      <c r="G417" s="16"/>
      <c r="H417" s="86"/>
      <c r="I417" s="86"/>
      <c r="K417" s="37"/>
      <c r="M417" s="16" t="e">
        <f t="shared" ca="1" si="153"/>
        <v>#N/A</v>
      </c>
      <c r="N417" s="86" t="e">
        <f t="shared" ca="1" si="154"/>
        <v>#N/A</v>
      </c>
      <c r="O417" s="86" t="e">
        <f t="shared" ca="1" si="155"/>
        <v>#N/A</v>
      </c>
      <c r="Q417" s="16" t="e">
        <f t="shared" ca="1" si="156"/>
        <v>#N/A</v>
      </c>
      <c r="R417" s="86" t="e">
        <f t="shared" ca="1" si="157"/>
        <v>#N/A</v>
      </c>
      <c r="S417" s="86" t="e">
        <f t="shared" ca="1" si="158"/>
        <v>#N/A</v>
      </c>
      <c r="T417" s="16" t="e">
        <f ca="1">(($E$9*(RAND()*($E$213-$D$213)+$D$213))*(RAND()*('Your Value Calcs'!$E$209-'Your Value Calcs'!$D$209)+'Your Value Calcs'!$D$209+IF('Your Results'!$D$48&gt;0,'Your Results'!$D$48,0)))+$E$161-$E$201+$E$185-($E$185*(RAND()*($E$215-$D$215)+$D$215))-(($E$205/$C$56)*(RAND()*($E$216-$D$216)+$D$216))</f>
        <v>#N/A</v>
      </c>
      <c r="AF417" s="119"/>
    </row>
    <row r="418" spans="2:32" x14ac:dyDescent="0.25">
      <c r="B418" s="181" t="e">
        <f t="shared" ca="1" si="152"/>
        <v>#N/A</v>
      </c>
      <c r="C4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8" s="86"/>
      <c r="E418" s="86"/>
      <c r="G418" s="16"/>
      <c r="H418" s="86"/>
      <c r="I418" s="86"/>
      <c r="K418" s="37"/>
      <c r="M418" s="16" t="e">
        <f t="shared" ca="1" si="153"/>
        <v>#N/A</v>
      </c>
      <c r="N418" s="86" t="e">
        <f t="shared" ca="1" si="154"/>
        <v>#N/A</v>
      </c>
      <c r="O418" s="86" t="e">
        <f t="shared" ca="1" si="155"/>
        <v>#N/A</v>
      </c>
      <c r="Q418" s="16" t="e">
        <f t="shared" ca="1" si="156"/>
        <v>#N/A</v>
      </c>
      <c r="R418" s="86" t="e">
        <f t="shared" ca="1" si="157"/>
        <v>#N/A</v>
      </c>
      <c r="S418" s="86" t="e">
        <f t="shared" ca="1" si="158"/>
        <v>#N/A</v>
      </c>
      <c r="T418" s="16" t="e">
        <f ca="1">(($E$9*(RAND()*($E$213-$D$213)+$D$213))*(RAND()*('Your Value Calcs'!$E$209-'Your Value Calcs'!$D$209)+'Your Value Calcs'!$D$209+IF('Your Results'!$D$48&gt;0,'Your Results'!$D$48,0)))+$E$161-$E$201+$E$185-($E$185*(RAND()*($E$215-$D$215)+$D$215))-(($E$205/$C$56)*(RAND()*($E$216-$D$216)+$D$216))</f>
        <v>#N/A</v>
      </c>
      <c r="AF418" s="119"/>
    </row>
    <row r="419" spans="2:32" x14ac:dyDescent="0.25">
      <c r="B419" s="181" t="e">
        <f t="shared" ca="1" si="152"/>
        <v>#N/A</v>
      </c>
      <c r="C4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9" s="86"/>
      <c r="E419" s="86"/>
      <c r="G419" s="16"/>
      <c r="H419" s="86"/>
      <c r="I419" s="86"/>
      <c r="K419" s="37"/>
      <c r="M419" s="16" t="e">
        <f t="shared" ca="1" si="153"/>
        <v>#N/A</v>
      </c>
      <c r="N419" s="86" t="e">
        <f t="shared" ca="1" si="154"/>
        <v>#N/A</v>
      </c>
      <c r="O419" s="86" t="e">
        <f t="shared" ca="1" si="155"/>
        <v>#N/A</v>
      </c>
      <c r="Q419" s="16" t="e">
        <f t="shared" ca="1" si="156"/>
        <v>#N/A</v>
      </c>
      <c r="R419" s="86" t="e">
        <f t="shared" ca="1" si="157"/>
        <v>#N/A</v>
      </c>
      <c r="S419" s="86" t="e">
        <f t="shared" ca="1" si="158"/>
        <v>#N/A</v>
      </c>
      <c r="T419" s="16" t="e">
        <f ca="1">(($E$9*(RAND()*($E$213-$D$213)+$D$213))*(RAND()*('Your Value Calcs'!$E$209-'Your Value Calcs'!$D$209)+'Your Value Calcs'!$D$209+IF('Your Results'!$D$48&gt;0,'Your Results'!$D$48,0)))+$E$161-$E$201+$E$185-($E$185*(RAND()*($E$215-$D$215)+$D$215))-(($E$205/$C$56)*(RAND()*($E$216-$D$216)+$D$216))</f>
        <v>#N/A</v>
      </c>
      <c r="AF419" s="119"/>
    </row>
    <row r="420" spans="2:32" x14ac:dyDescent="0.25">
      <c r="B420" s="181" t="e">
        <f t="shared" ca="1" si="152"/>
        <v>#N/A</v>
      </c>
      <c r="C4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0" s="86"/>
      <c r="E420" s="86"/>
      <c r="G420" s="16"/>
      <c r="H420" s="86"/>
      <c r="I420" s="86"/>
      <c r="K420" s="37"/>
      <c r="M420" s="16" t="e">
        <f t="shared" ca="1" si="153"/>
        <v>#N/A</v>
      </c>
      <c r="N420" s="86" t="e">
        <f t="shared" ca="1" si="154"/>
        <v>#N/A</v>
      </c>
      <c r="O420" s="86" t="e">
        <f t="shared" ca="1" si="155"/>
        <v>#N/A</v>
      </c>
      <c r="Q420" s="16" t="e">
        <f t="shared" ca="1" si="156"/>
        <v>#N/A</v>
      </c>
      <c r="R420" s="86" t="e">
        <f t="shared" ca="1" si="157"/>
        <v>#N/A</v>
      </c>
      <c r="S420" s="86" t="e">
        <f t="shared" ca="1" si="158"/>
        <v>#N/A</v>
      </c>
      <c r="T420" s="16" t="e">
        <f ca="1">(($E$9*(RAND()*($E$213-$D$213)+$D$213))*(RAND()*('Your Value Calcs'!$E$209-'Your Value Calcs'!$D$209)+'Your Value Calcs'!$D$209+IF('Your Results'!$D$48&gt;0,'Your Results'!$D$48,0)))+$E$161-$E$201+$E$185-($E$185*(RAND()*($E$215-$D$215)+$D$215))-(($E$205/$C$56)*(RAND()*($E$216-$D$216)+$D$216))</f>
        <v>#N/A</v>
      </c>
      <c r="AF420" s="119"/>
    </row>
    <row r="421" spans="2:32" x14ac:dyDescent="0.25">
      <c r="B421" s="181" t="e">
        <f t="shared" ca="1" si="152"/>
        <v>#N/A</v>
      </c>
      <c r="C4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1" s="86"/>
      <c r="E421" s="86"/>
      <c r="G421" s="16"/>
      <c r="H421" s="86"/>
      <c r="I421" s="86"/>
      <c r="K421" s="37"/>
      <c r="M421" s="16" t="e">
        <f t="shared" ca="1" si="153"/>
        <v>#N/A</v>
      </c>
      <c r="N421" s="86" t="e">
        <f t="shared" ca="1" si="154"/>
        <v>#N/A</v>
      </c>
      <c r="O421" s="86" t="e">
        <f t="shared" ca="1" si="155"/>
        <v>#N/A</v>
      </c>
      <c r="Q421" s="16" t="e">
        <f t="shared" ca="1" si="156"/>
        <v>#N/A</v>
      </c>
      <c r="R421" s="86" t="e">
        <f t="shared" ca="1" si="157"/>
        <v>#N/A</v>
      </c>
      <c r="S421" s="86" t="e">
        <f t="shared" ca="1" si="158"/>
        <v>#N/A</v>
      </c>
      <c r="T421" s="16" t="e">
        <f ca="1">(($E$9*(RAND()*($E$213-$D$213)+$D$213))*(RAND()*('Your Value Calcs'!$E$209-'Your Value Calcs'!$D$209)+'Your Value Calcs'!$D$209+IF('Your Results'!$D$48&gt;0,'Your Results'!$D$48,0)))+$E$161-$E$201+$E$185-($E$185*(RAND()*($E$215-$D$215)+$D$215))-(($E$205/$C$56)*(RAND()*($E$216-$D$216)+$D$216))</f>
        <v>#N/A</v>
      </c>
      <c r="AF421" s="119"/>
    </row>
    <row r="422" spans="2:32" x14ac:dyDescent="0.25">
      <c r="B422" s="181" t="e">
        <f t="shared" ca="1" si="152"/>
        <v>#N/A</v>
      </c>
      <c r="C4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2" s="86"/>
      <c r="E422" s="86"/>
      <c r="G422" s="16"/>
      <c r="H422" s="86"/>
      <c r="I422" s="86"/>
      <c r="K422" s="37"/>
      <c r="M422" s="16" t="e">
        <f t="shared" ca="1" si="153"/>
        <v>#N/A</v>
      </c>
      <c r="N422" s="86" t="e">
        <f t="shared" ca="1" si="154"/>
        <v>#N/A</v>
      </c>
      <c r="O422" s="86" t="e">
        <f t="shared" ca="1" si="155"/>
        <v>#N/A</v>
      </c>
      <c r="Q422" s="16" t="e">
        <f t="shared" ca="1" si="156"/>
        <v>#N/A</v>
      </c>
      <c r="R422" s="86" t="e">
        <f t="shared" ca="1" si="157"/>
        <v>#N/A</v>
      </c>
      <c r="S422" s="86" t="e">
        <f t="shared" ca="1" si="158"/>
        <v>#N/A</v>
      </c>
      <c r="T422" s="16" t="e">
        <f ca="1">(($E$9*(RAND()*($E$213-$D$213)+$D$213))*(RAND()*('Your Value Calcs'!$E$209-'Your Value Calcs'!$D$209)+'Your Value Calcs'!$D$209+IF('Your Results'!$D$48&gt;0,'Your Results'!$D$48,0)))+$E$161-$E$201+$E$185-($E$185*(RAND()*($E$215-$D$215)+$D$215))-(($E$205/$C$56)*(RAND()*($E$216-$D$216)+$D$216))</f>
        <v>#N/A</v>
      </c>
      <c r="AF422" s="119"/>
    </row>
    <row r="423" spans="2:32" x14ac:dyDescent="0.25">
      <c r="B423" s="181" t="e">
        <f t="shared" ca="1" si="152"/>
        <v>#N/A</v>
      </c>
      <c r="C4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3" s="86"/>
      <c r="E423" s="86"/>
      <c r="G423" s="16"/>
      <c r="H423" s="86"/>
      <c r="I423" s="86"/>
      <c r="K423" s="37"/>
      <c r="M423" s="16" t="e">
        <f t="shared" ca="1" si="153"/>
        <v>#N/A</v>
      </c>
      <c r="N423" s="86" t="e">
        <f t="shared" ca="1" si="154"/>
        <v>#N/A</v>
      </c>
      <c r="O423" s="86" t="e">
        <f t="shared" ca="1" si="155"/>
        <v>#N/A</v>
      </c>
      <c r="Q423" s="16" t="e">
        <f t="shared" ca="1" si="156"/>
        <v>#N/A</v>
      </c>
      <c r="R423" s="86" t="e">
        <f t="shared" ca="1" si="157"/>
        <v>#N/A</v>
      </c>
      <c r="S423" s="86" t="e">
        <f t="shared" ca="1" si="158"/>
        <v>#N/A</v>
      </c>
      <c r="T423" s="16" t="e">
        <f ca="1">(($E$9*(RAND()*($E$213-$D$213)+$D$213))*(RAND()*('Your Value Calcs'!$E$209-'Your Value Calcs'!$D$209)+'Your Value Calcs'!$D$209+IF('Your Results'!$D$48&gt;0,'Your Results'!$D$48,0)))+$E$161-$E$201+$E$185-($E$185*(RAND()*($E$215-$D$215)+$D$215))-(($E$205/$C$56)*(RAND()*($E$216-$D$216)+$D$216))</f>
        <v>#N/A</v>
      </c>
      <c r="AF423" s="119"/>
    </row>
    <row r="424" spans="2:32" x14ac:dyDescent="0.25">
      <c r="B424" s="181" t="e">
        <f t="shared" ca="1" si="152"/>
        <v>#N/A</v>
      </c>
      <c r="C4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4" s="86"/>
      <c r="E424" s="86"/>
      <c r="G424" s="16"/>
      <c r="H424" s="86"/>
      <c r="I424" s="86"/>
      <c r="K424" s="37"/>
      <c r="M424" s="16" t="e">
        <f t="shared" ca="1" si="153"/>
        <v>#N/A</v>
      </c>
      <c r="N424" s="86" t="e">
        <f t="shared" ca="1" si="154"/>
        <v>#N/A</v>
      </c>
      <c r="O424" s="86" t="e">
        <f t="shared" ca="1" si="155"/>
        <v>#N/A</v>
      </c>
      <c r="Q424" s="16" t="e">
        <f t="shared" ca="1" si="156"/>
        <v>#N/A</v>
      </c>
      <c r="R424" s="86" t="e">
        <f t="shared" ca="1" si="157"/>
        <v>#N/A</v>
      </c>
      <c r="S424" s="86" t="e">
        <f t="shared" ca="1" si="158"/>
        <v>#N/A</v>
      </c>
      <c r="T424" s="16" t="e">
        <f ca="1">(($E$9*(RAND()*($E$213-$D$213)+$D$213))*(RAND()*('Your Value Calcs'!$E$209-'Your Value Calcs'!$D$209)+'Your Value Calcs'!$D$209+IF('Your Results'!$D$48&gt;0,'Your Results'!$D$48,0)))+$E$161-$E$201+$E$185-($E$185*(RAND()*($E$215-$D$215)+$D$215))-(($E$205/$C$56)*(RAND()*($E$216-$D$216)+$D$216))</f>
        <v>#N/A</v>
      </c>
      <c r="AF424" s="119"/>
    </row>
    <row r="425" spans="2:32" x14ac:dyDescent="0.25">
      <c r="B425" s="181" t="e">
        <f t="shared" ca="1" si="152"/>
        <v>#N/A</v>
      </c>
      <c r="C4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5" s="86"/>
      <c r="E425" s="86"/>
      <c r="G425" s="16"/>
      <c r="H425" s="86"/>
      <c r="I425" s="86"/>
      <c r="K425" s="37"/>
      <c r="M425" s="16" t="e">
        <f t="shared" ca="1" si="153"/>
        <v>#N/A</v>
      </c>
      <c r="N425" s="86" t="e">
        <f t="shared" ca="1" si="154"/>
        <v>#N/A</v>
      </c>
      <c r="O425" s="86" t="e">
        <f t="shared" ca="1" si="155"/>
        <v>#N/A</v>
      </c>
      <c r="Q425" s="16" t="e">
        <f t="shared" ca="1" si="156"/>
        <v>#N/A</v>
      </c>
      <c r="R425" s="86" t="e">
        <f t="shared" ca="1" si="157"/>
        <v>#N/A</v>
      </c>
      <c r="S425" s="86" t="e">
        <f t="shared" ca="1" si="158"/>
        <v>#N/A</v>
      </c>
      <c r="T425" s="16" t="e">
        <f ca="1">(($E$9*(RAND()*($E$213-$D$213)+$D$213))*(RAND()*('Your Value Calcs'!$E$209-'Your Value Calcs'!$D$209)+'Your Value Calcs'!$D$209+IF('Your Results'!$D$48&gt;0,'Your Results'!$D$48,0)))+$E$161-$E$201+$E$185-($E$185*(RAND()*($E$215-$D$215)+$D$215))-(($E$205/$C$56)*(RAND()*($E$216-$D$216)+$D$216))</f>
        <v>#N/A</v>
      </c>
      <c r="AF425" s="119"/>
    </row>
    <row r="426" spans="2:32" x14ac:dyDescent="0.25">
      <c r="B426" s="181" t="e">
        <f t="shared" ca="1" si="152"/>
        <v>#N/A</v>
      </c>
      <c r="C4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6" s="86"/>
      <c r="E426" s="86"/>
      <c r="G426" s="16"/>
      <c r="H426" s="86"/>
      <c r="I426" s="86"/>
      <c r="K426" s="37"/>
      <c r="M426" s="16" t="e">
        <f t="shared" ca="1" si="153"/>
        <v>#N/A</v>
      </c>
      <c r="N426" s="86" t="e">
        <f t="shared" ca="1" si="154"/>
        <v>#N/A</v>
      </c>
      <c r="O426" s="86" t="e">
        <f t="shared" ca="1" si="155"/>
        <v>#N/A</v>
      </c>
      <c r="Q426" s="16" t="e">
        <f t="shared" ca="1" si="156"/>
        <v>#N/A</v>
      </c>
      <c r="R426" s="86" t="e">
        <f t="shared" ca="1" si="157"/>
        <v>#N/A</v>
      </c>
      <c r="S426" s="86" t="e">
        <f t="shared" ca="1" si="158"/>
        <v>#N/A</v>
      </c>
      <c r="T426" s="16" t="e">
        <f ca="1">(($E$9*(RAND()*($E$213-$D$213)+$D$213))*(RAND()*('Your Value Calcs'!$E$209-'Your Value Calcs'!$D$209)+'Your Value Calcs'!$D$209+IF('Your Results'!$D$48&gt;0,'Your Results'!$D$48,0)))+$E$161-$E$201+$E$185-($E$185*(RAND()*($E$215-$D$215)+$D$215))-(($E$205/$C$56)*(RAND()*($E$216-$D$216)+$D$216))</f>
        <v>#N/A</v>
      </c>
      <c r="AF426" s="119"/>
    </row>
    <row r="427" spans="2:32" x14ac:dyDescent="0.25">
      <c r="B427" s="181" t="e">
        <f t="shared" ca="1" si="152"/>
        <v>#N/A</v>
      </c>
      <c r="C4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7" s="86"/>
      <c r="E427" s="86"/>
      <c r="G427" s="16"/>
      <c r="H427" s="86"/>
      <c r="I427" s="86"/>
      <c r="K427" s="37"/>
      <c r="M427" s="16" t="e">
        <f t="shared" ca="1" si="153"/>
        <v>#N/A</v>
      </c>
      <c r="N427" s="86" t="e">
        <f t="shared" ca="1" si="154"/>
        <v>#N/A</v>
      </c>
      <c r="O427" s="86" t="e">
        <f t="shared" ca="1" si="155"/>
        <v>#N/A</v>
      </c>
      <c r="Q427" s="16" t="e">
        <f t="shared" ca="1" si="156"/>
        <v>#N/A</v>
      </c>
      <c r="R427" s="86" t="e">
        <f t="shared" ca="1" si="157"/>
        <v>#N/A</v>
      </c>
      <c r="S427" s="86" t="e">
        <f t="shared" ca="1" si="158"/>
        <v>#N/A</v>
      </c>
      <c r="T427" s="16" t="e">
        <f ca="1">(($E$9*(RAND()*($E$213-$D$213)+$D$213))*(RAND()*('Your Value Calcs'!$E$209-'Your Value Calcs'!$D$209)+'Your Value Calcs'!$D$209+IF('Your Results'!$D$48&gt;0,'Your Results'!$D$48,0)))+$E$161-$E$201+$E$185-($E$185*(RAND()*($E$215-$D$215)+$D$215))-(($E$205/$C$56)*(RAND()*($E$216-$D$216)+$D$216))</f>
        <v>#N/A</v>
      </c>
      <c r="AF427" s="119"/>
    </row>
    <row r="428" spans="2:32" x14ac:dyDescent="0.25">
      <c r="B428" s="181" t="e">
        <f t="shared" ca="1" si="152"/>
        <v>#N/A</v>
      </c>
      <c r="C4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8" s="86"/>
      <c r="E428" s="86"/>
      <c r="G428" s="16"/>
      <c r="H428" s="86"/>
      <c r="I428" s="86"/>
      <c r="K428" s="37"/>
      <c r="M428" s="16" t="e">
        <f t="shared" ca="1" si="153"/>
        <v>#N/A</v>
      </c>
      <c r="N428" s="86" t="e">
        <f t="shared" ca="1" si="154"/>
        <v>#N/A</v>
      </c>
      <c r="O428" s="86" t="e">
        <f t="shared" ca="1" si="155"/>
        <v>#N/A</v>
      </c>
      <c r="Q428" s="16" t="e">
        <f t="shared" ca="1" si="156"/>
        <v>#N/A</v>
      </c>
      <c r="R428" s="86" t="e">
        <f t="shared" ca="1" si="157"/>
        <v>#N/A</v>
      </c>
      <c r="S428" s="86" t="e">
        <f t="shared" ca="1" si="158"/>
        <v>#N/A</v>
      </c>
      <c r="T428" s="16" t="e">
        <f ca="1">(($E$9*(RAND()*($E$213-$D$213)+$D$213))*(RAND()*('Your Value Calcs'!$E$209-'Your Value Calcs'!$D$209)+'Your Value Calcs'!$D$209+IF('Your Results'!$D$48&gt;0,'Your Results'!$D$48,0)))+$E$161-$E$201+$E$185-($E$185*(RAND()*($E$215-$D$215)+$D$215))-(($E$205/$C$56)*(RAND()*($E$216-$D$216)+$D$216))</f>
        <v>#N/A</v>
      </c>
      <c r="AF428" s="119"/>
    </row>
    <row r="429" spans="2:32" x14ac:dyDescent="0.25">
      <c r="B429" s="181" t="e">
        <f t="shared" ca="1" si="152"/>
        <v>#N/A</v>
      </c>
      <c r="C4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9" s="86"/>
      <c r="E429" s="86"/>
      <c r="G429" s="16"/>
      <c r="H429" s="86"/>
      <c r="I429" s="86"/>
      <c r="K429" s="37"/>
      <c r="M429" s="16" t="e">
        <f t="shared" ca="1" si="153"/>
        <v>#N/A</v>
      </c>
      <c r="N429" s="86" t="e">
        <f t="shared" ca="1" si="154"/>
        <v>#N/A</v>
      </c>
      <c r="O429" s="86" t="e">
        <f t="shared" ca="1" si="155"/>
        <v>#N/A</v>
      </c>
      <c r="Q429" s="16" t="e">
        <f t="shared" ca="1" si="156"/>
        <v>#N/A</v>
      </c>
      <c r="R429" s="86" t="e">
        <f t="shared" ca="1" si="157"/>
        <v>#N/A</v>
      </c>
      <c r="S429" s="86" t="e">
        <f t="shared" ca="1" si="158"/>
        <v>#N/A</v>
      </c>
      <c r="T429" s="16" t="e">
        <f ca="1">(($E$9*(RAND()*($E$213-$D$213)+$D$213))*(RAND()*('Your Value Calcs'!$E$209-'Your Value Calcs'!$D$209)+'Your Value Calcs'!$D$209+IF('Your Results'!$D$48&gt;0,'Your Results'!$D$48,0)))+$E$161-$E$201+$E$185-($E$185*(RAND()*($E$215-$D$215)+$D$215))-(($E$205/$C$56)*(RAND()*($E$216-$D$216)+$D$216))</f>
        <v>#N/A</v>
      </c>
      <c r="AF429" s="119"/>
    </row>
    <row r="430" spans="2:32" x14ac:dyDescent="0.25">
      <c r="B430" s="181" t="e">
        <f t="shared" ca="1" si="152"/>
        <v>#N/A</v>
      </c>
      <c r="C4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0" s="86"/>
      <c r="E430" s="86"/>
      <c r="G430" s="16"/>
      <c r="H430" s="86"/>
      <c r="I430" s="86"/>
      <c r="K430" s="37"/>
      <c r="M430" s="16" t="e">
        <f t="shared" ca="1" si="153"/>
        <v>#N/A</v>
      </c>
      <c r="N430" s="86" t="e">
        <f t="shared" ca="1" si="154"/>
        <v>#N/A</v>
      </c>
      <c r="O430" s="86" t="e">
        <f t="shared" ca="1" si="155"/>
        <v>#N/A</v>
      </c>
      <c r="Q430" s="16" t="e">
        <f t="shared" ca="1" si="156"/>
        <v>#N/A</v>
      </c>
      <c r="R430" s="86" t="e">
        <f t="shared" ca="1" si="157"/>
        <v>#N/A</v>
      </c>
      <c r="S430" s="86" t="e">
        <f t="shared" ca="1" si="158"/>
        <v>#N/A</v>
      </c>
      <c r="T430" s="16" t="e">
        <f ca="1">(($E$9*(RAND()*($E$213-$D$213)+$D$213))*(RAND()*('Your Value Calcs'!$E$209-'Your Value Calcs'!$D$209)+'Your Value Calcs'!$D$209+IF('Your Results'!$D$48&gt;0,'Your Results'!$D$48,0)))+$E$161-$E$201+$E$185-($E$185*(RAND()*($E$215-$D$215)+$D$215))-(($E$205/$C$56)*(RAND()*($E$216-$D$216)+$D$216))</f>
        <v>#N/A</v>
      </c>
      <c r="AF430" s="119"/>
    </row>
    <row r="431" spans="2:32" x14ac:dyDescent="0.25">
      <c r="B431" s="181" t="e">
        <f t="shared" ca="1" si="152"/>
        <v>#N/A</v>
      </c>
      <c r="C4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1" s="86"/>
      <c r="E431" s="86"/>
      <c r="G431" s="16"/>
      <c r="H431" s="86"/>
      <c r="I431" s="86"/>
      <c r="K431" s="37"/>
      <c r="M431" s="16" t="e">
        <f t="shared" ca="1" si="153"/>
        <v>#N/A</v>
      </c>
      <c r="N431" s="86" t="e">
        <f t="shared" ca="1" si="154"/>
        <v>#N/A</v>
      </c>
      <c r="O431" s="86" t="e">
        <f t="shared" ca="1" si="155"/>
        <v>#N/A</v>
      </c>
      <c r="Q431" s="16" t="e">
        <f t="shared" ca="1" si="156"/>
        <v>#N/A</v>
      </c>
      <c r="R431" s="86" t="e">
        <f t="shared" ca="1" si="157"/>
        <v>#N/A</v>
      </c>
      <c r="S431" s="86" t="e">
        <f t="shared" ca="1" si="158"/>
        <v>#N/A</v>
      </c>
      <c r="T431" s="16" t="e">
        <f ca="1">(($E$9*(RAND()*($E$213-$D$213)+$D$213))*(RAND()*('Your Value Calcs'!$E$209-'Your Value Calcs'!$D$209)+'Your Value Calcs'!$D$209+IF('Your Results'!$D$48&gt;0,'Your Results'!$D$48,0)))+$E$161-$E$201+$E$185-($E$185*(RAND()*($E$215-$D$215)+$D$215))-(($E$205/$C$56)*(RAND()*($E$216-$D$216)+$D$216))</f>
        <v>#N/A</v>
      </c>
      <c r="AF431" s="119"/>
    </row>
    <row r="432" spans="2:32" x14ac:dyDescent="0.25">
      <c r="B432" s="181" t="e">
        <f t="shared" ca="1" si="152"/>
        <v>#N/A</v>
      </c>
      <c r="C4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2" s="86"/>
      <c r="E432" s="86"/>
      <c r="G432" s="16"/>
      <c r="H432" s="86"/>
      <c r="I432" s="86"/>
      <c r="K432" s="37"/>
      <c r="M432" s="16" t="e">
        <f t="shared" ca="1" si="153"/>
        <v>#N/A</v>
      </c>
      <c r="N432" s="86" t="e">
        <f t="shared" ca="1" si="154"/>
        <v>#N/A</v>
      </c>
      <c r="O432" s="86" t="e">
        <f t="shared" ca="1" si="155"/>
        <v>#N/A</v>
      </c>
      <c r="Q432" s="16" t="e">
        <f t="shared" ca="1" si="156"/>
        <v>#N/A</v>
      </c>
      <c r="R432" s="86" t="e">
        <f t="shared" ca="1" si="157"/>
        <v>#N/A</v>
      </c>
      <c r="S432" s="86" t="e">
        <f t="shared" ca="1" si="158"/>
        <v>#N/A</v>
      </c>
      <c r="T432" s="16" t="e">
        <f ca="1">(($E$9*(RAND()*($E$213-$D$213)+$D$213))*(RAND()*('Your Value Calcs'!$E$209-'Your Value Calcs'!$D$209)+'Your Value Calcs'!$D$209+IF('Your Results'!$D$48&gt;0,'Your Results'!$D$48,0)))+$E$161-$E$201+$E$185-($E$185*(RAND()*($E$215-$D$215)+$D$215))-(($E$205/$C$56)*(RAND()*($E$216-$D$216)+$D$216))</f>
        <v>#N/A</v>
      </c>
      <c r="AF432" s="119"/>
    </row>
    <row r="433" spans="2:32" x14ac:dyDescent="0.25">
      <c r="B433" s="181" t="e">
        <f t="shared" ca="1" si="152"/>
        <v>#N/A</v>
      </c>
      <c r="C4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3" s="86"/>
      <c r="E433" s="86"/>
      <c r="G433" s="16"/>
      <c r="H433" s="86"/>
      <c r="I433" s="86"/>
      <c r="K433" s="37"/>
      <c r="M433" s="16" t="e">
        <f t="shared" ca="1" si="153"/>
        <v>#N/A</v>
      </c>
      <c r="N433" s="86" t="e">
        <f t="shared" ca="1" si="154"/>
        <v>#N/A</v>
      </c>
      <c r="O433" s="86" t="e">
        <f t="shared" ca="1" si="155"/>
        <v>#N/A</v>
      </c>
      <c r="Q433" s="16" t="e">
        <f t="shared" ca="1" si="156"/>
        <v>#N/A</v>
      </c>
      <c r="R433" s="86" t="e">
        <f t="shared" ca="1" si="157"/>
        <v>#N/A</v>
      </c>
      <c r="S433" s="86" t="e">
        <f t="shared" ca="1" si="158"/>
        <v>#N/A</v>
      </c>
      <c r="T433" s="16" t="e">
        <f ca="1">(($E$9*(RAND()*($E$213-$D$213)+$D$213))*(RAND()*('Your Value Calcs'!$E$209-'Your Value Calcs'!$D$209)+'Your Value Calcs'!$D$209+IF('Your Results'!$D$48&gt;0,'Your Results'!$D$48,0)))+$E$161-$E$201+$E$185-($E$185*(RAND()*($E$215-$D$215)+$D$215))-(($E$205/$C$56)*(RAND()*($E$216-$D$216)+$D$216))</f>
        <v>#N/A</v>
      </c>
      <c r="AF433" s="119"/>
    </row>
    <row r="434" spans="2:32" x14ac:dyDescent="0.25">
      <c r="B434" s="181" t="e">
        <f t="shared" ca="1" si="152"/>
        <v>#N/A</v>
      </c>
      <c r="C4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4" s="86"/>
      <c r="E434" s="86"/>
      <c r="G434" s="16"/>
      <c r="H434" s="86"/>
      <c r="I434" s="86"/>
      <c r="K434" s="37"/>
      <c r="M434" s="16" t="e">
        <f t="shared" ca="1" si="153"/>
        <v>#N/A</v>
      </c>
      <c r="N434" s="86" t="e">
        <f t="shared" ca="1" si="154"/>
        <v>#N/A</v>
      </c>
      <c r="O434" s="86" t="e">
        <f t="shared" ca="1" si="155"/>
        <v>#N/A</v>
      </c>
      <c r="Q434" s="16" t="e">
        <f t="shared" ca="1" si="156"/>
        <v>#N/A</v>
      </c>
      <c r="R434" s="86" t="e">
        <f t="shared" ca="1" si="157"/>
        <v>#N/A</v>
      </c>
      <c r="S434" s="86" t="e">
        <f t="shared" ca="1" si="158"/>
        <v>#N/A</v>
      </c>
      <c r="T434" s="16" t="e">
        <f ca="1">(($E$9*(RAND()*($E$213-$D$213)+$D$213))*(RAND()*('Your Value Calcs'!$E$209-'Your Value Calcs'!$D$209)+'Your Value Calcs'!$D$209+IF('Your Results'!$D$48&gt;0,'Your Results'!$D$48,0)))+$E$161-$E$201+$E$185-($E$185*(RAND()*($E$215-$D$215)+$D$215))-(($E$205/$C$56)*(RAND()*($E$216-$D$216)+$D$216))</f>
        <v>#N/A</v>
      </c>
      <c r="AF434" s="119"/>
    </row>
    <row r="435" spans="2:32" x14ac:dyDescent="0.25">
      <c r="B435" s="181" t="e">
        <f t="shared" ca="1" si="152"/>
        <v>#N/A</v>
      </c>
      <c r="C4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5" s="86"/>
      <c r="E435" s="86"/>
      <c r="G435" s="16"/>
      <c r="H435" s="86"/>
      <c r="I435" s="86"/>
      <c r="K435" s="37"/>
      <c r="M435" s="16" t="e">
        <f t="shared" ca="1" si="153"/>
        <v>#N/A</v>
      </c>
      <c r="N435" s="86" t="e">
        <f t="shared" ca="1" si="154"/>
        <v>#N/A</v>
      </c>
      <c r="O435" s="86" t="e">
        <f t="shared" ca="1" si="155"/>
        <v>#N/A</v>
      </c>
      <c r="Q435" s="16" t="e">
        <f t="shared" ca="1" si="156"/>
        <v>#N/A</v>
      </c>
      <c r="R435" s="86" t="e">
        <f t="shared" ca="1" si="157"/>
        <v>#N/A</v>
      </c>
      <c r="S435" s="86" t="e">
        <f t="shared" ca="1" si="158"/>
        <v>#N/A</v>
      </c>
      <c r="T435" s="16" t="e">
        <f ca="1">(($E$9*(RAND()*($E$213-$D$213)+$D$213))*(RAND()*('Your Value Calcs'!$E$209-'Your Value Calcs'!$D$209)+'Your Value Calcs'!$D$209+IF('Your Results'!$D$48&gt;0,'Your Results'!$D$48,0)))+$E$161-$E$201+$E$185-($E$185*(RAND()*($E$215-$D$215)+$D$215))-(($E$205/$C$56)*(RAND()*($E$216-$D$216)+$D$216))</f>
        <v>#N/A</v>
      </c>
      <c r="AF435" s="119"/>
    </row>
    <row r="436" spans="2:32" x14ac:dyDescent="0.25">
      <c r="B436" s="181" t="e">
        <f t="shared" ca="1" si="152"/>
        <v>#N/A</v>
      </c>
      <c r="C4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6" s="86"/>
      <c r="E436" s="86"/>
      <c r="G436" s="16"/>
      <c r="H436" s="86"/>
      <c r="I436" s="86"/>
      <c r="K436" s="37"/>
      <c r="M436" s="16" t="e">
        <f t="shared" ca="1" si="153"/>
        <v>#N/A</v>
      </c>
      <c r="N436" s="86" t="e">
        <f t="shared" ca="1" si="154"/>
        <v>#N/A</v>
      </c>
      <c r="O436" s="86" t="e">
        <f t="shared" ca="1" si="155"/>
        <v>#N/A</v>
      </c>
      <c r="Q436" s="16" t="e">
        <f t="shared" ca="1" si="156"/>
        <v>#N/A</v>
      </c>
      <c r="R436" s="86" t="e">
        <f t="shared" ca="1" si="157"/>
        <v>#N/A</v>
      </c>
      <c r="S436" s="86" t="e">
        <f t="shared" ca="1" si="158"/>
        <v>#N/A</v>
      </c>
      <c r="T436" s="16" t="e">
        <f ca="1">(($E$9*(RAND()*($E$213-$D$213)+$D$213))*(RAND()*('Your Value Calcs'!$E$209-'Your Value Calcs'!$D$209)+'Your Value Calcs'!$D$209+IF('Your Results'!$D$48&gt;0,'Your Results'!$D$48,0)))+$E$161-$E$201+$E$185-($E$185*(RAND()*($E$215-$D$215)+$D$215))-(($E$205/$C$56)*(RAND()*($E$216-$D$216)+$D$216))</f>
        <v>#N/A</v>
      </c>
      <c r="AF436" s="119"/>
    </row>
    <row r="437" spans="2:32" x14ac:dyDescent="0.25">
      <c r="B437" s="181" t="e">
        <f t="shared" ca="1" si="152"/>
        <v>#N/A</v>
      </c>
      <c r="C4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7" s="86"/>
      <c r="E437" s="86"/>
      <c r="G437" s="16"/>
      <c r="H437" s="86"/>
      <c r="I437" s="86"/>
      <c r="K437" s="37"/>
      <c r="M437" s="16" t="e">
        <f t="shared" ca="1" si="153"/>
        <v>#N/A</v>
      </c>
      <c r="N437" s="86" t="e">
        <f t="shared" ca="1" si="154"/>
        <v>#N/A</v>
      </c>
      <c r="O437" s="86" t="e">
        <f t="shared" ca="1" si="155"/>
        <v>#N/A</v>
      </c>
      <c r="Q437" s="16" t="e">
        <f t="shared" ca="1" si="156"/>
        <v>#N/A</v>
      </c>
      <c r="R437" s="86" t="e">
        <f t="shared" ca="1" si="157"/>
        <v>#N/A</v>
      </c>
      <c r="S437" s="86" t="e">
        <f t="shared" ca="1" si="158"/>
        <v>#N/A</v>
      </c>
      <c r="T437" s="16" t="e">
        <f ca="1">(($E$9*(RAND()*($E$213-$D$213)+$D$213))*(RAND()*('Your Value Calcs'!$E$209-'Your Value Calcs'!$D$209)+'Your Value Calcs'!$D$209+IF('Your Results'!$D$48&gt;0,'Your Results'!$D$48,0)))+$E$161-$E$201+$E$185-($E$185*(RAND()*($E$215-$D$215)+$D$215))-(($E$205/$C$56)*(RAND()*($E$216-$D$216)+$D$216))</f>
        <v>#N/A</v>
      </c>
      <c r="AF437" s="119"/>
    </row>
    <row r="438" spans="2:32" x14ac:dyDescent="0.25">
      <c r="B438" s="181" t="e">
        <f t="shared" ca="1" si="152"/>
        <v>#N/A</v>
      </c>
      <c r="C4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8" s="86"/>
      <c r="E438" s="86"/>
      <c r="G438" s="16"/>
      <c r="H438" s="86"/>
      <c r="I438" s="86"/>
      <c r="K438" s="37"/>
      <c r="M438" s="16" t="e">
        <f t="shared" ca="1" si="153"/>
        <v>#N/A</v>
      </c>
      <c r="N438" s="86" t="e">
        <f t="shared" ca="1" si="154"/>
        <v>#N/A</v>
      </c>
      <c r="O438" s="86" t="e">
        <f t="shared" ca="1" si="155"/>
        <v>#N/A</v>
      </c>
      <c r="Q438" s="16" t="e">
        <f t="shared" ca="1" si="156"/>
        <v>#N/A</v>
      </c>
      <c r="R438" s="86" t="e">
        <f t="shared" ca="1" si="157"/>
        <v>#N/A</v>
      </c>
      <c r="S438" s="86" t="e">
        <f t="shared" ca="1" si="158"/>
        <v>#N/A</v>
      </c>
      <c r="T438" s="16" t="e">
        <f ca="1">(($E$9*(RAND()*($E$213-$D$213)+$D$213))*(RAND()*('Your Value Calcs'!$E$209-'Your Value Calcs'!$D$209)+'Your Value Calcs'!$D$209+IF('Your Results'!$D$48&gt;0,'Your Results'!$D$48,0)))+$E$161-$E$201+$E$185-($E$185*(RAND()*($E$215-$D$215)+$D$215))-(($E$205/$C$56)*(RAND()*($E$216-$D$216)+$D$216))</f>
        <v>#N/A</v>
      </c>
      <c r="AF438" s="119"/>
    </row>
    <row r="439" spans="2:32" x14ac:dyDescent="0.25">
      <c r="B439" s="181" t="e">
        <f t="shared" ca="1" si="152"/>
        <v>#N/A</v>
      </c>
      <c r="C4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9" s="86"/>
      <c r="E439" s="86"/>
      <c r="G439" s="16"/>
      <c r="H439" s="86"/>
      <c r="I439" s="86"/>
      <c r="K439" s="37"/>
      <c r="M439" s="16" t="e">
        <f t="shared" ca="1" si="153"/>
        <v>#N/A</v>
      </c>
      <c r="N439" s="86" t="e">
        <f t="shared" ca="1" si="154"/>
        <v>#N/A</v>
      </c>
      <c r="O439" s="86" t="e">
        <f t="shared" ca="1" si="155"/>
        <v>#N/A</v>
      </c>
      <c r="Q439" s="16" t="e">
        <f t="shared" ca="1" si="156"/>
        <v>#N/A</v>
      </c>
      <c r="R439" s="86" t="e">
        <f t="shared" ca="1" si="157"/>
        <v>#N/A</v>
      </c>
      <c r="S439" s="86" t="e">
        <f t="shared" ca="1" si="158"/>
        <v>#N/A</v>
      </c>
      <c r="T439" s="16" t="e">
        <f ca="1">(($E$9*(RAND()*($E$213-$D$213)+$D$213))*(RAND()*('Your Value Calcs'!$E$209-'Your Value Calcs'!$D$209)+'Your Value Calcs'!$D$209+IF('Your Results'!$D$48&gt;0,'Your Results'!$D$48,0)))+$E$161-$E$201+$E$185-($E$185*(RAND()*($E$215-$D$215)+$D$215))-(($E$205/$C$56)*(RAND()*($E$216-$D$216)+$D$216))</f>
        <v>#N/A</v>
      </c>
      <c r="AF439" s="119"/>
    </row>
    <row r="440" spans="2:32" x14ac:dyDescent="0.25">
      <c r="B440" s="181" t="e">
        <f t="shared" ca="1" si="152"/>
        <v>#N/A</v>
      </c>
      <c r="C4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0" s="86"/>
      <c r="E440" s="86"/>
      <c r="G440" s="16"/>
      <c r="H440" s="86"/>
      <c r="I440" s="86"/>
      <c r="K440" s="37"/>
      <c r="M440" s="16" t="e">
        <f t="shared" ca="1" si="153"/>
        <v>#N/A</v>
      </c>
      <c r="N440" s="86" t="e">
        <f t="shared" ca="1" si="154"/>
        <v>#N/A</v>
      </c>
      <c r="O440" s="86" t="e">
        <f t="shared" ca="1" si="155"/>
        <v>#N/A</v>
      </c>
      <c r="Q440" s="16" t="e">
        <f t="shared" ca="1" si="156"/>
        <v>#N/A</v>
      </c>
      <c r="R440" s="86" t="e">
        <f t="shared" ca="1" si="157"/>
        <v>#N/A</v>
      </c>
      <c r="S440" s="86" t="e">
        <f t="shared" ca="1" si="158"/>
        <v>#N/A</v>
      </c>
      <c r="T440" s="16" t="e">
        <f ca="1">(($E$9*(RAND()*($E$213-$D$213)+$D$213))*(RAND()*('Your Value Calcs'!$E$209-'Your Value Calcs'!$D$209)+'Your Value Calcs'!$D$209+IF('Your Results'!$D$48&gt;0,'Your Results'!$D$48,0)))+$E$161-$E$201+$E$185-($E$185*(RAND()*($E$215-$D$215)+$D$215))-(($E$205/$C$56)*(RAND()*($E$216-$D$216)+$D$216))</f>
        <v>#N/A</v>
      </c>
      <c r="AF440" s="119"/>
    </row>
    <row r="441" spans="2:32" x14ac:dyDescent="0.25">
      <c r="B441" s="181" t="e">
        <f t="shared" ca="1" si="152"/>
        <v>#N/A</v>
      </c>
      <c r="C4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1" s="86"/>
      <c r="E441" s="86"/>
      <c r="G441" s="16"/>
      <c r="H441" s="86"/>
      <c r="I441" s="86"/>
      <c r="K441" s="37"/>
      <c r="M441" s="16" t="e">
        <f t="shared" ca="1" si="153"/>
        <v>#N/A</v>
      </c>
      <c r="N441" s="86" t="e">
        <f t="shared" ca="1" si="154"/>
        <v>#N/A</v>
      </c>
      <c r="O441" s="86" t="e">
        <f t="shared" ca="1" si="155"/>
        <v>#N/A</v>
      </c>
      <c r="Q441" s="16" t="e">
        <f t="shared" ca="1" si="156"/>
        <v>#N/A</v>
      </c>
      <c r="R441" s="86" t="e">
        <f t="shared" ca="1" si="157"/>
        <v>#N/A</v>
      </c>
      <c r="S441" s="86" t="e">
        <f t="shared" ca="1" si="158"/>
        <v>#N/A</v>
      </c>
      <c r="T441" s="16" t="e">
        <f ca="1">(($E$9*(RAND()*($E$213-$D$213)+$D$213))*(RAND()*('Your Value Calcs'!$E$209-'Your Value Calcs'!$D$209)+'Your Value Calcs'!$D$209+IF('Your Results'!$D$48&gt;0,'Your Results'!$D$48,0)))+$E$161-$E$201+$E$185-($E$185*(RAND()*($E$215-$D$215)+$D$215))-(($E$205/$C$56)*(RAND()*($E$216-$D$216)+$D$216))</f>
        <v>#N/A</v>
      </c>
      <c r="AF441" s="119"/>
    </row>
    <row r="442" spans="2:32" x14ac:dyDescent="0.25">
      <c r="B442" s="181" t="e">
        <f t="shared" ca="1" si="152"/>
        <v>#N/A</v>
      </c>
      <c r="C4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2" s="86"/>
      <c r="E442" s="86"/>
      <c r="G442" s="16"/>
      <c r="H442" s="86"/>
      <c r="I442" s="86"/>
      <c r="K442" s="37"/>
      <c r="M442" s="16" t="e">
        <f t="shared" ca="1" si="153"/>
        <v>#N/A</v>
      </c>
      <c r="N442" s="86" t="e">
        <f t="shared" ca="1" si="154"/>
        <v>#N/A</v>
      </c>
      <c r="O442" s="86" t="e">
        <f t="shared" ca="1" si="155"/>
        <v>#N/A</v>
      </c>
      <c r="Q442" s="16" t="e">
        <f t="shared" ca="1" si="156"/>
        <v>#N/A</v>
      </c>
      <c r="R442" s="86" t="e">
        <f t="shared" ca="1" si="157"/>
        <v>#N/A</v>
      </c>
      <c r="S442" s="86" t="e">
        <f t="shared" ca="1" si="158"/>
        <v>#N/A</v>
      </c>
      <c r="T442" s="16" t="e">
        <f ca="1">(($E$9*(RAND()*($E$213-$D$213)+$D$213))*(RAND()*('Your Value Calcs'!$E$209-'Your Value Calcs'!$D$209)+'Your Value Calcs'!$D$209+IF('Your Results'!$D$48&gt;0,'Your Results'!$D$48,0)))+$E$161-$E$201+$E$185-($E$185*(RAND()*($E$215-$D$215)+$D$215))-(($E$205/$C$56)*(RAND()*($E$216-$D$216)+$D$216))</f>
        <v>#N/A</v>
      </c>
      <c r="AF442" s="119"/>
    </row>
    <row r="443" spans="2:32" x14ac:dyDescent="0.25">
      <c r="B443" s="181" t="e">
        <f t="shared" ca="1" si="152"/>
        <v>#N/A</v>
      </c>
      <c r="C4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3" s="86"/>
      <c r="E443" s="86"/>
      <c r="G443" s="16"/>
      <c r="H443" s="86"/>
      <c r="I443" s="86"/>
      <c r="K443" s="37"/>
      <c r="M443" s="16" t="e">
        <f t="shared" ca="1" si="153"/>
        <v>#N/A</v>
      </c>
      <c r="N443" s="86" t="e">
        <f t="shared" ca="1" si="154"/>
        <v>#N/A</v>
      </c>
      <c r="O443" s="86" t="e">
        <f t="shared" ca="1" si="155"/>
        <v>#N/A</v>
      </c>
      <c r="Q443" s="16" t="e">
        <f t="shared" ca="1" si="156"/>
        <v>#N/A</v>
      </c>
      <c r="R443" s="86" t="e">
        <f t="shared" ca="1" si="157"/>
        <v>#N/A</v>
      </c>
      <c r="S443" s="86" t="e">
        <f t="shared" ca="1" si="158"/>
        <v>#N/A</v>
      </c>
      <c r="T443" s="16" t="e">
        <f ca="1">(($E$9*(RAND()*($E$213-$D$213)+$D$213))*(RAND()*('Your Value Calcs'!$E$209-'Your Value Calcs'!$D$209)+'Your Value Calcs'!$D$209+IF('Your Results'!$D$48&gt;0,'Your Results'!$D$48,0)))+$E$161-$E$201+$E$185-($E$185*(RAND()*($E$215-$D$215)+$D$215))-(($E$205/$C$56)*(RAND()*($E$216-$D$216)+$D$216))</f>
        <v>#N/A</v>
      </c>
      <c r="AF443" s="119"/>
    </row>
    <row r="444" spans="2:32" x14ac:dyDescent="0.25">
      <c r="B444" s="181" t="e">
        <f t="shared" ca="1" si="152"/>
        <v>#N/A</v>
      </c>
      <c r="C4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4" s="86"/>
      <c r="E444" s="86"/>
      <c r="G444" s="16"/>
      <c r="H444" s="86"/>
      <c r="I444" s="86"/>
      <c r="K444" s="37"/>
      <c r="M444" s="16" t="e">
        <f t="shared" ca="1" si="153"/>
        <v>#N/A</v>
      </c>
      <c r="N444" s="86" t="e">
        <f t="shared" ca="1" si="154"/>
        <v>#N/A</v>
      </c>
      <c r="O444" s="86" t="e">
        <f t="shared" ca="1" si="155"/>
        <v>#N/A</v>
      </c>
      <c r="Q444" s="16" t="e">
        <f t="shared" ca="1" si="156"/>
        <v>#N/A</v>
      </c>
      <c r="R444" s="86" t="e">
        <f t="shared" ca="1" si="157"/>
        <v>#N/A</v>
      </c>
      <c r="S444" s="86" t="e">
        <f t="shared" ca="1" si="158"/>
        <v>#N/A</v>
      </c>
      <c r="T444" s="16" t="e">
        <f ca="1">(($E$9*(RAND()*($E$213-$D$213)+$D$213))*(RAND()*('Your Value Calcs'!$E$209-'Your Value Calcs'!$D$209)+'Your Value Calcs'!$D$209+IF('Your Results'!$D$48&gt;0,'Your Results'!$D$48,0)))+$E$161-$E$201+$E$185-($E$185*(RAND()*($E$215-$D$215)+$D$215))-(($E$205/$C$56)*(RAND()*($E$216-$D$216)+$D$216))</f>
        <v>#N/A</v>
      </c>
      <c r="AF444" s="119"/>
    </row>
    <row r="445" spans="2:32" x14ac:dyDescent="0.25">
      <c r="B445" s="181" t="e">
        <f t="shared" ca="1" si="152"/>
        <v>#N/A</v>
      </c>
      <c r="C4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5" s="86"/>
      <c r="E445" s="86"/>
      <c r="G445" s="16"/>
      <c r="H445" s="86"/>
      <c r="I445" s="86"/>
      <c r="K445" s="37"/>
      <c r="M445" s="16" t="e">
        <f t="shared" ca="1" si="153"/>
        <v>#N/A</v>
      </c>
      <c r="N445" s="86" t="e">
        <f t="shared" ca="1" si="154"/>
        <v>#N/A</v>
      </c>
      <c r="O445" s="86" t="e">
        <f t="shared" ca="1" si="155"/>
        <v>#N/A</v>
      </c>
      <c r="Q445" s="16" t="e">
        <f t="shared" ca="1" si="156"/>
        <v>#N/A</v>
      </c>
      <c r="R445" s="86" t="e">
        <f t="shared" ca="1" si="157"/>
        <v>#N/A</v>
      </c>
      <c r="S445" s="86" t="e">
        <f t="shared" ca="1" si="158"/>
        <v>#N/A</v>
      </c>
      <c r="T445" s="16" t="e">
        <f ca="1">(($E$9*(RAND()*($E$213-$D$213)+$D$213))*(RAND()*('Your Value Calcs'!$E$209-'Your Value Calcs'!$D$209)+'Your Value Calcs'!$D$209+IF('Your Results'!$D$48&gt;0,'Your Results'!$D$48,0)))+$E$161-$E$201+$E$185-($E$185*(RAND()*($E$215-$D$215)+$D$215))-(($E$205/$C$56)*(RAND()*($E$216-$D$216)+$D$216))</f>
        <v>#N/A</v>
      </c>
      <c r="AF445" s="119"/>
    </row>
    <row r="446" spans="2:32" x14ac:dyDescent="0.25">
      <c r="B446" s="181" t="e">
        <f t="shared" ca="1" si="152"/>
        <v>#N/A</v>
      </c>
      <c r="C4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6" s="86"/>
      <c r="E446" s="86"/>
      <c r="G446" s="16"/>
      <c r="H446" s="86"/>
      <c r="I446" s="86"/>
      <c r="K446" s="37"/>
      <c r="M446" s="16" t="e">
        <f t="shared" ca="1" si="153"/>
        <v>#N/A</v>
      </c>
      <c r="N446" s="86" t="e">
        <f t="shared" ca="1" si="154"/>
        <v>#N/A</v>
      </c>
      <c r="O446" s="86" t="e">
        <f t="shared" ca="1" si="155"/>
        <v>#N/A</v>
      </c>
      <c r="Q446" s="16" t="e">
        <f t="shared" ca="1" si="156"/>
        <v>#N/A</v>
      </c>
      <c r="R446" s="86" t="e">
        <f t="shared" ca="1" si="157"/>
        <v>#N/A</v>
      </c>
      <c r="S446" s="86" t="e">
        <f t="shared" ca="1" si="158"/>
        <v>#N/A</v>
      </c>
      <c r="T446" s="16" t="e">
        <f ca="1">(($E$9*(RAND()*($E$213-$D$213)+$D$213))*(RAND()*('Your Value Calcs'!$E$209-'Your Value Calcs'!$D$209)+'Your Value Calcs'!$D$209+IF('Your Results'!$D$48&gt;0,'Your Results'!$D$48,0)))+$E$161-$E$201+$E$185-($E$185*(RAND()*($E$215-$D$215)+$D$215))-(($E$205/$C$56)*(RAND()*($E$216-$D$216)+$D$216))</f>
        <v>#N/A</v>
      </c>
      <c r="AF446" s="119"/>
    </row>
    <row r="447" spans="2:32" x14ac:dyDescent="0.25">
      <c r="B447" s="181" t="e">
        <f t="shared" ca="1" si="152"/>
        <v>#N/A</v>
      </c>
      <c r="C4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7" s="86"/>
      <c r="E447" s="86"/>
      <c r="G447" s="16"/>
      <c r="H447" s="86"/>
      <c r="I447" s="86"/>
      <c r="K447" s="37"/>
      <c r="M447" s="16" t="e">
        <f t="shared" ca="1" si="153"/>
        <v>#N/A</v>
      </c>
      <c r="N447" s="86" t="e">
        <f t="shared" ca="1" si="154"/>
        <v>#N/A</v>
      </c>
      <c r="O447" s="86" t="e">
        <f t="shared" ca="1" si="155"/>
        <v>#N/A</v>
      </c>
      <c r="Q447" s="16" t="e">
        <f t="shared" ca="1" si="156"/>
        <v>#N/A</v>
      </c>
      <c r="R447" s="86" t="e">
        <f t="shared" ca="1" si="157"/>
        <v>#N/A</v>
      </c>
      <c r="S447" s="86" t="e">
        <f t="shared" ca="1" si="158"/>
        <v>#N/A</v>
      </c>
      <c r="T447" s="16" t="e">
        <f ca="1">(($E$9*(RAND()*($E$213-$D$213)+$D$213))*(RAND()*('Your Value Calcs'!$E$209-'Your Value Calcs'!$D$209)+'Your Value Calcs'!$D$209+IF('Your Results'!$D$48&gt;0,'Your Results'!$D$48,0)))+$E$161-$E$201+$E$185-($E$185*(RAND()*($E$215-$D$215)+$D$215))-(($E$205/$C$56)*(RAND()*($E$216-$D$216)+$D$216))</f>
        <v>#N/A</v>
      </c>
      <c r="AF447" s="119"/>
    </row>
    <row r="448" spans="2:32" x14ac:dyDescent="0.25">
      <c r="B448" s="181" t="e">
        <f t="shared" ca="1" si="152"/>
        <v>#N/A</v>
      </c>
      <c r="C4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8" s="86"/>
      <c r="E448" s="86"/>
      <c r="G448" s="16"/>
      <c r="H448" s="86"/>
      <c r="I448" s="86"/>
      <c r="K448" s="37"/>
      <c r="M448" s="16" t="e">
        <f t="shared" ca="1" si="153"/>
        <v>#N/A</v>
      </c>
      <c r="N448" s="86" t="e">
        <f t="shared" ca="1" si="154"/>
        <v>#N/A</v>
      </c>
      <c r="O448" s="86" t="e">
        <f t="shared" ca="1" si="155"/>
        <v>#N/A</v>
      </c>
      <c r="Q448" s="16" t="e">
        <f t="shared" ca="1" si="156"/>
        <v>#N/A</v>
      </c>
      <c r="R448" s="86" t="e">
        <f t="shared" ca="1" si="157"/>
        <v>#N/A</v>
      </c>
      <c r="S448" s="86" t="e">
        <f t="shared" ca="1" si="158"/>
        <v>#N/A</v>
      </c>
      <c r="T448" s="16" t="e">
        <f ca="1">(($E$9*(RAND()*($E$213-$D$213)+$D$213))*(RAND()*('Your Value Calcs'!$E$209-'Your Value Calcs'!$D$209)+'Your Value Calcs'!$D$209+IF('Your Results'!$D$48&gt;0,'Your Results'!$D$48,0)))+$E$161-$E$201+$E$185-($E$185*(RAND()*($E$215-$D$215)+$D$215))-(($E$205/$C$56)*(RAND()*($E$216-$D$216)+$D$216))</f>
        <v>#N/A</v>
      </c>
      <c r="AF448" s="119"/>
    </row>
    <row r="449" spans="2:32" x14ac:dyDescent="0.25">
      <c r="B449" s="181" t="e">
        <f t="shared" ca="1" si="152"/>
        <v>#N/A</v>
      </c>
      <c r="C4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9" s="86"/>
      <c r="E449" s="86"/>
      <c r="G449" s="16"/>
      <c r="H449" s="86"/>
      <c r="I449" s="86"/>
      <c r="K449" s="37"/>
      <c r="M449" s="16" t="e">
        <f t="shared" ca="1" si="153"/>
        <v>#N/A</v>
      </c>
      <c r="N449" s="86" t="e">
        <f t="shared" ca="1" si="154"/>
        <v>#N/A</v>
      </c>
      <c r="O449" s="86" t="e">
        <f t="shared" ca="1" si="155"/>
        <v>#N/A</v>
      </c>
      <c r="Q449" s="16" t="e">
        <f t="shared" ca="1" si="156"/>
        <v>#N/A</v>
      </c>
      <c r="R449" s="86" t="e">
        <f t="shared" ca="1" si="157"/>
        <v>#N/A</v>
      </c>
      <c r="S449" s="86" t="e">
        <f t="shared" ca="1" si="158"/>
        <v>#N/A</v>
      </c>
      <c r="T449" s="16" t="e">
        <f ca="1">(($E$9*(RAND()*($E$213-$D$213)+$D$213))*(RAND()*('Your Value Calcs'!$E$209-'Your Value Calcs'!$D$209)+'Your Value Calcs'!$D$209+IF('Your Results'!$D$48&gt;0,'Your Results'!$D$48,0)))+$E$161-$E$201+$E$185-($E$185*(RAND()*($E$215-$D$215)+$D$215))-(($E$205/$C$56)*(RAND()*($E$216-$D$216)+$D$216))</f>
        <v>#N/A</v>
      </c>
      <c r="AF449" s="119"/>
    </row>
    <row r="450" spans="2:32" x14ac:dyDescent="0.25">
      <c r="B450" s="181" t="e">
        <f t="shared" ref="B450:B513" ca="1" si="15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4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0" s="86"/>
      <c r="E450" s="86"/>
      <c r="G450" s="16"/>
      <c r="H450" s="86"/>
      <c r="I450" s="86"/>
      <c r="K450" s="37"/>
      <c r="M450" s="16" t="e">
        <f t="shared" ref="M450:M513" ca="1" si="160">(($C$9*(RAND()*($E$213-$D$213)+$D$213))*(RAND()*($E$214-$D$214)+$D$214+IF($B$61&gt;0,$B$61,0)))+$C$161-$C$201+$C$185-($C$185*(RAND()*($E$215-$D$215)+$D$215))-($C$55*(RAND()*($E$216-$D$216)+$D$216))</f>
        <v>#N/A</v>
      </c>
      <c r="N450" s="86" t="e">
        <f t="shared" ref="N450:N513" ca="1" si="161">M450/$B$221</f>
        <v>#N/A</v>
      </c>
      <c r="O450" s="86" t="e">
        <f t="shared" ref="O450:O513" ca="1" si="162">(M450+$C$205)/$B$220</f>
        <v>#N/A</v>
      </c>
      <c r="Q450" s="16" t="e">
        <f t="shared" ref="Q450:Q513" ca="1" si="163">(($E$9*(RAND()*($E$213-$D$213)+$D$213))*(RAND()*($E$214-$D$214)+$D$214+IF($B$61&gt;0,$B$61,0)))+$E$161-$E$201+$E$185-($E$185*(RAND()*($E$215-$D$215)+$D$215))-(($E$205/$C$56)*(RAND()*($E$216-$D$216)+$D$216))</f>
        <v>#N/A</v>
      </c>
      <c r="R450" s="86" t="e">
        <f t="shared" ref="R450:R513" ca="1" si="164">Q450/$D$221</f>
        <v>#N/A</v>
      </c>
      <c r="S450" s="86" t="e">
        <f t="shared" ref="S450:S513" ca="1" si="165">(Q450+$E$205)/$D$220</f>
        <v>#N/A</v>
      </c>
      <c r="T450" s="16" t="e">
        <f ca="1">(($E$9*(RAND()*($E$213-$D$213)+$D$213))*(RAND()*('Your Value Calcs'!$E$209-'Your Value Calcs'!$D$209)+'Your Value Calcs'!$D$209+IF('Your Results'!$D$48&gt;0,'Your Results'!$D$48,0)))+$E$161-$E$201+$E$185-($E$185*(RAND()*($E$215-$D$215)+$D$215))-(($E$205/$C$56)*(RAND()*($E$216-$D$216)+$D$216))</f>
        <v>#N/A</v>
      </c>
      <c r="AF450" s="119"/>
    </row>
    <row r="451" spans="2:32" x14ac:dyDescent="0.25">
      <c r="B451" s="181" t="e">
        <f t="shared" ca="1" si="159"/>
        <v>#N/A</v>
      </c>
      <c r="C4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1" s="86"/>
      <c r="E451" s="86"/>
      <c r="G451" s="16"/>
      <c r="H451" s="86"/>
      <c r="I451" s="86"/>
      <c r="K451" s="37"/>
      <c r="M451" s="16" t="e">
        <f t="shared" ca="1" si="160"/>
        <v>#N/A</v>
      </c>
      <c r="N451" s="86" t="e">
        <f t="shared" ca="1" si="161"/>
        <v>#N/A</v>
      </c>
      <c r="O451" s="86" t="e">
        <f t="shared" ca="1" si="162"/>
        <v>#N/A</v>
      </c>
      <c r="Q451" s="16" t="e">
        <f t="shared" ca="1" si="163"/>
        <v>#N/A</v>
      </c>
      <c r="R451" s="86" t="e">
        <f t="shared" ca="1" si="164"/>
        <v>#N/A</v>
      </c>
      <c r="S451" s="86" t="e">
        <f t="shared" ca="1" si="165"/>
        <v>#N/A</v>
      </c>
      <c r="T451" s="16" t="e">
        <f ca="1">(($E$9*(RAND()*($E$213-$D$213)+$D$213))*(RAND()*('Your Value Calcs'!$E$209-'Your Value Calcs'!$D$209)+'Your Value Calcs'!$D$209+IF('Your Results'!$D$48&gt;0,'Your Results'!$D$48,0)))+$E$161-$E$201+$E$185-($E$185*(RAND()*($E$215-$D$215)+$D$215))-(($E$205/$C$56)*(RAND()*($E$216-$D$216)+$D$216))</f>
        <v>#N/A</v>
      </c>
      <c r="AF451" s="119"/>
    </row>
    <row r="452" spans="2:32" x14ac:dyDescent="0.25">
      <c r="B452" s="181" t="e">
        <f t="shared" ca="1" si="159"/>
        <v>#N/A</v>
      </c>
      <c r="C4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2" s="86"/>
      <c r="E452" s="86"/>
      <c r="G452" s="16"/>
      <c r="H452" s="86"/>
      <c r="I452" s="86"/>
      <c r="K452" s="37"/>
      <c r="M452" s="16" t="e">
        <f t="shared" ca="1" si="160"/>
        <v>#N/A</v>
      </c>
      <c r="N452" s="86" t="e">
        <f t="shared" ca="1" si="161"/>
        <v>#N/A</v>
      </c>
      <c r="O452" s="86" t="e">
        <f t="shared" ca="1" si="162"/>
        <v>#N/A</v>
      </c>
      <c r="Q452" s="16" t="e">
        <f t="shared" ca="1" si="163"/>
        <v>#N/A</v>
      </c>
      <c r="R452" s="86" t="e">
        <f t="shared" ca="1" si="164"/>
        <v>#N/A</v>
      </c>
      <c r="S452" s="86" t="e">
        <f t="shared" ca="1" si="165"/>
        <v>#N/A</v>
      </c>
      <c r="T452" s="16" t="e">
        <f ca="1">(($E$9*(RAND()*($E$213-$D$213)+$D$213))*(RAND()*('Your Value Calcs'!$E$209-'Your Value Calcs'!$D$209)+'Your Value Calcs'!$D$209+IF('Your Results'!$D$48&gt;0,'Your Results'!$D$48,0)))+$E$161-$E$201+$E$185-($E$185*(RAND()*($E$215-$D$215)+$D$215))-(($E$205/$C$56)*(RAND()*($E$216-$D$216)+$D$216))</f>
        <v>#N/A</v>
      </c>
      <c r="AF452" s="119"/>
    </row>
    <row r="453" spans="2:32" x14ac:dyDescent="0.25">
      <c r="B453" s="181" t="e">
        <f t="shared" ca="1" si="159"/>
        <v>#N/A</v>
      </c>
      <c r="C4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3" s="86"/>
      <c r="E453" s="86"/>
      <c r="G453" s="16"/>
      <c r="H453" s="86"/>
      <c r="I453" s="86"/>
      <c r="K453" s="37"/>
      <c r="M453" s="16" t="e">
        <f t="shared" ca="1" si="160"/>
        <v>#N/A</v>
      </c>
      <c r="N453" s="86" t="e">
        <f t="shared" ca="1" si="161"/>
        <v>#N/A</v>
      </c>
      <c r="O453" s="86" t="e">
        <f t="shared" ca="1" si="162"/>
        <v>#N/A</v>
      </c>
      <c r="Q453" s="16" t="e">
        <f t="shared" ca="1" si="163"/>
        <v>#N/A</v>
      </c>
      <c r="R453" s="86" t="e">
        <f t="shared" ca="1" si="164"/>
        <v>#N/A</v>
      </c>
      <c r="S453" s="86" t="e">
        <f t="shared" ca="1" si="165"/>
        <v>#N/A</v>
      </c>
      <c r="T453" s="16" t="e">
        <f ca="1">(($E$9*(RAND()*($E$213-$D$213)+$D$213))*(RAND()*('Your Value Calcs'!$E$209-'Your Value Calcs'!$D$209)+'Your Value Calcs'!$D$209+IF('Your Results'!$D$48&gt;0,'Your Results'!$D$48,0)))+$E$161-$E$201+$E$185-($E$185*(RAND()*($E$215-$D$215)+$D$215))-(($E$205/$C$56)*(RAND()*($E$216-$D$216)+$D$216))</f>
        <v>#N/A</v>
      </c>
      <c r="AF453" s="119"/>
    </row>
    <row r="454" spans="2:32" x14ac:dyDescent="0.25">
      <c r="B454" s="181" t="e">
        <f t="shared" ca="1" si="159"/>
        <v>#N/A</v>
      </c>
      <c r="C4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4" s="86"/>
      <c r="E454" s="86"/>
      <c r="G454" s="16"/>
      <c r="H454" s="86"/>
      <c r="I454" s="86"/>
      <c r="K454" s="37"/>
      <c r="M454" s="16" t="e">
        <f t="shared" ca="1" si="160"/>
        <v>#N/A</v>
      </c>
      <c r="N454" s="86" t="e">
        <f t="shared" ca="1" si="161"/>
        <v>#N/A</v>
      </c>
      <c r="O454" s="86" t="e">
        <f t="shared" ca="1" si="162"/>
        <v>#N/A</v>
      </c>
      <c r="Q454" s="16" t="e">
        <f t="shared" ca="1" si="163"/>
        <v>#N/A</v>
      </c>
      <c r="R454" s="86" t="e">
        <f t="shared" ca="1" si="164"/>
        <v>#N/A</v>
      </c>
      <c r="S454" s="86" t="e">
        <f t="shared" ca="1" si="165"/>
        <v>#N/A</v>
      </c>
      <c r="T454" s="16" t="e">
        <f ca="1">(($E$9*(RAND()*($E$213-$D$213)+$D$213))*(RAND()*('Your Value Calcs'!$E$209-'Your Value Calcs'!$D$209)+'Your Value Calcs'!$D$209+IF('Your Results'!$D$48&gt;0,'Your Results'!$D$48,0)))+$E$161-$E$201+$E$185-($E$185*(RAND()*($E$215-$D$215)+$D$215))-(($E$205/$C$56)*(RAND()*($E$216-$D$216)+$D$216))</f>
        <v>#N/A</v>
      </c>
      <c r="AF454" s="119"/>
    </row>
    <row r="455" spans="2:32" x14ac:dyDescent="0.25">
      <c r="B455" s="181" t="e">
        <f t="shared" ca="1" si="159"/>
        <v>#N/A</v>
      </c>
      <c r="C4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5" s="86"/>
      <c r="E455" s="86"/>
      <c r="G455" s="16"/>
      <c r="H455" s="86"/>
      <c r="I455" s="86"/>
      <c r="K455" s="37"/>
      <c r="M455" s="16" t="e">
        <f t="shared" ca="1" si="160"/>
        <v>#N/A</v>
      </c>
      <c r="N455" s="86" t="e">
        <f t="shared" ca="1" si="161"/>
        <v>#N/A</v>
      </c>
      <c r="O455" s="86" t="e">
        <f t="shared" ca="1" si="162"/>
        <v>#N/A</v>
      </c>
      <c r="Q455" s="16" t="e">
        <f t="shared" ca="1" si="163"/>
        <v>#N/A</v>
      </c>
      <c r="R455" s="86" t="e">
        <f t="shared" ca="1" si="164"/>
        <v>#N/A</v>
      </c>
      <c r="S455" s="86" t="e">
        <f t="shared" ca="1" si="165"/>
        <v>#N/A</v>
      </c>
      <c r="T455" s="16" t="e">
        <f ca="1">(($E$9*(RAND()*($E$213-$D$213)+$D$213))*(RAND()*('Your Value Calcs'!$E$209-'Your Value Calcs'!$D$209)+'Your Value Calcs'!$D$209+IF('Your Results'!$D$48&gt;0,'Your Results'!$D$48,0)))+$E$161-$E$201+$E$185-($E$185*(RAND()*($E$215-$D$215)+$D$215))-(($E$205/$C$56)*(RAND()*($E$216-$D$216)+$D$216))</f>
        <v>#N/A</v>
      </c>
      <c r="AF455" s="119"/>
    </row>
    <row r="456" spans="2:32" x14ac:dyDescent="0.25">
      <c r="B456" s="181" t="e">
        <f t="shared" ca="1" si="159"/>
        <v>#N/A</v>
      </c>
      <c r="C4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6" s="86"/>
      <c r="E456" s="86"/>
      <c r="G456" s="16"/>
      <c r="H456" s="86"/>
      <c r="I456" s="86"/>
      <c r="K456" s="37"/>
      <c r="M456" s="16" t="e">
        <f t="shared" ca="1" si="160"/>
        <v>#N/A</v>
      </c>
      <c r="N456" s="86" t="e">
        <f t="shared" ca="1" si="161"/>
        <v>#N/A</v>
      </c>
      <c r="O456" s="86" t="e">
        <f t="shared" ca="1" si="162"/>
        <v>#N/A</v>
      </c>
      <c r="Q456" s="16" t="e">
        <f t="shared" ca="1" si="163"/>
        <v>#N/A</v>
      </c>
      <c r="R456" s="86" t="e">
        <f t="shared" ca="1" si="164"/>
        <v>#N/A</v>
      </c>
      <c r="S456" s="86" t="e">
        <f t="shared" ca="1" si="165"/>
        <v>#N/A</v>
      </c>
      <c r="T456" s="16" t="e">
        <f ca="1">(($E$9*(RAND()*($E$213-$D$213)+$D$213))*(RAND()*('Your Value Calcs'!$E$209-'Your Value Calcs'!$D$209)+'Your Value Calcs'!$D$209+IF('Your Results'!$D$48&gt;0,'Your Results'!$D$48,0)))+$E$161-$E$201+$E$185-($E$185*(RAND()*($E$215-$D$215)+$D$215))-(($E$205/$C$56)*(RAND()*($E$216-$D$216)+$D$216))</f>
        <v>#N/A</v>
      </c>
      <c r="AF456" s="119"/>
    </row>
    <row r="457" spans="2:32" x14ac:dyDescent="0.25">
      <c r="B457" s="181" t="e">
        <f t="shared" ca="1" si="159"/>
        <v>#N/A</v>
      </c>
      <c r="C4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7" s="86"/>
      <c r="E457" s="86"/>
      <c r="G457" s="16"/>
      <c r="H457" s="86"/>
      <c r="I457" s="86"/>
      <c r="K457" s="37"/>
      <c r="M457" s="16" t="e">
        <f t="shared" ca="1" si="160"/>
        <v>#N/A</v>
      </c>
      <c r="N457" s="86" t="e">
        <f t="shared" ca="1" si="161"/>
        <v>#N/A</v>
      </c>
      <c r="O457" s="86" t="e">
        <f t="shared" ca="1" si="162"/>
        <v>#N/A</v>
      </c>
      <c r="Q457" s="16" t="e">
        <f t="shared" ca="1" si="163"/>
        <v>#N/A</v>
      </c>
      <c r="R457" s="86" t="e">
        <f t="shared" ca="1" si="164"/>
        <v>#N/A</v>
      </c>
      <c r="S457" s="86" t="e">
        <f t="shared" ca="1" si="165"/>
        <v>#N/A</v>
      </c>
      <c r="T457" s="16" t="e">
        <f ca="1">(($E$9*(RAND()*($E$213-$D$213)+$D$213))*(RAND()*('Your Value Calcs'!$E$209-'Your Value Calcs'!$D$209)+'Your Value Calcs'!$D$209+IF('Your Results'!$D$48&gt;0,'Your Results'!$D$48,0)))+$E$161-$E$201+$E$185-($E$185*(RAND()*($E$215-$D$215)+$D$215))-(($E$205/$C$56)*(RAND()*($E$216-$D$216)+$D$216))</f>
        <v>#N/A</v>
      </c>
      <c r="AF457" s="119"/>
    </row>
    <row r="458" spans="2:32" x14ac:dyDescent="0.25">
      <c r="B458" s="181" t="e">
        <f t="shared" ca="1" si="159"/>
        <v>#N/A</v>
      </c>
      <c r="C4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8" s="86"/>
      <c r="E458" s="86"/>
      <c r="G458" s="16"/>
      <c r="H458" s="86"/>
      <c r="I458" s="86"/>
      <c r="K458" s="37"/>
      <c r="M458" s="16" t="e">
        <f t="shared" ca="1" si="160"/>
        <v>#N/A</v>
      </c>
      <c r="N458" s="86" t="e">
        <f t="shared" ca="1" si="161"/>
        <v>#N/A</v>
      </c>
      <c r="O458" s="86" t="e">
        <f t="shared" ca="1" si="162"/>
        <v>#N/A</v>
      </c>
      <c r="Q458" s="16" t="e">
        <f t="shared" ca="1" si="163"/>
        <v>#N/A</v>
      </c>
      <c r="R458" s="86" t="e">
        <f t="shared" ca="1" si="164"/>
        <v>#N/A</v>
      </c>
      <c r="S458" s="86" t="e">
        <f t="shared" ca="1" si="165"/>
        <v>#N/A</v>
      </c>
      <c r="T458" s="16" t="e">
        <f ca="1">(($E$9*(RAND()*($E$213-$D$213)+$D$213))*(RAND()*('Your Value Calcs'!$E$209-'Your Value Calcs'!$D$209)+'Your Value Calcs'!$D$209+IF('Your Results'!$D$48&gt;0,'Your Results'!$D$48,0)))+$E$161-$E$201+$E$185-($E$185*(RAND()*($E$215-$D$215)+$D$215))-(($E$205/$C$56)*(RAND()*($E$216-$D$216)+$D$216))</f>
        <v>#N/A</v>
      </c>
      <c r="AF458" s="119"/>
    </row>
    <row r="459" spans="2:32" x14ac:dyDescent="0.25">
      <c r="B459" s="181" t="e">
        <f t="shared" ca="1" si="159"/>
        <v>#N/A</v>
      </c>
      <c r="C4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9" s="86"/>
      <c r="E459" s="86"/>
      <c r="G459" s="16"/>
      <c r="H459" s="86"/>
      <c r="I459" s="86"/>
      <c r="K459" s="37"/>
      <c r="M459" s="16" t="e">
        <f t="shared" ca="1" si="160"/>
        <v>#N/A</v>
      </c>
      <c r="N459" s="86" t="e">
        <f t="shared" ca="1" si="161"/>
        <v>#N/A</v>
      </c>
      <c r="O459" s="86" t="e">
        <f t="shared" ca="1" si="162"/>
        <v>#N/A</v>
      </c>
      <c r="Q459" s="16" t="e">
        <f t="shared" ca="1" si="163"/>
        <v>#N/A</v>
      </c>
      <c r="R459" s="86" t="e">
        <f t="shared" ca="1" si="164"/>
        <v>#N/A</v>
      </c>
      <c r="S459" s="86" t="e">
        <f t="shared" ca="1" si="165"/>
        <v>#N/A</v>
      </c>
      <c r="T459" s="16" t="e">
        <f ca="1">(($E$9*(RAND()*($E$213-$D$213)+$D$213))*(RAND()*('Your Value Calcs'!$E$209-'Your Value Calcs'!$D$209)+'Your Value Calcs'!$D$209+IF('Your Results'!$D$48&gt;0,'Your Results'!$D$48,0)))+$E$161-$E$201+$E$185-($E$185*(RAND()*($E$215-$D$215)+$D$215))-(($E$205/$C$56)*(RAND()*($E$216-$D$216)+$D$216))</f>
        <v>#N/A</v>
      </c>
      <c r="AF459" s="119"/>
    </row>
    <row r="460" spans="2:32" x14ac:dyDescent="0.25">
      <c r="B460" s="181" t="e">
        <f t="shared" ca="1" si="159"/>
        <v>#N/A</v>
      </c>
      <c r="C4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0" s="86"/>
      <c r="E460" s="86"/>
      <c r="G460" s="16"/>
      <c r="H460" s="86"/>
      <c r="I460" s="86"/>
      <c r="K460" s="37"/>
      <c r="M460" s="16" t="e">
        <f t="shared" ca="1" si="160"/>
        <v>#N/A</v>
      </c>
      <c r="N460" s="86" t="e">
        <f t="shared" ca="1" si="161"/>
        <v>#N/A</v>
      </c>
      <c r="O460" s="86" t="e">
        <f t="shared" ca="1" si="162"/>
        <v>#N/A</v>
      </c>
      <c r="Q460" s="16" t="e">
        <f t="shared" ca="1" si="163"/>
        <v>#N/A</v>
      </c>
      <c r="R460" s="86" t="e">
        <f t="shared" ca="1" si="164"/>
        <v>#N/A</v>
      </c>
      <c r="S460" s="86" t="e">
        <f t="shared" ca="1" si="165"/>
        <v>#N/A</v>
      </c>
      <c r="T460" s="16" t="e">
        <f ca="1">(($E$9*(RAND()*($E$213-$D$213)+$D$213))*(RAND()*('Your Value Calcs'!$E$209-'Your Value Calcs'!$D$209)+'Your Value Calcs'!$D$209+IF('Your Results'!$D$48&gt;0,'Your Results'!$D$48,0)))+$E$161-$E$201+$E$185-($E$185*(RAND()*($E$215-$D$215)+$D$215))-(($E$205/$C$56)*(RAND()*($E$216-$D$216)+$D$216))</f>
        <v>#N/A</v>
      </c>
      <c r="AF460" s="119"/>
    </row>
    <row r="461" spans="2:32" x14ac:dyDescent="0.25">
      <c r="B461" s="181" t="e">
        <f t="shared" ca="1" si="159"/>
        <v>#N/A</v>
      </c>
      <c r="C4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1" s="86"/>
      <c r="E461" s="86"/>
      <c r="G461" s="16"/>
      <c r="H461" s="86"/>
      <c r="I461" s="86"/>
      <c r="K461" s="37"/>
      <c r="M461" s="16" t="e">
        <f t="shared" ca="1" si="160"/>
        <v>#N/A</v>
      </c>
      <c r="N461" s="86" t="e">
        <f t="shared" ca="1" si="161"/>
        <v>#N/A</v>
      </c>
      <c r="O461" s="86" t="e">
        <f t="shared" ca="1" si="162"/>
        <v>#N/A</v>
      </c>
      <c r="Q461" s="16" t="e">
        <f t="shared" ca="1" si="163"/>
        <v>#N/A</v>
      </c>
      <c r="R461" s="86" t="e">
        <f t="shared" ca="1" si="164"/>
        <v>#N/A</v>
      </c>
      <c r="S461" s="86" t="e">
        <f t="shared" ca="1" si="165"/>
        <v>#N/A</v>
      </c>
      <c r="T461" s="16" t="e">
        <f ca="1">(($E$9*(RAND()*($E$213-$D$213)+$D$213))*(RAND()*('Your Value Calcs'!$E$209-'Your Value Calcs'!$D$209)+'Your Value Calcs'!$D$209+IF('Your Results'!$D$48&gt;0,'Your Results'!$D$48,0)))+$E$161-$E$201+$E$185-($E$185*(RAND()*($E$215-$D$215)+$D$215))-(($E$205/$C$56)*(RAND()*($E$216-$D$216)+$D$216))</f>
        <v>#N/A</v>
      </c>
      <c r="AF461" s="119"/>
    </row>
    <row r="462" spans="2:32" x14ac:dyDescent="0.25">
      <c r="B462" s="181" t="e">
        <f t="shared" ca="1" si="159"/>
        <v>#N/A</v>
      </c>
      <c r="C4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2" s="86"/>
      <c r="E462" s="86"/>
      <c r="G462" s="16"/>
      <c r="H462" s="86"/>
      <c r="I462" s="86"/>
      <c r="K462" s="37"/>
      <c r="M462" s="16" t="e">
        <f t="shared" ca="1" si="160"/>
        <v>#N/A</v>
      </c>
      <c r="N462" s="86" t="e">
        <f t="shared" ca="1" si="161"/>
        <v>#N/A</v>
      </c>
      <c r="O462" s="86" t="e">
        <f t="shared" ca="1" si="162"/>
        <v>#N/A</v>
      </c>
      <c r="Q462" s="16" t="e">
        <f t="shared" ca="1" si="163"/>
        <v>#N/A</v>
      </c>
      <c r="R462" s="86" t="e">
        <f t="shared" ca="1" si="164"/>
        <v>#N/A</v>
      </c>
      <c r="S462" s="86" t="e">
        <f t="shared" ca="1" si="165"/>
        <v>#N/A</v>
      </c>
      <c r="T462" s="16" t="e">
        <f ca="1">(($E$9*(RAND()*($E$213-$D$213)+$D$213))*(RAND()*('Your Value Calcs'!$E$209-'Your Value Calcs'!$D$209)+'Your Value Calcs'!$D$209+IF('Your Results'!$D$48&gt;0,'Your Results'!$D$48,0)))+$E$161-$E$201+$E$185-($E$185*(RAND()*($E$215-$D$215)+$D$215))-(($E$205/$C$56)*(RAND()*($E$216-$D$216)+$D$216))</f>
        <v>#N/A</v>
      </c>
      <c r="AF462" s="119"/>
    </row>
    <row r="463" spans="2:32" x14ac:dyDescent="0.25">
      <c r="B463" s="181" t="e">
        <f t="shared" ca="1" si="159"/>
        <v>#N/A</v>
      </c>
      <c r="C4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3" s="86"/>
      <c r="E463" s="86"/>
      <c r="G463" s="16"/>
      <c r="H463" s="86"/>
      <c r="I463" s="86"/>
      <c r="K463" s="37"/>
      <c r="M463" s="16" t="e">
        <f t="shared" ca="1" si="160"/>
        <v>#N/A</v>
      </c>
      <c r="N463" s="86" t="e">
        <f t="shared" ca="1" si="161"/>
        <v>#N/A</v>
      </c>
      <c r="O463" s="86" t="e">
        <f t="shared" ca="1" si="162"/>
        <v>#N/A</v>
      </c>
      <c r="Q463" s="16" t="e">
        <f t="shared" ca="1" si="163"/>
        <v>#N/A</v>
      </c>
      <c r="R463" s="86" t="e">
        <f t="shared" ca="1" si="164"/>
        <v>#N/A</v>
      </c>
      <c r="S463" s="86" t="e">
        <f t="shared" ca="1" si="165"/>
        <v>#N/A</v>
      </c>
      <c r="T463" s="16" t="e">
        <f ca="1">(($E$9*(RAND()*($E$213-$D$213)+$D$213))*(RAND()*('Your Value Calcs'!$E$209-'Your Value Calcs'!$D$209)+'Your Value Calcs'!$D$209+IF('Your Results'!$D$48&gt;0,'Your Results'!$D$48,0)))+$E$161-$E$201+$E$185-($E$185*(RAND()*($E$215-$D$215)+$D$215))-(($E$205/$C$56)*(RAND()*($E$216-$D$216)+$D$216))</f>
        <v>#N/A</v>
      </c>
      <c r="AF463" s="119"/>
    </row>
    <row r="464" spans="2:32" x14ac:dyDescent="0.25">
      <c r="B464" s="181" t="e">
        <f t="shared" ca="1" si="159"/>
        <v>#N/A</v>
      </c>
      <c r="C4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4" s="86"/>
      <c r="E464" s="86"/>
      <c r="G464" s="16"/>
      <c r="H464" s="86"/>
      <c r="I464" s="86"/>
      <c r="K464" s="37"/>
      <c r="M464" s="16" t="e">
        <f t="shared" ca="1" si="160"/>
        <v>#N/A</v>
      </c>
      <c r="N464" s="86" t="e">
        <f t="shared" ca="1" si="161"/>
        <v>#N/A</v>
      </c>
      <c r="O464" s="86" t="e">
        <f t="shared" ca="1" si="162"/>
        <v>#N/A</v>
      </c>
      <c r="Q464" s="16" t="e">
        <f t="shared" ca="1" si="163"/>
        <v>#N/A</v>
      </c>
      <c r="R464" s="86" t="e">
        <f t="shared" ca="1" si="164"/>
        <v>#N/A</v>
      </c>
      <c r="S464" s="86" t="e">
        <f t="shared" ca="1" si="165"/>
        <v>#N/A</v>
      </c>
      <c r="T464" s="16" t="e">
        <f ca="1">(($E$9*(RAND()*($E$213-$D$213)+$D$213))*(RAND()*('Your Value Calcs'!$E$209-'Your Value Calcs'!$D$209)+'Your Value Calcs'!$D$209+IF('Your Results'!$D$48&gt;0,'Your Results'!$D$48,0)))+$E$161-$E$201+$E$185-($E$185*(RAND()*($E$215-$D$215)+$D$215))-(($E$205/$C$56)*(RAND()*($E$216-$D$216)+$D$216))</f>
        <v>#N/A</v>
      </c>
      <c r="AF464" s="119"/>
    </row>
    <row r="465" spans="2:21" x14ac:dyDescent="0.25">
      <c r="B465" s="181" t="e">
        <f t="shared" ca="1" si="159"/>
        <v>#N/A</v>
      </c>
      <c r="C4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5" s="86"/>
      <c r="E465" s="86"/>
      <c r="G465" s="16"/>
      <c r="H465" s="86"/>
      <c r="I465" s="86"/>
      <c r="K465" s="37"/>
      <c r="M465" s="16" t="e">
        <f t="shared" ca="1" si="160"/>
        <v>#N/A</v>
      </c>
      <c r="N465" s="86" t="e">
        <f t="shared" ca="1" si="161"/>
        <v>#N/A</v>
      </c>
      <c r="O465" s="86" t="e">
        <f t="shared" ca="1" si="162"/>
        <v>#N/A</v>
      </c>
      <c r="Q465" s="16" t="e">
        <f t="shared" ca="1" si="163"/>
        <v>#N/A</v>
      </c>
      <c r="R465" s="86" t="e">
        <f t="shared" ca="1" si="164"/>
        <v>#N/A</v>
      </c>
      <c r="S465" s="86" t="e">
        <f t="shared" ca="1" si="165"/>
        <v>#N/A</v>
      </c>
      <c r="T465" s="16" t="e">
        <f ca="1">(($E$9*(RAND()*($E$213-$D$213)+$D$213))*(RAND()*('Your Value Calcs'!$E$209-'Your Value Calcs'!$D$209)+'Your Value Calcs'!$D$209+IF('Your Results'!$D$48&gt;0,'Your Results'!$D$48,0)))+$E$161-$E$201+$E$185-($E$185*(RAND()*($E$215-$D$215)+$D$215))-(($E$205/$C$56)*(RAND()*($E$216-$D$216)+$D$216))</f>
        <v>#N/A</v>
      </c>
      <c r="U465" s="86"/>
    </row>
    <row r="466" spans="2:21" x14ac:dyDescent="0.25">
      <c r="B466" s="181" t="e">
        <f t="shared" ca="1" si="159"/>
        <v>#N/A</v>
      </c>
      <c r="C4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6" s="86"/>
      <c r="E466" s="86"/>
      <c r="G466" s="16"/>
      <c r="H466" s="86"/>
      <c r="I466" s="86"/>
      <c r="K466" s="37"/>
      <c r="M466" s="16" t="e">
        <f t="shared" ca="1" si="160"/>
        <v>#N/A</v>
      </c>
      <c r="N466" s="86" t="e">
        <f t="shared" ca="1" si="161"/>
        <v>#N/A</v>
      </c>
      <c r="O466" s="86" t="e">
        <f t="shared" ca="1" si="162"/>
        <v>#N/A</v>
      </c>
      <c r="Q466" s="16" t="e">
        <f t="shared" ca="1" si="163"/>
        <v>#N/A</v>
      </c>
      <c r="R466" s="86" t="e">
        <f t="shared" ca="1" si="164"/>
        <v>#N/A</v>
      </c>
      <c r="S466" s="86" t="e">
        <f t="shared" ca="1" si="165"/>
        <v>#N/A</v>
      </c>
      <c r="T466" s="16" t="e">
        <f ca="1">(($E$9*(RAND()*($E$213-$D$213)+$D$213))*(RAND()*('Your Value Calcs'!$E$209-'Your Value Calcs'!$D$209)+'Your Value Calcs'!$D$209+IF('Your Results'!$D$48&gt;0,'Your Results'!$D$48,0)))+$E$161-$E$201+$E$185-($E$185*(RAND()*($E$215-$D$215)+$D$215))-(($E$205/$C$56)*(RAND()*($E$216-$D$216)+$D$216))</f>
        <v>#N/A</v>
      </c>
      <c r="U466" s="86"/>
    </row>
    <row r="467" spans="2:21" x14ac:dyDescent="0.25">
      <c r="B467" s="181" t="e">
        <f t="shared" ca="1" si="159"/>
        <v>#N/A</v>
      </c>
      <c r="C4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7" s="86"/>
      <c r="E467" s="86"/>
      <c r="G467" s="16"/>
      <c r="H467" s="86"/>
      <c r="I467" s="86"/>
      <c r="K467" s="37"/>
      <c r="M467" s="16" t="e">
        <f t="shared" ca="1" si="160"/>
        <v>#N/A</v>
      </c>
      <c r="N467" s="86" t="e">
        <f t="shared" ca="1" si="161"/>
        <v>#N/A</v>
      </c>
      <c r="O467" s="86" t="e">
        <f t="shared" ca="1" si="162"/>
        <v>#N/A</v>
      </c>
      <c r="Q467" s="16" t="e">
        <f t="shared" ca="1" si="163"/>
        <v>#N/A</v>
      </c>
      <c r="R467" s="86" t="e">
        <f t="shared" ca="1" si="164"/>
        <v>#N/A</v>
      </c>
      <c r="S467" s="86" t="e">
        <f t="shared" ca="1" si="165"/>
        <v>#N/A</v>
      </c>
      <c r="T467" s="16" t="e">
        <f ca="1">(($E$9*(RAND()*($E$213-$D$213)+$D$213))*(RAND()*('Your Value Calcs'!$E$209-'Your Value Calcs'!$D$209)+'Your Value Calcs'!$D$209+IF('Your Results'!$D$48&gt;0,'Your Results'!$D$48,0)))+$E$161-$E$201+$E$185-($E$185*(RAND()*($E$215-$D$215)+$D$215))-(($E$205/$C$56)*(RAND()*($E$216-$D$216)+$D$216))</f>
        <v>#N/A</v>
      </c>
      <c r="U467" s="86"/>
    </row>
    <row r="468" spans="2:21" x14ac:dyDescent="0.25">
      <c r="B468" s="181" t="e">
        <f t="shared" ca="1" si="159"/>
        <v>#N/A</v>
      </c>
      <c r="C4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8" s="86"/>
      <c r="E468" s="86"/>
      <c r="G468" s="16"/>
      <c r="H468" s="86"/>
      <c r="I468" s="86"/>
      <c r="K468" s="37"/>
      <c r="M468" s="16" t="e">
        <f t="shared" ca="1" si="160"/>
        <v>#N/A</v>
      </c>
      <c r="N468" s="86" t="e">
        <f t="shared" ca="1" si="161"/>
        <v>#N/A</v>
      </c>
      <c r="O468" s="86" t="e">
        <f t="shared" ca="1" si="162"/>
        <v>#N/A</v>
      </c>
      <c r="Q468" s="16" t="e">
        <f t="shared" ca="1" si="163"/>
        <v>#N/A</v>
      </c>
      <c r="R468" s="86" t="e">
        <f t="shared" ca="1" si="164"/>
        <v>#N/A</v>
      </c>
      <c r="S468" s="86" t="e">
        <f t="shared" ca="1" si="165"/>
        <v>#N/A</v>
      </c>
      <c r="T468" s="16" t="e">
        <f ca="1">(($E$9*(RAND()*($E$213-$D$213)+$D$213))*(RAND()*('Your Value Calcs'!$E$209-'Your Value Calcs'!$D$209)+'Your Value Calcs'!$D$209+IF('Your Results'!$D$48&gt;0,'Your Results'!$D$48,0)))+$E$161-$E$201+$E$185-($E$185*(RAND()*($E$215-$D$215)+$D$215))-(($E$205/$C$56)*(RAND()*($E$216-$D$216)+$D$216))</f>
        <v>#N/A</v>
      </c>
    </row>
    <row r="469" spans="2:21" x14ac:dyDescent="0.25">
      <c r="B469" s="181" t="e">
        <f t="shared" ca="1" si="159"/>
        <v>#N/A</v>
      </c>
      <c r="C4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9" s="86"/>
      <c r="E469" s="86"/>
      <c r="G469" s="16"/>
      <c r="H469" s="86"/>
      <c r="I469" s="86"/>
      <c r="K469" s="37"/>
      <c r="M469" s="16" t="e">
        <f t="shared" ca="1" si="160"/>
        <v>#N/A</v>
      </c>
      <c r="N469" s="86" t="e">
        <f t="shared" ca="1" si="161"/>
        <v>#N/A</v>
      </c>
      <c r="O469" s="86" t="e">
        <f t="shared" ca="1" si="162"/>
        <v>#N/A</v>
      </c>
      <c r="Q469" s="16" t="e">
        <f t="shared" ca="1" si="163"/>
        <v>#N/A</v>
      </c>
      <c r="R469" s="86" t="e">
        <f t="shared" ca="1" si="164"/>
        <v>#N/A</v>
      </c>
      <c r="S469" s="86" t="e">
        <f t="shared" ca="1" si="165"/>
        <v>#N/A</v>
      </c>
      <c r="T469" s="16" t="e">
        <f ca="1">(($E$9*(RAND()*($E$213-$D$213)+$D$213))*(RAND()*('Your Value Calcs'!$E$209-'Your Value Calcs'!$D$209)+'Your Value Calcs'!$D$209+IF('Your Results'!$D$48&gt;0,'Your Results'!$D$48,0)))+$E$161-$E$201+$E$185-($E$185*(RAND()*($E$215-$D$215)+$D$215))-(($E$205/$C$56)*(RAND()*($E$216-$D$216)+$D$216))</f>
        <v>#N/A</v>
      </c>
    </row>
    <row r="470" spans="2:21" x14ac:dyDescent="0.25">
      <c r="B470" s="181" t="e">
        <f t="shared" ca="1" si="159"/>
        <v>#N/A</v>
      </c>
      <c r="C4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0" s="86"/>
      <c r="E470" s="86"/>
      <c r="G470" s="16"/>
      <c r="H470" s="86"/>
      <c r="I470" s="86"/>
      <c r="K470" s="37"/>
      <c r="M470" s="16" t="e">
        <f t="shared" ca="1" si="160"/>
        <v>#N/A</v>
      </c>
      <c r="N470" s="86" t="e">
        <f t="shared" ca="1" si="161"/>
        <v>#N/A</v>
      </c>
      <c r="O470" s="86" t="e">
        <f t="shared" ca="1" si="162"/>
        <v>#N/A</v>
      </c>
      <c r="Q470" s="16" t="e">
        <f t="shared" ca="1" si="163"/>
        <v>#N/A</v>
      </c>
      <c r="R470" s="86" t="e">
        <f t="shared" ca="1" si="164"/>
        <v>#N/A</v>
      </c>
      <c r="S470" s="86" t="e">
        <f t="shared" ca="1" si="165"/>
        <v>#N/A</v>
      </c>
      <c r="T470" s="16" t="e">
        <f ca="1">(($E$9*(RAND()*($E$213-$D$213)+$D$213))*(RAND()*('Your Value Calcs'!$E$209-'Your Value Calcs'!$D$209)+'Your Value Calcs'!$D$209+IF('Your Results'!$D$48&gt;0,'Your Results'!$D$48,0)))+$E$161-$E$201+$E$185-($E$185*(RAND()*($E$215-$D$215)+$D$215))-(($E$205/$C$56)*(RAND()*($E$216-$D$216)+$D$216))</f>
        <v>#N/A</v>
      </c>
    </row>
    <row r="471" spans="2:21" x14ac:dyDescent="0.25">
      <c r="B471" s="181" t="e">
        <f t="shared" ca="1" si="159"/>
        <v>#N/A</v>
      </c>
      <c r="C4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1" s="86"/>
      <c r="E471" s="86"/>
      <c r="G471" s="16"/>
      <c r="H471" s="86"/>
      <c r="I471" s="86"/>
      <c r="K471" s="37"/>
      <c r="M471" s="16" t="e">
        <f t="shared" ca="1" si="160"/>
        <v>#N/A</v>
      </c>
      <c r="N471" s="86" t="e">
        <f t="shared" ca="1" si="161"/>
        <v>#N/A</v>
      </c>
      <c r="O471" s="86" t="e">
        <f t="shared" ca="1" si="162"/>
        <v>#N/A</v>
      </c>
      <c r="Q471" s="16" t="e">
        <f t="shared" ca="1" si="163"/>
        <v>#N/A</v>
      </c>
      <c r="R471" s="86" t="e">
        <f t="shared" ca="1" si="164"/>
        <v>#N/A</v>
      </c>
      <c r="S471" s="86" t="e">
        <f t="shared" ca="1" si="165"/>
        <v>#N/A</v>
      </c>
      <c r="T471" s="16" t="e">
        <f ca="1">(($E$9*(RAND()*($E$213-$D$213)+$D$213))*(RAND()*('Your Value Calcs'!$E$209-'Your Value Calcs'!$D$209)+'Your Value Calcs'!$D$209+IF('Your Results'!$D$48&gt;0,'Your Results'!$D$48,0)))+$E$161-$E$201+$E$185-($E$185*(RAND()*($E$215-$D$215)+$D$215))-(($E$205/$C$56)*(RAND()*($E$216-$D$216)+$D$216))</f>
        <v>#N/A</v>
      </c>
    </row>
    <row r="472" spans="2:21" x14ac:dyDescent="0.25">
      <c r="B472" s="181" t="e">
        <f t="shared" ca="1" si="159"/>
        <v>#N/A</v>
      </c>
      <c r="C4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2" s="86"/>
      <c r="E472" s="86"/>
      <c r="G472" s="16"/>
      <c r="H472" s="86"/>
      <c r="I472" s="86"/>
      <c r="K472" s="37"/>
      <c r="M472" s="16" t="e">
        <f t="shared" ca="1" si="160"/>
        <v>#N/A</v>
      </c>
      <c r="N472" s="86" t="e">
        <f t="shared" ca="1" si="161"/>
        <v>#N/A</v>
      </c>
      <c r="O472" s="86" t="e">
        <f t="shared" ca="1" si="162"/>
        <v>#N/A</v>
      </c>
      <c r="Q472" s="16" t="e">
        <f t="shared" ca="1" si="163"/>
        <v>#N/A</v>
      </c>
      <c r="R472" s="86" t="e">
        <f t="shared" ca="1" si="164"/>
        <v>#N/A</v>
      </c>
      <c r="S472" s="86" t="e">
        <f t="shared" ca="1" si="165"/>
        <v>#N/A</v>
      </c>
      <c r="T472" s="16" t="e">
        <f ca="1">(($E$9*(RAND()*($E$213-$D$213)+$D$213))*(RAND()*('Your Value Calcs'!$E$209-'Your Value Calcs'!$D$209)+'Your Value Calcs'!$D$209+IF('Your Results'!$D$48&gt;0,'Your Results'!$D$48,0)))+$E$161-$E$201+$E$185-($E$185*(RAND()*($E$215-$D$215)+$D$215))-(($E$205/$C$56)*(RAND()*($E$216-$D$216)+$D$216))</f>
        <v>#N/A</v>
      </c>
    </row>
    <row r="473" spans="2:21" x14ac:dyDescent="0.25">
      <c r="B473" s="181" t="e">
        <f t="shared" ca="1" si="159"/>
        <v>#N/A</v>
      </c>
      <c r="C4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3" s="86"/>
      <c r="E473" s="86"/>
      <c r="G473" s="16"/>
      <c r="H473" s="86"/>
      <c r="I473" s="86"/>
      <c r="K473" s="37"/>
      <c r="M473" s="16" t="e">
        <f t="shared" ca="1" si="160"/>
        <v>#N/A</v>
      </c>
      <c r="N473" s="86" t="e">
        <f t="shared" ca="1" si="161"/>
        <v>#N/A</v>
      </c>
      <c r="O473" s="86" t="e">
        <f t="shared" ca="1" si="162"/>
        <v>#N/A</v>
      </c>
      <c r="Q473" s="16" t="e">
        <f t="shared" ca="1" si="163"/>
        <v>#N/A</v>
      </c>
      <c r="R473" s="86" t="e">
        <f t="shared" ca="1" si="164"/>
        <v>#N/A</v>
      </c>
      <c r="S473" s="86" t="e">
        <f t="shared" ca="1" si="165"/>
        <v>#N/A</v>
      </c>
      <c r="T473" s="16" t="e">
        <f ca="1">(($E$9*(RAND()*($E$213-$D$213)+$D$213))*(RAND()*('Your Value Calcs'!$E$209-'Your Value Calcs'!$D$209)+'Your Value Calcs'!$D$209+IF('Your Results'!$D$48&gt;0,'Your Results'!$D$48,0)))+$E$161-$E$201+$E$185-($E$185*(RAND()*($E$215-$D$215)+$D$215))-(($E$205/$C$56)*(RAND()*($E$216-$D$216)+$D$216))</f>
        <v>#N/A</v>
      </c>
    </row>
    <row r="474" spans="2:21" x14ac:dyDescent="0.25">
      <c r="B474" s="181" t="e">
        <f t="shared" ca="1" si="159"/>
        <v>#N/A</v>
      </c>
      <c r="C4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4" s="86"/>
      <c r="E474" s="86"/>
      <c r="G474" s="16"/>
      <c r="H474" s="86"/>
      <c r="I474" s="86"/>
      <c r="K474" s="37"/>
      <c r="M474" s="16" t="e">
        <f t="shared" ca="1" si="160"/>
        <v>#N/A</v>
      </c>
      <c r="N474" s="86" t="e">
        <f t="shared" ca="1" si="161"/>
        <v>#N/A</v>
      </c>
      <c r="O474" s="86" t="e">
        <f t="shared" ca="1" si="162"/>
        <v>#N/A</v>
      </c>
      <c r="Q474" s="16" t="e">
        <f t="shared" ca="1" si="163"/>
        <v>#N/A</v>
      </c>
      <c r="R474" s="86" t="e">
        <f t="shared" ca="1" si="164"/>
        <v>#N/A</v>
      </c>
      <c r="S474" s="86" t="e">
        <f t="shared" ca="1" si="165"/>
        <v>#N/A</v>
      </c>
      <c r="T474" s="16" t="e">
        <f ca="1">(($E$9*(RAND()*($E$213-$D$213)+$D$213))*(RAND()*('Your Value Calcs'!$E$209-'Your Value Calcs'!$D$209)+'Your Value Calcs'!$D$209+IF('Your Results'!$D$48&gt;0,'Your Results'!$D$48,0)))+$E$161-$E$201+$E$185-($E$185*(RAND()*($E$215-$D$215)+$D$215))-(($E$205/$C$56)*(RAND()*($E$216-$D$216)+$D$216))</f>
        <v>#N/A</v>
      </c>
    </row>
    <row r="475" spans="2:21" x14ac:dyDescent="0.25">
      <c r="B475" s="181" t="e">
        <f t="shared" ca="1" si="159"/>
        <v>#N/A</v>
      </c>
      <c r="C4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5" s="86"/>
      <c r="E475" s="86"/>
      <c r="G475" s="16"/>
      <c r="H475" s="86"/>
      <c r="I475" s="86"/>
      <c r="K475" s="37"/>
      <c r="M475" s="16" t="e">
        <f t="shared" ca="1" si="160"/>
        <v>#N/A</v>
      </c>
      <c r="N475" s="86" t="e">
        <f t="shared" ca="1" si="161"/>
        <v>#N/A</v>
      </c>
      <c r="O475" s="86" t="e">
        <f t="shared" ca="1" si="162"/>
        <v>#N/A</v>
      </c>
      <c r="Q475" s="16" t="e">
        <f t="shared" ca="1" si="163"/>
        <v>#N/A</v>
      </c>
      <c r="R475" s="86" t="e">
        <f t="shared" ca="1" si="164"/>
        <v>#N/A</v>
      </c>
      <c r="S475" s="86" t="e">
        <f t="shared" ca="1" si="165"/>
        <v>#N/A</v>
      </c>
      <c r="T475" s="16" t="e">
        <f ca="1">(($E$9*(RAND()*($E$213-$D$213)+$D$213))*(RAND()*('Your Value Calcs'!$E$209-'Your Value Calcs'!$D$209)+'Your Value Calcs'!$D$209+IF('Your Results'!$D$48&gt;0,'Your Results'!$D$48,0)))+$E$161-$E$201+$E$185-($E$185*(RAND()*($E$215-$D$215)+$D$215))-(($E$205/$C$56)*(RAND()*($E$216-$D$216)+$D$216))</f>
        <v>#N/A</v>
      </c>
    </row>
    <row r="476" spans="2:21" x14ac:dyDescent="0.25">
      <c r="B476" s="181" t="e">
        <f t="shared" ca="1" si="159"/>
        <v>#N/A</v>
      </c>
      <c r="C4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6" s="86"/>
      <c r="E476" s="86"/>
      <c r="G476" s="16"/>
      <c r="H476" s="86"/>
      <c r="I476" s="86"/>
      <c r="K476" s="37"/>
      <c r="M476" s="16" t="e">
        <f t="shared" ca="1" si="160"/>
        <v>#N/A</v>
      </c>
      <c r="N476" s="86" t="e">
        <f t="shared" ca="1" si="161"/>
        <v>#N/A</v>
      </c>
      <c r="O476" s="86" t="e">
        <f t="shared" ca="1" si="162"/>
        <v>#N/A</v>
      </c>
      <c r="Q476" s="16" t="e">
        <f t="shared" ca="1" si="163"/>
        <v>#N/A</v>
      </c>
      <c r="R476" s="86" t="e">
        <f t="shared" ca="1" si="164"/>
        <v>#N/A</v>
      </c>
      <c r="S476" s="86" t="e">
        <f t="shared" ca="1" si="165"/>
        <v>#N/A</v>
      </c>
      <c r="T476" s="16" t="e">
        <f ca="1">(($E$9*(RAND()*($E$213-$D$213)+$D$213))*(RAND()*('Your Value Calcs'!$E$209-'Your Value Calcs'!$D$209)+'Your Value Calcs'!$D$209+IF('Your Results'!$D$48&gt;0,'Your Results'!$D$48,0)))+$E$161-$E$201+$E$185-($E$185*(RAND()*($E$215-$D$215)+$D$215))-(($E$205/$C$56)*(RAND()*($E$216-$D$216)+$D$216))</f>
        <v>#N/A</v>
      </c>
    </row>
    <row r="477" spans="2:21" x14ac:dyDescent="0.25">
      <c r="B477" s="181" t="e">
        <f t="shared" ca="1" si="159"/>
        <v>#N/A</v>
      </c>
      <c r="C4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7" s="86"/>
      <c r="E477" s="86"/>
      <c r="G477" s="16"/>
      <c r="H477" s="86"/>
      <c r="I477" s="86"/>
      <c r="K477" s="37"/>
      <c r="M477" s="16" t="e">
        <f t="shared" ca="1" si="160"/>
        <v>#N/A</v>
      </c>
      <c r="N477" s="86" t="e">
        <f t="shared" ca="1" si="161"/>
        <v>#N/A</v>
      </c>
      <c r="O477" s="86" t="e">
        <f t="shared" ca="1" si="162"/>
        <v>#N/A</v>
      </c>
      <c r="Q477" s="16" t="e">
        <f t="shared" ca="1" si="163"/>
        <v>#N/A</v>
      </c>
      <c r="R477" s="86" t="e">
        <f t="shared" ca="1" si="164"/>
        <v>#N/A</v>
      </c>
      <c r="S477" s="86" t="e">
        <f t="shared" ca="1" si="165"/>
        <v>#N/A</v>
      </c>
      <c r="T477" s="16" t="e">
        <f ca="1">(($E$9*(RAND()*($E$213-$D$213)+$D$213))*(RAND()*('Your Value Calcs'!$E$209-'Your Value Calcs'!$D$209)+'Your Value Calcs'!$D$209+IF('Your Results'!$D$48&gt;0,'Your Results'!$D$48,0)))+$E$161-$E$201+$E$185-($E$185*(RAND()*($E$215-$D$215)+$D$215))-(($E$205/$C$56)*(RAND()*($E$216-$D$216)+$D$216))</f>
        <v>#N/A</v>
      </c>
    </row>
    <row r="478" spans="2:21" x14ac:dyDescent="0.25">
      <c r="B478" s="181" t="e">
        <f t="shared" ca="1" si="159"/>
        <v>#N/A</v>
      </c>
      <c r="C4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8" s="86"/>
      <c r="E478" s="86"/>
      <c r="G478" s="16"/>
      <c r="H478" s="86"/>
      <c r="I478" s="86"/>
      <c r="K478" s="37"/>
      <c r="M478" s="16" t="e">
        <f t="shared" ca="1" si="160"/>
        <v>#N/A</v>
      </c>
      <c r="N478" s="86" t="e">
        <f t="shared" ca="1" si="161"/>
        <v>#N/A</v>
      </c>
      <c r="O478" s="86" t="e">
        <f t="shared" ca="1" si="162"/>
        <v>#N/A</v>
      </c>
      <c r="Q478" s="16" t="e">
        <f t="shared" ca="1" si="163"/>
        <v>#N/A</v>
      </c>
      <c r="R478" s="86" t="e">
        <f t="shared" ca="1" si="164"/>
        <v>#N/A</v>
      </c>
      <c r="S478" s="86" t="e">
        <f t="shared" ca="1" si="165"/>
        <v>#N/A</v>
      </c>
      <c r="T478" s="16" t="e">
        <f ca="1">(($E$9*(RAND()*($E$213-$D$213)+$D$213))*(RAND()*('Your Value Calcs'!$E$209-'Your Value Calcs'!$D$209)+'Your Value Calcs'!$D$209+IF('Your Results'!$D$48&gt;0,'Your Results'!$D$48,0)))+$E$161-$E$201+$E$185-($E$185*(RAND()*($E$215-$D$215)+$D$215))-(($E$205/$C$56)*(RAND()*($E$216-$D$216)+$D$216))</f>
        <v>#N/A</v>
      </c>
    </row>
    <row r="479" spans="2:21" x14ac:dyDescent="0.25">
      <c r="B479" s="181" t="e">
        <f t="shared" ca="1" si="159"/>
        <v>#N/A</v>
      </c>
      <c r="C4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9" s="86"/>
      <c r="E479" s="86"/>
      <c r="G479" s="16"/>
      <c r="H479" s="86"/>
      <c r="I479" s="86"/>
      <c r="K479" s="37"/>
      <c r="M479" s="16" t="e">
        <f t="shared" ca="1" si="160"/>
        <v>#N/A</v>
      </c>
      <c r="N479" s="86" t="e">
        <f t="shared" ca="1" si="161"/>
        <v>#N/A</v>
      </c>
      <c r="O479" s="86" t="e">
        <f t="shared" ca="1" si="162"/>
        <v>#N/A</v>
      </c>
      <c r="Q479" s="16" t="e">
        <f t="shared" ca="1" si="163"/>
        <v>#N/A</v>
      </c>
      <c r="R479" s="86" t="e">
        <f t="shared" ca="1" si="164"/>
        <v>#N/A</v>
      </c>
      <c r="S479" s="86" t="e">
        <f t="shared" ca="1" si="165"/>
        <v>#N/A</v>
      </c>
      <c r="T479" s="16" t="e">
        <f ca="1">(($E$9*(RAND()*($E$213-$D$213)+$D$213))*(RAND()*('Your Value Calcs'!$E$209-'Your Value Calcs'!$D$209)+'Your Value Calcs'!$D$209+IF('Your Results'!$D$48&gt;0,'Your Results'!$D$48,0)))+$E$161-$E$201+$E$185-($E$185*(RAND()*($E$215-$D$215)+$D$215))-(($E$205/$C$56)*(RAND()*($E$216-$D$216)+$D$216))</f>
        <v>#N/A</v>
      </c>
    </row>
    <row r="480" spans="2:21" x14ac:dyDescent="0.25">
      <c r="B480" s="181" t="e">
        <f t="shared" ca="1" si="159"/>
        <v>#N/A</v>
      </c>
      <c r="C4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0" s="86"/>
      <c r="E480" s="86"/>
      <c r="G480" s="16"/>
      <c r="H480" s="86"/>
      <c r="I480" s="86"/>
      <c r="K480" s="37"/>
      <c r="M480" s="16" t="e">
        <f t="shared" ca="1" si="160"/>
        <v>#N/A</v>
      </c>
      <c r="N480" s="86" t="e">
        <f t="shared" ca="1" si="161"/>
        <v>#N/A</v>
      </c>
      <c r="O480" s="86" t="e">
        <f t="shared" ca="1" si="162"/>
        <v>#N/A</v>
      </c>
      <c r="Q480" s="16" t="e">
        <f t="shared" ca="1" si="163"/>
        <v>#N/A</v>
      </c>
      <c r="R480" s="86" t="e">
        <f t="shared" ca="1" si="164"/>
        <v>#N/A</v>
      </c>
      <c r="S480" s="86" t="e">
        <f t="shared" ca="1" si="165"/>
        <v>#N/A</v>
      </c>
      <c r="T480" s="16" t="e">
        <f ca="1">(($E$9*(RAND()*($E$213-$D$213)+$D$213))*(RAND()*('Your Value Calcs'!$E$209-'Your Value Calcs'!$D$209)+'Your Value Calcs'!$D$209+IF('Your Results'!$D$48&gt;0,'Your Results'!$D$48,0)))+$E$161-$E$201+$E$185-($E$185*(RAND()*($E$215-$D$215)+$D$215))-(($E$205/$C$56)*(RAND()*($E$216-$D$216)+$D$216))</f>
        <v>#N/A</v>
      </c>
    </row>
    <row r="481" spans="2:20" x14ac:dyDescent="0.25">
      <c r="B481" s="181" t="e">
        <f t="shared" ca="1" si="159"/>
        <v>#N/A</v>
      </c>
      <c r="C4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1" s="86"/>
      <c r="E481" s="86"/>
      <c r="G481" s="16"/>
      <c r="H481" s="86"/>
      <c r="I481" s="86"/>
      <c r="K481" s="37"/>
      <c r="M481" s="16" t="e">
        <f t="shared" ca="1" si="160"/>
        <v>#N/A</v>
      </c>
      <c r="N481" s="86" t="e">
        <f t="shared" ca="1" si="161"/>
        <v>#N/A</v>
      </c>
      <c r="O481" s="86" t="e">
        <f t="shared" ca="1" si="162"/>
        <v>#N/A</v>
      </c>
      <c r="Q481" s="16" t="e">
        <f t="shared" ca="1" si="163"/>
        <v>#N/A</v>
      </c>
      <c r="R481" s="86" t="e">
        <f t="shared" ca="1" si="164"/>
        <v>#N/A</v>
      </c>
      <c r="S481" s="86" t="e">
        <f t="shared" ca="1" si="165"/>
        <v>#N/A</v>
      </c>
      <c r="T481" s="16" t="e">
        <f ca="1">(($E$9*(RAND()*($E$213-$D$213)+$D$213))*(RAND()*('Your Value Calcs'!$E$209-'Your Value Calcs'!$D$209)+'Your Value Calcs'!$D$209+IF('Your Results'!$D$48&gt;0,'Your Results'!$D$48,0)))+$E$161-$E$201+$E$185-($E$185*(RAND()*($E$215-$D$215)+$D$215))-(($E$205/$C$56)*(RAND()*($E$216-$D$216)+$D$216))</f>
        <v>#N/A</v>
      </c>
    </row>
    <row r="482" spans="2:20" x14ac:dyDescent="0.25">
      <c r="B482" s="181" t="e">
        <f t="shared" ca="1" si="159"/>
        <v>#N/A</v>
      </c>
      <c r="C4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2" s="86"/>
      <c r="E482" s="86"/>
      <c r="G482" s="16"/>
      <c r="H482" s="86"/>
      <c r="I482" s="86"/>
      <c r="K482" s="37"/>
      <c r="M482" s="16" t="e">
        <f t="shared" ca="1" si="160"/>
        <v>#N/A</v>
      </c>
      <c r="N482" s="86" t="e">
        <f t="shared" ca="1" si="161"/>
        <v>#N/A</v>
      </c>
      <c r="O482" s="86" t="e">
        <f t="shared" ca="1" si="162"/>
        <v>#N/A</v>
      </c>
      <c r="Q482" s="16" t="e">
        <f t="shared" ca="1" si="163"/>
        <v>#N/A</v>
      </c>
      <c r="R482" s="86" t="e">
        <f t="shared" ca="1" si="164"/>
        <v>#N/A</v>
      </c>
      <c r="S482" s="86" t="e">
        <f t="shared" ca="1" si="165"/>
        <v>#N/A</v>
      </c>
      <c r="T482" s="16" t="e">
        <f ca="1">(($E$9*(RAND()*($E$213-$D$213)+$D$213))*(RAND()*('Your Value Calcs'!$E$209-'Your Value Calcs'!$D$209)+'Your Value Calcs'!$D$209+IF('Your Results'!$D$48&gt;0,'Your Results'!$D$48,0)))+$E$161-$E$201+$E$185-($E$185*(RAND()*($E$215-$D$215)+$D$215))-(($E$205/$C$56)*(RAND()*($E$216-$D$216)+$D$216))</f>
        <v>#N/A</v>
      </c>
    </row>
    <row r="483" spans="2:20" x14ac:dyDescent="0.25">
      <c r="B483" s="181" t="e">
        <f t="shared" ca="1" si="159"/>
        <v>#N/A</v>
      </c>
      <c r="C4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3" s="86"/>
      <c r="E483" s="86"/>
      <c r="G483" s="16"/>
      <c r="H483" s="86"/>
      <c r="I483" s="86"/>
      <c r="K483" s="86"/>
      <c r="M483" s="16" t="e">
        <f t="shared" ca="1" si="160"/>
        <v>#N/A</v>
      </c>
      <c r="N483" s="86" t="e">
        <f t="shared" ca="1" si="161"/>
        <v>#N/A</v>
      </c>
      <c r="O483" s="86" t="e">
        <f t="shared" ca="1" si="162"/>
        <v>#N/A</v>
      </c>
      <c r="Q483" s="16" t="e">
        <f t="shared" ca="1" si="163"/>
        <v>#N/A</v>
      </c>
      <c r="R483" s="86" t="e">
        <f t="shared" ca="1" si="164"/>
        <v>#N/A</v>
      </c>
      <c r="S483" s="86" t="e">
        <f t="shared" ca="1" si="165"/>
        <v>#N/A</v>
      </c>
      <c r="T483" s="16" t="e">
        <f ca="1">(($E$9*(RAND()*($E$213-$D$213)+$D$213))*(RAND()*('Your Value Calcs'!$E$209-'Your Value Calcs'!$D$209)+'Your Value Calcs'!$D$209+IF('Your Results'!$D$48&gt;0,'Your Results'!$D$48,0)))+$E$161-$E$201+$E$185-($E$185*(RAND()*($E$215-$D$215)+$D$215))-(($E$205/$C$56)*(RAND()*($E$216-$D$216)+$D$216))</f>
        <v>#N/A</v>
      </c>
    </row>
    <row r="484" spans="2:20" x14ac:dyDescent="0.25">
      <c r="B484" s="181" t="e">
        <f t="shared" ca="1" si="159"/>
        <v>#N/A</v>
      </c>
      <c r="C4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4" s="86"/>
      <c r="E484" s="86"/>
      <c r="G484" s="16"/>
      <c r="H484" s="86"/>
      <c r="I484" s="86"/>
      <c r="K484" s="86"/>
      <c r="M484" s="16" t="e">
        <f t="shared" ca="1" si="160"/>
        <v>#N/A</v>
      </c>
      <c r="N484" s="86" t="e">
        <f t="shared" ca="1" si="161"/>
        <v>#N/A</v>
      </c>
      <c r="O484" s="86" t="e">
        <f t="shared" ca="1" si="162"/>
        <v>#N/A</v>
      </c>
      <c r="Q484" s="16" t="e">
        <f t="shared" ca="1" si="163"/>
        <v>#N/A</v>
      </c>
      <c r="R484" s="86" t="e">
        <f t="shared" ca="1" si="164"/>
        <v>#N/A</v>
      </c>
      <c r="S484" s="86" t="e">
        <f t="shared" ca="1" si="165"/>
        <v>#N/A</v>
      </c>
      <c r="T484" s="16" t="e">
        <f ca="1">(($E$9*(RAND()*($E$213-$D$213)+$D$213))*(RAND()*('Your Value Calcs'!$E$209-'Your Value Calcs'!$D$209)+'Your Value Calcs'!$D$209+IF('Your Results'!$D$48&gt;0,'Your Results'!$D$48,0)))+$E$161-$E$201+$E$185-($E$185*(RAND()*($E$215-$D$215)+$D$215))-(($E$205/$C$56)*(RAND()*($E$216-$D$216)+$D$216))</f>
        <v>#N/A</v>
      </c>
    </row>
    <row r="485" spans="2:20" x14ac:dyDescent="0.25">
      <c r="B485" s="181" t="e">
        <f t="shared" ca="1" si="159"/>
        <v>#N/A</v>
      </c>
      <c r="C4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5" s="86"/>
      <c r="E485" s="86"/>
      <c r="G485" s="16"/>
      <c r="H485" s="86"/>
      <c r="I485" s="86"/>
      <c r="K485" s="86"/>
      <c r="M485" s="16" t="e">
        <f t="shared" ca="1" si="160"/>
        <v>#N/A</v>
      </c>
      <c r="N485" s="86" t="e">
        <f t="shared" ca="1" si="161"/>
        <v>#N/A</v>
      </c>
      <c r="O485" s="86" t="e">
        <f t="shared" ca="1" si="162"/>
        <v>#N/A</v>
      </c>
      <c r="Q485" s="16" t="e">
        <f t="shared" ca="1" si="163"/>
        <v>#N/A</v>
      </c>
      <c r="R485" s="86" t="e">
        <f t="shared" ca="1" si="164"/>
        <v>#N/A</v>
      </c>
      <c r="S485" s="86" t="e">
        <f t="shared" ca="1" si="165"/>
        <v>#N/A</v>
      </c>
      <c r="T485" s="16" t="e">
        <f ca="1">(($E$9*(RAND()*($E$213-$D$213)+$D$213))*(RAND()*('Your Value Calcs'!$E$209-'Your Value Calcs'!$D$209)+'Your Value Calcs'!$D$209+IF('Your Results'!$D$48&gt;0,'Your Results'!$D$48,0)))+$E$161-$E$201+$E$185-($E$185*(RAND()*($E$215-$D$215)+$D$215))-(($E$205/$C$56)*(RAND()*($E$216-$D$216)+$D$216))</f>
        <v>#N/A</v>
      </c>
    </row>
    <row r="486" spans="2:20" x14ac:dyDescent="0.25">
      <c r="B486" s="181" t="e">
        <f t="shared" ca="1" si="159"/>
        <v>#N/A</v>
      </c>
      <c r="C4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6" s="86"/>
      <c r="E486" s="86"/>
      <c r="G486" s="16"/>
      <c r="H486" s="86"/>
      <c r="I486" s="86"/>
      <c r="K486" s="19"/>
      <c r="M486" s="16" t="e">
        <f t="shared" ca="1" si="160"/>
        <v>#N/A</v>
      </c>
      <c r="N486" s="86" t="e">
        <f t="shared" ca="1" si="161"/>
        <v>#N/A</v>
      </c>
      <c r="O486" s="86" t="e">
        <f t="shared" ca="1" si="162"/>
        <v>#N/A</v>
      </c>
      <c r="Q486" s="16" t="e">
        <f t="shared" ca="1" si="163"/>
        <v>#N/A</v>
      </c>
      <c r="R486" s="86" t="e">
        <f t="shared" ca="1" si="164"/>
        <v>#N/A</v>
      </c>
      <c r="S486" s="86" t="e">
        <f t="shared" ca="1" si="165"/>
        <v>#N/A</v>
      </c>
      <c r="T486" s="16" t="e">
        <f ca="1">(($E$9*(RAND()*($E$213-$D$213)+$D$213))*(RAND()*('Your Value Calcs'!$E$209-'Your Value Calcs'!$D$209)+'Your Value Calcs'!$D$209+IF('Your Results'!$D$48&gt;0,'Your Results'!$D$48,0)))+$E$161-$E$201+$E$185-($E$185*(RAND()*($E$215-$D$215)+$D$215))-(($E$205/$C$56)*(RAND()*($E$216-$D$216)+$D$216))</f>
        <v>#N/A</v>
      </c>
    </row>
    <row r="487" spans="2:20" x14ac:dyDescent="0.25">
      <c r="B487" s="181" t="e">
        <f t="shared" ca="1" si="159"/>
        <v>#N/A</v>
      </c>
      <c r="C4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7" s="86"/>
      <c r="E487" s="86"/>
      <c r="G487" s="16"/>
      <c r="H487" s="86"/>
      <c r="I487" s="86"/>
      <c r="M487" s="16" t="e">
        <f t="shared" ca="1" si="160"/>
        <v>#N/A</v>
      </c>
      <c r="N487" s="86" t="e">
        <f t="shared" ca="1" si="161"/>
        <v>#N/A</v>
      </c>
      <c r="O487" s="86" t="e">
        <f t="shared" ca="1" si="162"/>
        <v>#N/A</v>
      </c>
      <c r="Q487" s="16" t="e">
        <f t="shared" ca="1" si="163"/>
        <v>#N/A</v>
      </c>
      <c r="R487" s="86" t="e">
        <f t="shared" ca="1" si="164"/>
        <v>#N/A</v>
      </c>
      <c r="S487" s="86" t="e">
        <f t="shared" ca="1" si="165"/>
        <v>#N/A</v>
      </c>
      <c r="T487" s="16" t="e">
        <f ca="1">(($E$9*(RAND()*($E$213-$D$213)+$D$213))*(RAND()*('Your Value Calcs'!$E$209-'Your Value Calcs'!$D$209)+'Your Value Calcs'!$D$209+IF('Your Results'!$D$48&gt;0,'Your Results'!$D$48,0)))+$E$161-$E$201+$E$185-($E$185*(RAND()*($E$215-$D$215)+$D$215))-(($E$205/$C$56)*(RAND()*($E$216-$D$216)+$D$216))</f>
        <v>#N/A</v>
      </c>
    </row>
    <row r="488" spans="2:20" x14ac:dyDescent="0.25">
      <c r="B488" s="181" t="e">
        <f t="shared" ca="1" si="159"/>
        <v>#N/A</v>
      </c>
      <c r="C4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8" s="86"/>
      <c r="E488" s="86"/>
      <c r="G488" s="16"/>
      <c r="H488" s="86"/>
      <c r="I488" s="86"/>
      <c r="K488" s="120"/>
      <c r="M488" s="16" t="e">
        <f t="shared" ca="1" si="160"/>
        <v>#N/A</v>
      </c>
      <c r="N488" s="86" t="e">
        <f t="shared" ca="1" si="161"/>
        <v>#N/A</v>
      </c>
      <c r="O488" s="86" t="e">
        <f t="shared" ca="1" si="162"/>
        <v>#N/A</v>
      </c>
      <c r="Q488" s="16" t="e">
        <f t="shared" ca="1" si="163"/>
        <v>#N/A</v>
      </c>
      <c r="R488" s="86" t="e">
        <f t="shared" ca="1" si="164"/>
        <v>#N/A</v>
      </c>
      <c r="S488" s="86" t="e">
        <f t="shared" ca="1" si="165"/>
        <v>#N/A</v>
      </c>
      <c r="T488" s="16" t="e">
        <f ca="1">(($E$9*(RAND()*($E$213-$D$213)+$D$213))*(RAND()*('Your Value Calcs'!$E$209-'Your Value Calcs'!$D$209)+'Your Value Calcs'!$D$209+IF('Your Results'!$D$48&gt;0,'Your Results'!$D$48,0)))+$E$161-$E$201+$E$185-($E$185*(RAND()*($E$215-$D$215)+$D$215))-(($E$205/$C$56)*(RAND()*($E$216-$D$216)+$D$216))</f>
        <v>#N/A</v>
      </c>
    </row>
    <row r="489" spans="2:20" x14ac:dyDescent="0.25">
      <c r="B489" s="181" t="e">
        <f t="shared" ca="1" si="159"/>
        <v>#N/A</v>
      </c>
      <c r="C4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9" s="86"/>
      <c r="E489" s="86"/>
      <c r="G489" s="16"/>
      <c r="H489" s="86"/>
      <c r="I489" s="86"/>
      <c r="K489" s="37"/>
      <c r="M489" s="16" t="e">
        <f t="shared" ca="1" si="160"/>
        <v>#N/A</v>
      </c>
      <c r="N489" s="86" t="e">
        <f t="shared" ca="1" si="161"/>
        <v>#N/A</v>
      </c>
      <c r="O489" s="86" t="e">
        <f t="shared" ca="1" si="162"/>
        <v>#N/A</v>
      </c>
      <c r="Q489" s="16" t="e">
        <f t="shared" ca="1" si="163"/>
        <v>#N/A</v>
      </c>
      <c r="R489" s="86" t="e">
        <f t="shared" ca="1" si="164"/>
        <v>#N/A</v>
      </c>
      <c r="S489" s="86" t="e">
        <f t="shared" ca="1" si="165"/>
        <v>#N/A</v>
      </c>
      <c r="T489" s="16" t="e">
        <f ca="1">(($E$9*(RAND()*($E$213-$D$213)+$D$213))*(RAND()*('Your Value Calcs'!$E$209-'Your Value Calcs'!$D$209)+'Your Value Calcs'!$D$209+IF('Your Results'!$D$48&gt;0,'Your Results'!$D$48,0)))+$E$161-$E$201+$E$185-($E$185*(RAND()*($E$215-$D$215)+$D$215))-(($E$205/$C$56)*(RAND()*($E$216-$D$216)+$D$216))</f>
        <v>#N/A</v>
      </c>
    </row>
    <row r="490" spans="2:20" x14ac:dyDescent="0.25">
      <c r="B490" s="181" t="e">
        <f t="shared" ca="1" si="159"/>
        <v>#N/A</v>
      </c>
      <c r="C4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0" s="86"/>
      <c r="E490" s="86"/>
      <c r="G490" s="16"/>
      <c r="H490" s="86"/>
      <c r="I490" s="86"/>
      <c r="K490" s="37"/>
      <c r="M490" s="16" t="e">
        <f t="shared" ca="1" si="160"/>
        <v>#N/A</v>
      </c>
      <c r="N490" s="86" t="e">
        <f t="shared" ca="1" si="161"/>
        <v>#N/A</v>
      </c>
      <c r="O490" s="86" t="e">
        <f t="shared" ca="1" si="162"/>
        <v>#N/A</v>
      </c>
      <c r="Q490" s="16" t="e">
        <f t="shared" ca="1" si="163"/>
        <v>#N/A</v>
      </c>
      <c r="R490" s="86" t="e">
        <f t="shared" ca="1" si="164"/>
        <v>#N/A</v>
      </c>
      <c r="S490" s="86" t="e">
        <f t="shared" ca="1" si="165"/>
        <v>#N/A</v>
      </c>
      <c r="T490" s="16" t="e">
        <f ca="1">(($E$9*(RAND()*($E$213-$D$213)+$D$213))*(RAND()*('Your Value Calcs'!$E$209-'Your Value Calcs'!$D$209)+'Your Value Calcs'!$D$209+IF('Your Results'!$D$48&gt;0,'Your Results'!$D$48,0)))+$E$161-$E$201+$E$185-($E$185*(RAND()*($E$215-$D$215)+$D$215))-(($E$205/$C$56)*(RAND()*($E$216-$D$216)+$D$216))</f>
        <v>#N/A</v>
      </c>
    </row>
    <row r="491" spans="2:20" x14ac:dyDescent="0.25">
      <c r="B491" s="181" t="e">
        <f t="shared" ca="1" si="159"/>
        <v>#N/A</v>
      </c>
      <c r="C4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1" s="86"/>
      <c r="E491" s="86"/>
      <c r="G491" s="16"/>
      <c r="H491" s="86"/>
      <c r="I491" s="86"/>
      <c r="K491" s="37"/>
      <c r="M491" s="16" t="e">
        <f t="shared" ca="1" si="160"/>
        <v>#N/A</v>
      </c>
      <c r="N491" s="86" t="e">
        <f t="shared" ca="1" si="161"/>
        <v>#N/A</v>
      </c>
      <c r="O491" s="86" t="e">
        <f t="shared" ca="1" si="162"/>
        <v>#N/A</v>
      </c>
      <c r="Q491" s="16" t="e">
        <f t="shared" ca="1" si="163"/>
        <v>#N/A</v>
      </c>
      <c r="R491" s="86" t="e">
        <f t="shared" ca="1" si="164"/>
        <v>#N/A</v>
      </c>
      <c r="S491" s="86" t="e">
        <f t="shared" ca="1" si="165"/>
        <v>#N/A</v>
      </c>
      <c r="T491" s="16" t="e">
        <f ca="1">(($E$9*(RAND()*($E$213-$D$213)+$D$213))*(RAND()*('Your Value Calcs'!$E$209-'Your Value Calcs'!$D$209)+'Your Value Calcs'!$D$209+IF('Your Results'!$D$48&gt;0,'Your Results'!$D$48,0)))+$E$161-$E$201+$E$185-($E$185*(RAND()*($E$215-$D$215)+$D$215))-(($E$205/$C$56)*(RAND()*($E$216-$D$216)+$D$216))</f>
        <v>#N/A</v>
      </c>
    </row>
    <row r="492" spans="2:20" x14ac:dyDescent="0.25">
      <c r="B492" s="181" t="e">
        <f t="shared" ca="1" si="159"/>
        <v>#N/A</v>
      </c>
      <c r="C4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2" s="86"/>
      <c r="E492" s="86"/>
      <c r="G492" s="16"/>
      <c r="H492" s="86"/>
      <c r="I492" s="86"/>
      <c r="K492" s="37"/>
      <c r="M492" s="16" t="e">
        <f t="shared" ca="1" si="160"/>
        <v>#N/A</v>
      </c>
      <c r="N492" s="86" t="e">
        <f t="shared" ca="1" si="161"/>
        <v>#N/A</v>
      </c>
      <c r="O492" s="86" t="e">
        <f t="shared" ca="1" si="162"/>
        <v>#N/A</v>
      </c>
      <c r="Q492" s="16" t="e">
        <f t="shared" ca="1" si="163"/>
        <v>#N/A</v>
      </c>
      <c r="R492" s="86" t="e">
        <f t="shared" ca="1" si="164"/>
        <v>#N/A</v>
      </c>
      <c r="S492" s="86" t="e">
        <f t="shared" ca="1" si="165"/>
        <v>#N/A</v>
      </c>
      <c r="T492" s="16" t="e">
        <f ca="1">(($E$9*(RAND()*($E$213-$D$213)+$D$213))*(RAND()*('Your Value Calcs'!$E$209-'Your Value Calcs'!$D$209)+'Your Value Calcs'!$D$209+IF('Your Results'!$D$48&gt;0,'Your Results'!$D$48,0)))+$E$161-$E$201+$E$185-($E$185*(RAND()*($E$215-$D$215)+$D$215))-(($E$205/$C$56)*(RAND()*($E$216-$D$216)+$D$216))</f>
        <v>#N/A</v>
      </c>
    </row>
    <row r="493" spans="2:20" x14ac:dyDescent="0.25">
      <c r="B493" s="181" t="e">
        <f t="shared" ca="1" si="159"/>
        <v>#N/A</v>
      </c>
      <c r="C4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3" s="86"/>
      <c r="E493" s="86"/>
      <c r="G493" s="16"/>
      <c r="H493" s="86"/>
      <c r="I493" s="86"/>
      <c r="K493" s="37"/>
      <c r="M493" s="16" t="e">
        <f t="shared" ca="1" si="160"/>
        <v>#N/A</v>
      </c>
      <c r="N493" s="86" t="e">
        <f t="shared" ca="1" si="161"/>
        <v>#N/A</v>
      </c>
      <c r="O493" s="86" t="e">
        <f t="shared" ca="1" si="162"/>
        <v>#N/A</v>
      </c>
      <c r="Q493" s="16" t="e">
        <f t="shared" ca="1" si="163"/>
        <v>#N/A</v>
      </c>
      <c r="R493" s="86" t="e">
        <f t="shared" ca="1" si="164"/>
        <v>#N/A</v>
      </c>
      <c r="S493" s="86" t="e">
        <f t="shared" ca="1" si="165"/>
        <v>#N/A</v>
      </c>
      <c r="T493" s="16" t="e">
        <f ca="1">(($E$9*(RAND()*($E$213-$D$213)+$D$213))*(RAND()*('Your Value Calcs'!$E$209-'Your Value Calcs'!$D$209)+'Your Value Calcs'!$D$209+IF('Your Results'!$D$48&gt;0,'Your Results'!$D$48,0)))+$E$161-$E$201+$E$185-($E$185*(RAND()*($E$215-$D$215)+$D$215))-(($E$205/$C$56)*(RAND()*($E$216-$D$216)+$D$216))</f>
        <v>#N/A</v>
      </c>
    </row>
    <row r="494" spans="2:20" x14ac:dyDescent="0.25">
      <c r="B494" s="181" t="e">
        <f t="shared" ca="1" si="159"/>
        <v>#N/A</v>
      </c>
      <c r="C4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4" s="86"/>
      <c r="E494" s="86"/>
      <c r="G494" s="16"/>
      <c r="H494" s="86"/>
      <c r="I494" s="86"/>
      <c r="K494" s="37"/>
      <c r="M494" s="16" t="e">
        <f t="shared" ca="1" si="160"/>
        <v>#N/A</v>
      </c>
      <c r="N494" s="86" t="e">
        <f t="shared" ca="1" si="161"/>
        <v>#N/A</v>
      </c>
      <c r="O494" s="86" t="e">
        <f t="shared" ca="1" si="162"/>
        <v>#N/A</v>
      </c>
      <c r="Q494" s="16" t="e">
        <f t="shared" ca="1" si="163"/>
        <v>#N/A</v>
      </c>
      <c r="R494" s="86" t="e">
        <f t="shared" ca="1" si="164"/>
        <v>#N/A</v>
      </c>
      <c r="S494" s="86" t="e">
        <f t="shared" ca="1" si="165"/>
        <v>#N/A</v>
      </c>
      <c r="T494" s="16" t="e">
        <f ca="1">(($E$9*(RAND()*($E$213-$D$213)+$D$213))*(RAND()*('Your Value Calcs'!$E$209-'Your Value Calcs'!$D$209)+'Your Value Calcs'!$D$209+IF('Your Results'!$D$48&gt;0,'Your Results'!$D$48,0)))+$E$161-$E$201+$E$185-($E$185*(RAND()*($E$215-$D$215)+$D$215))-(($E$205/$C$56)*(RAND()*($E$216-$D$216)+$D$216))</f>
        <v>#N/A</v>
      </c>
    </row>
    <row r="495" spans="2:20" x14ac:dyDescent="0.25">
      <c r="B495" s="181" t="e">
        <f t="shared" ca="1" si="159"/>
        <v>#N/A</v>
      </c>
      <c r="C4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5" s="86"/>
      <c r="E495" s="86"/>
      <c r="G495" s="16"/>
      <c r="H495" s="86"/>
      <c r="I495" s="86"/>
      <c r="K495" s="37"/>
      <c r="M495" s="16" t="e">
        <f t="shared" ca="1" si="160"/>
        <v>#N/A</v>
      </c>
      <c r="N495" s="86" t="e">
        <f t="shared" ca="1" si="161"/>
        <v>#N/A</v>
      </c>
      <c r="O495" s="86" t="e">
        <f t="shared" ca="1" si="162"/>
        <v>#N/A</v>
      </c>
      <c r="Q495" s="16" t="e">
        <f t="shared" ca="1" si="163"/>
        <v>#N/A</v>
      </c>
      <c r="R495" s="86" t="e">
        <f t="shared" ca="1" si="164"/>
        <v>#N/A</v>
      </c>
      <c r="S495" s="86" t="e">
        <f t="shared" ca="1" si="165"/>
        <v>#N/A</v>
      </c>
      <c r="T495" s="16" t="e">
        <f ca="1">(($E$9*(RAND()*($E$213-$D$213)+$D$213))*(RAND()*('Your Value Calcs'!$E$209-'Your Value Calcs'!$D$209)+'Your Value Calcs'!$D$209+IF('Your Results'!$D$48&gt;0,'Your Results'!$D$48,0)))+$E$161-$E$201+$E$185-($E$185*(RAND()*($E$215-$D$215)+$D$215))-(($E$205/$C$56)*(RAND()*($E$216-$D$216)+$D$216))</f>
        <v>#N/A</v>
      </c>
    </row>
    <row r="496" spans="2:20" x14ac:dyDescent="0.25">
      <c r="B496" s="181" t="e">
        <f t="shared" ca="1" si="159"/>
        <v>#N/A</v>
      </c>
      <c r="C4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6" s="86"/>
      <c r="E496" s="86"/>
      <c r="G496" s="16"/>
      <c r="H496" s="86"/>
      <c r="I496" s="86"/>
      <c r="K496" s="37"/>
      <c r="M496" s="16" t="e">
        <f t="shared" ca="1" si="160"/>
        <v>#N/A</v>
      </c>
      <c r="N496" s="86" t="e">
        <f t="shared" ca="1" si="161"/>
        <v>#N/A</v>
      </c>
      <c r="O496" s="86" t="e">
        <f t="shared" ca="1" si="162"/>
        <v>#N/A</v>
      </c>
      <c r="Q496" s="16" t="e">
        <f t="shared" ca="1" si="163"/>
        <v>#N/A</v>
      </c>
      <c r="R496" s="86" t="e">
        <f t="shared" ca="1" si="164"/>
        <v>#N/A</v>
      </c>
      <c r="S496" s="86" t="e">
        <f t="shared" ca="1" si="165"/>
        <v>#N/A</v>
      </c>
      <c r="T496" s="16" t="e">
        <f ca="1">(($E$9*(RAND()*($E$213-$D$213)+$D$213))*(RAND()*('Your Value Calcs'!$E$209-'Your Value Calcs'!$D$209)+'Your Value Calcs'!$D$209+IF('Your Results'!$D$48&gt;0,'Your Results'!$D$48,0)))+$E$161-$E$201+$E$185-($E$185*(RAND()*($E$215-$D$215)+$D$215))-(($E$205/$C$56)*(RAND()*($E$216-$D$216)+$D$216))</f>
        <v>#N/A</v>
      </c>
    </row>
    <row r="497" spans="2:20" x14ac:dyDescent="0.25">
      <c r="B497" s="181" t="e">
        <f t="shared" ca="1" si="159"/>
        <v>#N/A</v>
      </c>
      <c r="C4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7" s="86"/>
      <c r="E497" s="86"/>
      <c r="G497" s="16"/>
      <c r="H497" s="86"/>
      <c r="I497" s="86"/>
      <c r="K497" s="37"/>
      <c r="M497" s="16" t="e">
        <f t="shared" ca="1" si="160"/>
        <v>#N/A</v>
      </c>
      <c r="N497" s="86" t="e">
        <f t="shared" ca="1" si="161"/>
        <v>#N/A</v>
      </c>
      <c r="O497" s="86" t="e">
        <f t="shared" ca="1" si="162"/>
        <v>#N/A</v>
      </c>
      <c r="Q497" s="16" t="e">
        <f t="shared" ca="1" si="163"/>
        <v>#N/A</v>
      </c>
      <c r="R497" s="86" t="e">
        <f t="shared" ca="1" si="164"/>
        <v>#N/A</v>
      </c>
      <c r="S497" s="86" t="e">
        <f t="shared" ca="1" si="165"/>
        <v>#N/A</v>
      </c>
      <c r="T497" s="16" t="e">
        <f ca="1">(($E$9*(RAND()*($E$213-$D$213)+$D$213))*(RAND()*('Your Value Calcs'!$E$209-'Your Value Calcs'!$D$209)+'Your Value Calcs'!$D$209+IF('Your Results'!$D$48&gt;0,'Your Results'!$D$48,0)))+$E$161-$E$201+$E$185-($E$185*(RAND()*($E$215-$D$215)+$D$215))-(($E$205/$C$56)*(RAND()*($E$216-$D$216)+$D$216))</f>
        <v>#N/A</v>
      </c>
    </row>
    <row r="498" spans="2:20" x14ac:dyDescent="0.25">
      <c r="B498" s="181" t="e">
        <f t="shared" ca="1" si="159"/>
        <v>#N/A</v>
      </c>
      <c r="C4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8" s="86"/>
      <c r="E498" s="86"/>
      <c r="G498" s="16"/>
      <c r="H498" s="86"/>
      <c r="I498" s="86"/>
      <c r="K498" s="37"/>
      <c r="M498" s="16" t="e">
        <f t="shared" ca="1" si="160"/>
        <v>#N/A</v>
      </c>
      <c r="N498" s="86" t="e">
        <f t="shared" ca="1" si="161"/>
        <v>#N/A</v>
      </c>
      <c r="O498" s="86" t="e">
        <f t="shared" ca="1" si="162"/>
        <v>#N/A</v>
      </c>
      <c r="Q498" s="16" t="e">
        <f t="shared" ca="1" si="163"/>
        <v>#N/A</v>
      </c>
      <c r="R498" s="86" t="e">
        <f t="shared" ca="1" si="164"/>
        <v>#N/A</v>
      </c>
      <c r="S498" s="86" t="e">
        <f t="shared" ca="1" si="165"/>
        <v>#N/A</v>
      </c>
      <c r="T498" s="16" t="e">
        <f ca="1">(($E$9*(RAND()*($E$213-$D$213)+$D$213))*(RAND()*('Your Value Calcs'!$E$209-'Your Value Calcs'!$D$209)+'Your Value Calcs'!$D$209+IF('Your Results'!$D$48&gt;0,'Your Results'!$D$48,0)))+$E$161-$E$201+$E$185-($E$185*(RAND()*($E$215-$D$215)+$D$215))-(($E$205/$C$56)*(RAND()*($E$216-$D$216)+$D$216))</f>
        <v>#N/A</v>
      </c>
    </row>
    <row r="499" spans="2:20" x14ac:dyDescent="0.25">
      <c r="B499" s="181" t="e">
        <f t="shared" ca="1" si="159"/>
        <v>#N/A</v>
      </c>
      <c r="C4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9" s="86"/>
      <c r="E499" s="86"/>
      <c r="G499" s="16"/>
      <c r="H499" s="86"/>
      <c r="I499" s="86"/>
      <c r="K499" s="37"/>
      <c r="M499" s="16" t="e">
        <f t="shared" ca="1" si="160"/>
        <v>#N/A</v>
      </c>
      <c r="N499" s="86" t="e">
        <f t="shared" ca="1" si="161"/>
        <v>#N/A</v>
      </c>
      <c r="O499" s="86" t="e">
        <f t="shared" ca="1" si="162"/>
        <v>#N/A</v>
      </c>
      <c r="Q499" s="16" t="e">
        <f t="shared" ca="1" si="163"/>
        <v>#N/A</v>
      </c>
      <c r="R499" s="86" t="e">
        <f t="shared" ca="1" si="164"/>
        <v>#N/A</v>
      </c>
      <c r="S499" s="86" t="e">
        <f t="shared" ca="1" si="165"/>
        <v>#N/A</v>
      </c>
      <c r="T499" s="16" t="e">
        <f ca="1">(($E$9*(RAND()*($E$213-$D$213)+$D$213))*(RAND()*('Your Value Calcs'!$E$209-'Your Value Calcs'!$D$209)+'Your Value Calcs'!$D$209+IF('Your Results'!$D$48&gt;0,'Your Results'!$D$48,0)))+$E$161-$E$201+$E$185-($E$185*(RAND()*($E$215-$D$215)+$D$215))-(($E$205/$C$56)*(RAND()*($E$216-$D$216)+$D$216))</f>
        <v>#N/A</v>
      </c>
    </row>
    <row r="500" spans="2:20" x14ac:dyDescent="0.25">
      <c r="B500" s="181" t="e">
        <f t="shared" ca="1" si="159"/>
        <v>#N/A</v>
      </c>
      <c r="C5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0" s="86"/>
      <c r="E500" s="86"/>
      <c r="G500" s="16"/>
      <c r="H500" s="86"/>
      <c r="I500" s="86"/>
      <c r="K500" s="37"/>
      <c r="M500" s="16" t="e">
        <f t="shared" ca="1" si="160"/>
        <v>#N/A</v>
      </c>
      <c r="N500" s="86" t="e">
        <f t="shared" ca="1" si="161"/>
        <v>#N/A</v>
      </c>
      <c r="O500" s="86" t="e">
        <f t="shared" ca="1" si="162"/>
        <v>#N/A</v>
      </c>
      <c r="Q500" s="16" t="e">
        <f t="shared" ca="1" si="163"/>
        <v>#N/A</v>
      </c>
      <c r="R500" s="86" t="e">
        <f t="shared" ca="1" si="164"/>
        <v>#N/A</v>
      </c>
      <c r="S500" s="86" t="e">
        <f t="shared" ca="1" si="165"/>
        <v>#N/A</v>
      </c>
      <c r="T500" s="16" t="e">
        <f ca="1">(($E$9*(RAND()*($E$213-$D$213)+$D$213))*(RAND()*('Your Value Calcs'!$E$209-'Your Value Calcs'!$D$209)+'Your Value Calcs'!$D$209+IF('Your Results'!$D$48&gt;0,'Your Results'!$D$48,0)))+$E$161-$E$201+$E$185-($E$185*(RAND()*($E$215-$D$215)+$D$215))-(($E$205/$C$56)*(RAND()*($E$216-$D$216)+$D$216))</f>
        <v>#N/A</v>
      </c>
    </row>
    <row r="501" spans="2:20" x14ac:dyDescent="0.25">
      <c r="B501" s="181" t="e">
        <f t="shared" ca="1" si="159"/>
        <v>#N/A</v>
      </c>
      <c r="C5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1" s="86"/>
      <c r="E501" s="86"/>
      <c r="G501" s="16"/>
      <c r="H501" s="86"/>
      <c r="I501" s="86"/>
      <c r="K501" s="37"/>
      <c r="M501" s="16" t="e">
        <f t="shared" ca="1" si="160"/>
        <v>#N/A</v>
      </c>
      <c r="N501" s="86" t="e">
        <f t="shared" ca="1" si="161"/>
        <v>#N/A</v>
      </c>
      <c r="O501" s="86" t="e">
        <f t="shared" ca="1" si="162"/>
        <v>#N/A</v>
      </c>
      <c r="Q501" s="16" t="e">
        <f t="shared" ca="1" si="163"/>
        <v>#N/A</v>
      </c>
      <c r="R501" s="86" t="e">
        <f t="shared" ca="1" si="164"/>
        <v>#N/A</v>
      </c>
      <c r="S501" s="86" t="e">
        <f t="shared" ca="1" si="165"/>
        <v>#N/A</v>
      </c>
      <c r="T501" s="16" t="e">
        <f ca="1">(($E$9*(RAND()*($E$213-$D$213)+$D$213))*(RAND()*('Your Value Calcs'!$E$209-'Your Value Calcs'!$D$209)+'Your Value Calcs'!$D$209+IF('Your Results'!$D$48&gt;0,'Your Results'!$D$48,0)))+$E$161-$E$201+$E$185-($E$185*(RAND()*($E$215-$D$215)+$D$215))-(($E$205/$C$56)*(RAND()*($E$216-$D$216)+$D$216))</f>
        <v>#N/A</v>
      </c>
    </row>
    <row r="502" spans="2:20" x14ac:dyDescent="0.25">
      <c r="B502" s="181" t="e">
        <f t="shared" ca="1" si="159"/>
        <v>#N/A</v>
      </c>
      <c r="C5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2" s="86"/>
      <c r="E502" s="86"/>
      <c r="G502" s="16"/>
      <c r="H502" s="86"/>
      <c r="I502" s="86"/>
      <c r="K502" s="37"/>
      <c r="M502" s="16" t="e">
        <f t="shared" ca="1" si="160"/>
        <v>#N/A</v>
      </c>
      <c r="N502" s="86" t="e">
        <f t="shared" ca="1" si="161"/>
        <v>#N/A</v>
      </c>
      <c r="O502" s="86" t="e">
        <f t="shared" ca="1" si="162"/>
        <v>#N/A</v>
      </c>
      <c r="Q502" s="16" t="e">
        <f t="shared" ca="1" si="163"/>
        <v>#N/A</v>
      </c>
      <c r="R502" s="86" t="e">
        <f t="shared" ca="1" si="164"/>
        <v>#N/A</v>
      </c>
      <c r="S502" s="86" t="e">
        <f t="shared" ca="1" si="165"/>
        <v>#N/A</v>
      </c>
      <c r="T502" s="16" t="e">
        <f ca="1">(($E$9*(RAND()*($E$213-$D$213)+$D$213))*(RAND()*('Your Value Calcs'!$E$209-'Your Value Calcs'!$D$209)+'Your Value Calcs'!$D$209+IF('Your Results'!$D$48&gt;0,'Your Results'!$D$48,0)))+$E$161-$E$201+$E$185-($E$185*(RAND()*($E$215-$D$215)+$D$215))-(($E$205/$C$56)*(RAND()*($E$216-$D$216)+$D$216))</f>
        <v>#N/A</v>
      </c>
    </row>
    <row r="503" spans="2:20" x14ac:dyDescent="0.25">
      <c r="B503" s="181" t="e">
        <f t="shared" ca="1" si="159"/>
        <v>#N/A</v>
      </c>
      <c r="C5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3" s="86"/>
      <c r="E503" s="86"/>
      <c r="G503" s="16"/>
      <c r="H503" s="86"/>
      <c r="I503" s="86"/>
      <c r="K503" s="37"/>
      <c r="M503" s="16" t="e">
        <f t="shared" ca="1" si="160"/>
        <v>#N/A</v>
      </c>
      <c r="N503" s="86" t="e">
        <f t="shared" ca="1" si="161"/>
        <v>#N/A</v>
      </c>
      <c r="O503" s="86" t="e">
        <f t="shared" ca="1" si="162"/>
        <v>#N/A</v>
      </c>
      <c r="Q503" s="16" t="e">
        <f t="shared" ca="1" si="163"/>
        <v>#N/A</v>
      </c>
      <c r="R503" s="86" t="e">
        <f t="shared" ca="1" si="164"/>
        <v>#N/A</v>
      </c>
      <c r="S503" s="86" t="e">
        <f t="shared" ca="1" si="165"/>
        <v>#N/A</v>
      </c>
      <c r="T503" s="16" t="e">
        <f ca="1">(($E$9*(RAND()*($E$213-$D$213)+$D$213))*(RAND()*('Your Value Calcs'!$E$209-'Your Value Calcs'!$D$209)+'Your Value Calcs'!$D$209+IF('Your Results'!$D$48&gt;0,'Your Results'!$D$48,0)))+$E$161-$E$201+$E$185-($E$185*(RAND()*($E$215-$D$215)+$D$215))-(($E$205/$C$56)*(RAND()*($E$216-$D$216)+$D$216))</f>
        <v>#N/A</v>
      </c>
    </row>
    <row r="504" spans="2:20" x14ac:dyDescent="0.25">
      <c r="B504" s="181" t="e">
        <f t="shared" ca="1" si="159"/>
        <v>#N/A</v>
      </c>
      <c r="C5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4" s="86"/>
      <c r="E504" s="86"/>
      <c r="G504" s="16"/>
      <c r="H504" s="86"/>
      <c r="I504" s="86"/>
      <c r="K504" s="37"/>
      <c r="M504" s="16" t="e">
        <f t="shared" ca="1" si="160"/>
        <v>#N/A</v>
      </c>
      <c r="N504" s="86" t="e">
        <f t="shared" ca="1" si="161"/>
        <v>#N/A</v>
      </c>
      <c r="O504" s="86" t="e">
        <f t="shared" ca="1" si="162"/>
        <v>#N/A</v>
      </c>
      <c r="Q504" s="16" t="e">
        <f t="shared" ca="1" si="163"/>
        <v>#N/A</v>
      </c>
      <c r="R504" s="86" t="e">
        <f t="shared" ca="1" si="164"/>
        <v>#N/A</v>
      </c>
      <c r="S504" s="86" t="e">
        <f t="shared" ca="1" si="165"/>
        <v>#N/A</v>
      </c>
      <c r="T504" s="16" t="e">
        <f ca="1">(($E$9*(RAND()*($E$213-$D$213)+$D$213))*(RAND()*('Your Value Calcs'!$E$209-'Your Value Calcs'!$D$209)+'Your Value Calcs'!$D$209+IF('Your Results'!$D$48&gt;0,'Your Results'!$D$48,0)))+$E$161-$E$201+$E$185-($E$185*(RAND()*($E$215-$D$215)+$D$215))-(($E$205/$C$56)*(RAND()*($E$216-$D$216)+$D$216))</f>
        <v>#N/A</v>
      </c>
    </row>
    <row r="505" spans="2:20" x14ac:dyDescent="0.25">
      <c r="B505" s="181" t="e">
        <f t="shared" ca="1" si="159"/>
        <v>#N/A</v>
      </c>
      <c r="C5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5" s="86"/>
      <c r="E505" s="86"/>
      <c r="G505" s="16"/>
      <c r="H505" s="86"/>
      <c r="I505" s="86"/>
      <c r="K505" s="37"/>
      <c r="M505" s="16" t="e">
        <f t="shared" ca="1" si="160"/>
        <v>#N/A</v>
      </c>
      <c r="N505" s="86" t="e">
        <f t="shared" ca="1" si="161"/>
        <v>#N/A</v>
      </c>
      <c r="O505" s="86" t="e">
        <f t="shared" ca="1" si="162"/>
        <v>#N/A</v>
      </c>
      <c r="Q505" s="16" t="e">
        <f t="shared" ca="1" si="163"/>
        <v>#N/A</v>
      </c>
      <c r="R505" s="86" t="e">
        <f t="shared" ca="1" si="164"/>
        <v>#N/A</v>
      </c>
      <c r="S505" s="86" t="e">
        <f t="shared" ca="1" si="165"/>
        <v>#N/A</v>
      </c>
      <c r="T505" s="16" t="e">
        <f ca="1">(($E$9*(RAND()*($E$213-$D$213)+$D$213))*(RAND()*('Your Value Calcs'!$E$209-'Your Value Calcs'!$D$209)+'Your Value Calcs'!$D$209+IF('Your Results'!$D$48&gt;0,'Your Results'!$D$48,0)))+$E$161-$E$201+$E$185-($E$185*(RAND()*($E$215-$D$215)+$D$215))-(($E$205/$C$56)*(RAND()*($E$216-$D$216)+$D$216))</f>
        <v>#N/A</v>
      </c>
    </row>
    <row r="506" spans="2:20" x14ac:dyDescent="0.25">
      <c r="B506" s="181" t="e">
        <f t="shared" ca="1" si="159"/>
        <v>#N/A</v>
      </c>
      <c r="C5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6" s="86"/>
      <c r="E506" s="86"/>
      <c r="G506" s="16"/>
      <c r="H506" s="86"/>
      <c r="I506" s="86"/>
      <c r="K506" s="37"/>
      <c r="M506" s="16" t="e">
        <f t="shared" ca="1" si="160"/>
        <v>#N/A</v>
      </c>
      <c r="N506" s="86" t="e">
        <f t="shared" ca="1" si="161"/>
        <v>#N/A</v>
      </c>
      <c r="O506" s="86" t="e">
        <f t="shared" ca="1" si="162"/>
        <v>#N/A</v>
      </c>
      <c r="Q506" s="16" t="e">
        <f t="shared" ca="1" si="163"/>
        <v>#N/A</v>
      </c>
      <c r="R506" s="86" t="e">
        <f t="shared" ca="1" si="164"/>
        <v>#N/A</v>
      </c>
      <c r="S506" s="86" t="e">
        <f t="shared" ca="1" si="165"/>
        <v>#N/A</v>
      </c>
      <c r="T506" s="16" t="e">
        <f ca="1">(($E$9*(RAND()*($E$213-$D$213)+$D$213))*(RAND()*('Your Value Calcs'!$E$209-'Your Value Calcs'!$D$209)+'Your Value Calcs'!$D$209+IF('Your Results'!$D$48&gt;0,'Your Results'!$D$48,0)))+$E$161-$E$201+$E$185-($E$185*(RAND()*($E$215-$D$215)+$D$215))-(($E$205/$C$56)*(RAND()*($E$216-$D$216)+$D$216))</f>
        <v>#N/A</v>
      </c>
    </row>
    <row r="507" spans="2:20" x14ac:dyDescent="0.25">
      <c r="B507" s="181" t="e">
        <f t="shared" ca="1" si="159"/>
        <v>#N/A</v>
      </c>
      <c r="C5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7" s="86"/>
      <c r="E507" s="86"/>
      <c r="G507" s="16"/>
      <c r="H507" s="86"/>
      <c r="I507" s="86"/>
      <c r="K507" s="37"/>
      <c r="M507" s="16" t="e">
        <f t="shared" ca="1" si="160"/>
        <v>#N/A</v>
      </c>
      <c r="N507" s="86" t="e">
        <f t="shared" ca="1" si="161"/>
        <v>#N/A</v>
      </c>
      <c r="O507" s="86" t="e">
        <f t="shared" ca="1" si="162"/>
        <v>#N/A</v>
      </c>
      <c r="Q507" s="16" t="e">
        <f t="shared" ca="1" si="163"/>
        <v>#N/A</v>
      </c>
      <c r="R507" s="86" t="e">
        <f t="shared" ca="1" si="164"/>
        <v>#N/A</v>
      </c>
      <c r="S507" s="86" t="e">
        <f t="shared" ca="1" si="165"/>
        <v>#N/A</v>
      </c>
      <c r="T507" s="16" t="e">
        <f ca="1">(($E$9*(RAND()*($E$213-$D$213)+$D$213))*(RAND()*('Your Value Calcs'!$E$209-'Your Value Calcs'!$D$209)+'Your Value Calcs'!$D$209+IF('Your Results'!$D$48&gt;0,'Your Results'!$D$48,0)))+$E$161-$E$201+$E$185-($E$185*(RAND()*($E$215-$D$215)+$D$215))-(($E$205/$C$56)*(RAND()*($E$216-$D$216)+$D$216))</f>
        <v>#N/A</v>
      </c>
    </row>
    <row r="508" spans="2:20" x14ac:dyDescent="0.25">
      <c r="B508" s="181" t="e">
        <f t="shared" ca="1" si="159"/>
        <v>#N/A</v>
      </c>
      <c r="C5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8" s="86"/>
      <c r="E508" s="86"/>
      <c r="G508" s="16"/>
      <c r="H508" s="86"/>
      <c r="I508" s="86"/>
      <c r="K508" s="37"/>
      <c r="M508" s="16" t="e">
        <f t="shared" ca="1" si="160"/>
        <v>#N/A</v>
      </c>
      <c r="N508" s="86" t="e">
        <f t="shared" ca="1" si="161"/>
        <v>#N/A</v>
      </c>
      <c r="O508" s="86" t="e">
        <f t="shared" ca="1" si="162"/>
        <v>#N/A</v>
      </c>
      <c r="Q508" s="16" t="e">
        <f t="shared" ca="1" si="163"/>
        <v>#N/A</v>
      </c>
      <c r="R508" s="86" t="e">
        <f t="shared" ca="1" si="164"/>
        <v>#N/A</v>
      </c>
      <c r="S508" s="86" t="e">
        <f t="shared" ca="1" si="165"/>
        <v>#N/A</v>
      </c>
      <c r="T508" s="16" t="e">
        <f ca="1">(($E$9*(RAND()*($E$213-$D$213)+$D$213))*(RAND()*('Your Value Calcs'!$E$209-'Your Value Calcs'!$D$209)+'Your Value Calcs'!$D$209+IF('Your Results'!$D$48&gt;0,'Your Results'!$D$48,0)))+$E$161-$E$201+$E$185-($E$185*(RAND()*($E$215-$D$215)+$D$215))-(($E$205/$C$56)*(RAND()*($E$216-$D$216)+$D$216))</f>
        <v>#N/A</v>
      </c>
    </row>
    <row r="509" spans="2:20" x14ac:dyDescent="0.25">
      <c r="B509" s="181" t="e">
        <f t="shared" ca="1" si="159"/>
        <v>#N/A</v>
      </c>
      <c r="C5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9" s="86"/>
      <c r="E509" s="86"/>
      <c r="G509" s="16"/>
      <c r="H509" s="86"/>
      <c r="I509" s="86"/>
      <c r="K509" s="37"/>
      <c r="M509" s="16" t="e">
        <f t="shared" ca="1" si="160"/>
        <v>#N/A</v>
      </c>
      <c r="N509" s="86" t="e">
        <f t="shared" ca="1" si="161"/>
        <v>#N/A</v>
      </c>
      <c r="O509" s="86" t="e">
        <f t="shared" ca="1" si="162"/>
        <v>#N/A</v>
      </c>
      <c r="Q509" s="16" t="e">
        <f t="shared" ca="1" si="163"/>
        <v>#N/A</v>
      </c>
      <c r="R509" s="86" t="e">
        <f t="shared" ca="1" si="164"/>
        <v>#N/A</v>
      </c>
      <c r="S509" s="86" t="e">
        <f t="shared" ca="1" si="165"/>
        <v>#N/A</v>
      </c>
      <c r="T509" s="16" t="e">
        <f ca="1">(($E$9*(RAND()*($E$213-$D$213)+$D$213))*(RAND()*('Your Value Calcs'!$E$209-'Your Value Calcs'!$D$209)+'Your Value Calcs'!$D$209+IF('Your Results'!$D$48&gt;0,'Your Results'!$D$48,0)))+$E$161-$E$201+$E$185-($E$185*(RAND()*($E$215-$D$215)+$D$215))-(($E$205/$C$56)*(RAND()*($E$216-$D$216)+$D$216))</f>
        <v>#N/A</v>
      </c>
    </row>
    <row r="510" spans="2:20" x14ac:dyDescent="0.25">
      <c r="B510" s="181" t="e">
        <f t="shared" ca="1" si="159"/>
        <v>#N/A</v>
      </c>
      <c r="C5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0" s="86"/>
      <c r="E510" s="86"/>
      <c r="G510" s="16"/>
      <c r="H510" s="86"/>
      <c r="I510" s="86"/>
      <c r="K510" s="37"/>
      <c r="M510" s="16" t="e">
        <f t="shared" ca="1" si="160"/>
        <v>#N/A</v>
      </c>
      <c r="N510" s="86" t="e">
        <f t="shared" ca="1" si="161"/>
        <v>#N/A</v>
      </c>
      <c r="O510" s="86" t="e">
        <f t="shared" ca="1" si="162"/>
        <v>#N/A</v>
      </c>
      <c r="Q510" s="16" t="e">
        <f t="shared" ca="1" si="163"/>
        <v>#N/A</v>
      </c>
      <c r="R510" s="86" t="e">
        <f t="shared" ca="1" si="164"/>
        <v>#N/A</v>
      </c>
      <c r="S510" s="86" t="e">
        <f t="shared" ca="1" si="165"/>
        <v>#N/A</v>
      </c>
      <c r="T510" s="16" t="e">
        <f ca="1">(($E$9*(RAND()*($E$213-$D$213)+$D$213))*(RAND()*('Your Value Calcs'!$E$209-'Your Value Calcs'!$D$209)+'Your Value Calcs'!$D$209+IF('Your Results'!$D$48&gt;0,'Your Results'!$D$48,0)))+$E$161-$E$201+$E$185-($E$185*(RAND()*($E$215-$D$215)+$D$215))-(($E$205/$C$56)*(RAND()*($E$216-$D$216)+$D$216))</f>
        <v>#N/A</v>
      </c>
    </row>
    <row r="511" spans="2:20" x14ac:dyDescent="0.25">
      <c r="B511" s="181" t="e">
        <f t="shared" ca="1" si="159"/>
        <v>#N/A</v>
      </c>
      <c r="C5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1" s="86"/>
      <c r="E511" s="86"/>
      <c r="G511" s="16"/>
      <c r="H511" s="86"/>
      <c r="I511" s="86"/>
      <c r="K511" s="37"/>
      <c r="M511" s="16" t="e">
        <f t="shared" ca="1" si="160"/>
        <v>#N/A</v>
      </c>
      <c r="N511" s="86" t="e">
        <f t="shared" ca="1" si="161"/>
        <v>#N/A</v>
      </c>
      <c r="O511" s="86" t="e">
        <f t="shared" ca="1" si="162"/>
        <v>#N/A</v>
      </c>
      <c r="Q511" s="16" t="e">
        <f t="shared" ca="1" si="163"/>
        <v>#N/A</v>
      </c>
      <c r="R511" s="86" t="e">
        <f t="shared" ca="1" si="164"/>
        <v>#N/A</v>
      </c>
      <c r="S511" s="86" t="e">
        <f t="shared" ca="1" si="165"/>
        <v>#N/A</v>
      </c>
      <c r="T511" s="16" t="e">
        <f ca="1">(($E$9*(RAND()*($E$213-$D$213)+$D$213))*(RAND()*('Your Value Calcs'!$E$209-'Your Value Calcs'!$D$209)+'Your Value Calcs'!$D$209+IF('Your Results'!$D$48&gt;0,'Your Results'!$D$48,0)))+$E$161-$E$201+$E$185-($E$185*(RAND()*($E$215-$D$215)+$D$215))-(($E$205/$C$56)*(RAND()*($E$216-$D$216)+$D$216))</f>
        <v>#N/A</v>
      </c>
    </row>
    <row r="512" spans="2:20" x14ac:dyDescent="0.25">
      <c r="B512" s="181" t="e">
        <f t="shared" ca="1" si="159"/>
        <v>#N/A</v>
      </c>
      <c r="C5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2" s="86"/>
      <c r="E512" s="86"/>
      <c r="G512" s="16"/>
      <c r="H512" s="86"/>
      <c r="I512" s="86"/>
      <c r="K512" s="37"/>
      <c r="M512" s="16" t="e">
        <f t="shared" ca="1" si="160"/>
        <v>#N/A</v>
      </c>
      <c r="N512" s="86" t="e">
        <f t="shared" ca="1" si="161"/>
        <v>#N/A</v>
      </c>
      <c r="O512" s="86" t="e">
        <f t="shared" ca="1" si="162"/>
        <v>#N/A</v>
      </c>
      <c r="Q512" s="16" t="e">
        <f t="shared" ca="1" si="163"/>
        <v>#N/A</v>
      </c>
      <c r="R512" s="86" t="e">
        <f t="shared" ca="1" si="164"/>
        <v>#N/A</v>
      </c>
      <c r="S512" s="86" t="e">
        <f t="shared" ca="1" si="165"/>
        <v>#N/A</v>
      </c>
      <c r="T512" s="16" t="e">
        <f ca="1">(($E$9*(RAND()*($E$213-$D$213)+$D$213))*(RAND()*('Your Value Calcs'!$E$209-'Your Value Calcs'!$D$209)+'Your Value Calcs'!$D$209+IF('Your Results'!$D$48&gt;0,'Your Results'!$D$48,0)))+$E$161-$E$201+$E$185-($E$185*(RAND()*($E$215-$D$215)+$D$215))-(($E$205/$C$56)*(RAND()*($E$216-$D$216)+$D$216))</f>
        <v>#N/A</v>
      </c>
    </row>
    <row r="513" spans="2:20" x14ac:dyDescent="0.25">
      <c r="B513" s="181" t="e">
        <f t="shared" ca="1" si="159"/>
        <v>#N/A</v>
      </c>
      <c r="C5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3" s="86"/>
      <c r="E513" s="86"/>
      <c r="G513" s="16"/>
      <c r="H513" s="86"/>
      <c r="I513" s="86"/>
      <c r="K513" s="37"/>
      <c r="M513" s="16" t="e">
        <f t="shared" ca="1" si="160"/>
        <v>#N/A</v>
      </c>
      <c r="N513" s="86" t="e">
        <f t="shared" ca="1" si="161"/>
        <v>#N/A</v>
      </c>
      <c r="O513" s="86" t="e">
        <f t="shared" ca="1" si="162"/>
        <v>#N/A</v>
      </c>
      <c r="Q513" s="16" t="e">
        <f t="shared" ca="1" si="163"/>
        <v>#N/A</v>
      </c>
      <c r="R513" s="86" t="e">
        <f t="shared" ca="1" si="164"/>
        <v>#N/A</v>
      </c>
      <c r="S513" s="86" t="e">
        <f t="shared" ca="1" si="165"/>
        <v>#N/A</v>
      </c>
      <c r="T513" s="16" t="e">
        <f ca="1">(($E$9*(RAND()*($E$213-$D$213)+$D$213))*(RAND()*('Your Value Calcs'!$E$209-'Your Value Calcs'!$D$209)+'Your Value Calcs'!$D$209+IF('Your Results'!$D$48&gt;0,'Your Results'!$D$48,0)))+$E$161-$E$201+$E$185-($E$185*(RAND()*($E$215-$D$215)+$D$215))-(($E$205/$C$56)*(RAND()*($E$216-$D$216)+$D$216))</f>
        <v>#N/A</v>
      </c>
    </row>
    <row r="514" spans="2:20" x14ac:dyDescent="0.25">
      <c r="B514" s="181" t="e">
        <f t="shared" ref="B514:B577" ca="1" si="16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5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4" s="86"/>
      <c r="E514" s="86"/>
      <c r="G514" s="16"/>
      <c r="H514" s="86"/>
      <c r="I514" s="86"/>
      <c r="K514" s="37"/>
      <c r="M514" s="16" t="e">
        <f t="shared" ref="M514:M577" ca="1" si="167">(($C$9*(RAND()*($E$213-$D$213)+$D$213))*(RAND()*($E$214-$D$214)+$D$214+IF($B$61&gt;0,$B$61,0)))+$C$161-$C$201+$C$185-($C$185*(RAND()*($E$215-$D$215)+$D$215))-($C$55*(RAND()*($E$216-$D$216)+$D$216))</f>
        <v>#N/A</v>
      </c>
      <c r="N514" s="86" t="e">
        <f t="shared" ref="N514:N577" ca="1" si="168">M514/$B$221</f>
        <v>#N/A</v>
      </c>
      <c r="O514" s="86" t="e">
        <f t="shared" ref="O514:O577" ca="1" si="169">(M514+$C$205)/$B$220</f>
        <v>#N/A</v>
      </c>
      <c r="Q514" s="16" t="e">
        <f t="shared" ref="Q514:Q577" ca="1" si="170">(($E$9*(RAND()*($E$213-$D$213)+$D$213))*(RAND()*($E$214-$D$214)+$D$214+IF($B$61&gt;0,$B$61,0)))+$E$161-$E$201+$E$185-($E$185*(RAND()*($E$215-$D$215)+$D$215))-(($E$205/$C$56)*(RAND()*($E$216-$D$216)+$D$216))</f>
        <v>#N/A</v>
      </c>
      <c r="R514" s="86" t="e">
        <f t="shared" ref="R514:R577" ca="1" si="171">Q514/$D$221</f>
        <v>#N/A</v>
      </c>
      <c r="S514" s="86" t="e">
        <f t="shared" ref="S514:S577" ca="1" si="172">(Q514+$E$205)/$D$220</f>
        <v>#N/A</v>
      </c>
      <c r="T514" s="16" t="e">
        <f ca="1">(($E$9*(RAND()*($E$213-$D$213)+$D$213))*(RAND()*('Your Value Calcs'!$E$209-'Your Value Calcs'!$D$209)+'Your Value Calcs'!$D$209+IF('Your Results'!$D$48&gt;0,'Your Results'!$D$48,0)))+$E$161-$E$201+$E$185-($E$185*(RAND()*($E$215-$D$215)+$D$215))-(($E$205/$C$56)*(RAND()*($E$216-$D$216)+$D$216))</f>
        <v>#N/A</v>
      </c>
    </row>
    <row r="515" spans="2:20" x14ac:dyDescent="0.25">
      <c r="B515" s="181" t="e">
        <f t="shared" ca="1" si="166"/>
        <v>#N/A</v>
      </c>
      <c r="C5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5" s="86"/>
      <c r="E515" s="86"/>
      <c r="G515" s="16"/>
      <c r="H515" s="86"/>
      <c r="I515" s="86"/>
      <c r="K515" s="37"/>
      <c r="M515" s="16" t="e">
        <f t="shared" ca="1" si="167"/>
        <v>#N/A</v>
      </c>
      <c r="N515" s="86" t="e">
        <f t="shared" ca="1" si="168"/>
        <v>#N/A</v>
      </c>
      <c r="O515" s="86" t="e">
        <f t="shared" ca="1" si="169"/>
        <v>#N/A</v>
      </c>
      <c r="Q515" s="16" t="e">
        <f t="shared" ca="1" si="170"/>
        <v>#N/A</v>
      </c>
      <c r="R515" s="86" t="e">
        <f t="shared" ca="1" si="171"/>
        <v>#N/A</v>
      </c>
      <c r="S515" s="86" t="e">
        <f t="shared" ca="1" si="172"/>
        <v>#N/A</v>
      </c>
      <c r="T515" s="16" t="e">
        <f ca="1">(($E$9*(RAND()*($E$213-$D$213)+$D$213))*(RAND()*('Your Value Calcs'!$E$209-'Your Value Calcs'!$D$209)+'Your Value Calcs'!$D$209+IF('Your Results'!$D$48&gt;0,'Your Results'!$D$48,0)))+$E$161-$E$201+$E$185-($E$185*(RAND()*($E$215-$D$215)+$D$215))-(($E$205/$C$56)*(RAND()*($E$216-$D$216)+$D$216))</f>
        <v>#N/A</v>
      </c>
    </row>
    <row r="516" spans="2:20" x14ac:dyDescent="0.25">
      <c r="B516" s="181" t="e">
        <f t="shared" ca="1" si="166"/>
        <v>#N/A</v>
      </c>
      <c r="C5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6" s="86"/>
      <c r="E516" s="86"/>
      <c r="G516" s="16"/>
      <c r="H516" s="86"/>
      <c r="I516" s="86"/>
      <c r="K516" s="37"/>
      <c r="M516" s="16" t="e">
        <f t="shared" ca="1" si="167"/>
        <v>#N/A</v>
      </c>
      <c r="N516" s="86" t="e">
        <f t="shared" ca="1" si="168"/>
        <v>#N/A</v>
      </c>
      <c r="O516" s="86" t="e">
        <f t="shared" ca="1" si="169"/>
        <v>#N/A</v>
      </c>
      <c r="Q516" s="16" t="e">
        <f t="shared" ca="1" si="170"/>
        <v>#N/A</v>
      </c>
      <c r="R516" s="86" t="e">
        <f t="shared" ca="1" si="171"/>
        <v>#N/A</v>
      </c>
      <c r="S516" s="86" t="e">
        <f t="shared" ca="1" si="172"/>
        <v>#N/A</v>
      </c>
      <c r="T516" s="16" t="e">
        <f ca="1">(($E$9*(RAND()*($E$213-$D$213)+$D$213))*(RAND()*('Your Value Calcs'!$E$209-'Your Value Calcs'!$D$209)+'Your Value Calcs'!$D$209+IF('Your Results'!$D$48&gt;0,'Your Results'!$D$48,0)))+$E$161-$E$201+$E$185-($E$185*(RAND()*($E$215-$D$215)+$D$215))-(($E$205/$C$56)*(RAND()*($E$216-$D$216)+$D$216))</f>
        <v>#N/A</v>
      </c>
    </row>
    <row r="517" spans="2:20" x14ac:dyDescent="0.25">
      <c r="B517" s="181" t="e">
        <f t="shared" ca="1" si="166"/>
        <v>#N/A</v>
      </c>
      <c r="C5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7" s="86"/>
      <c r="E517" s="86"/>
      <c r="G517" s="16"/>
      <c r="H517" s="86"/>
      <c r="I517" s="86"/>
      <c r="K517" s="37"/>
      <c r="M517" s="16" t="e">
        <f t="shared" ca="1" si="167"/>
        <v>#N/A</v>
      </c>
      <c r="N517" s="86" t="e">
        <f t="shared" ca="1" si="168"/>
        <v>#N/A</v>
      </c>
      <c r="O517" s="86" t="e">
        <f t="shared" ca="1" si="169"/>
        <v>#N/A</v>
      </c>
      <c r="Q517" s="16" t="e">
        <f t="shared" ca="1" si="170"/>
        <v>#N/A</v>
      </c>
      <c r="R517" s="86" t="e">
        <f t="shared" ca="1" si="171"/>
        <v>#N/A</v>
      </c>
      <c r="S517" s="86" t="e">
        <f t="shared" ca="1" si="172"/>
        <v>#N/A</v>
      </c>
      <c r="T517" s="16" t="e">
        <f ca="1">(($E$9*(RAND()*($E$213-$D$213)+$D$213))*(RAND()*('Your Value Calcs'!$E$209-'Your Value Calcs'!$D$209)+'Your Value Calcs'!$D$209+IF('Your Results'!$D$48&gt;0,'Your Results'!$D$48,0)))+$E$161-$E$201+$E$185-($E$185*(RAND()*($E$215-$D$215)+$D$215))-(($E$205/$C$56)*(RAND()*($E$216-$D$216)+$D$216))</f>
        <v>#N/A</v>
      </c>
    </row>
    <row r="518" spans="2:20" x14ac:dyDescent="0.25">
      <c r="B518" s="181" t="e">
        <f t="shared" ca="1" si="166"/>
        <v>#N/A</v>
      </c>
      <c r="C5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8" s="86"/>
      <c r="E518" s="86"/>
      <c r="G518" s="16"/>
      <c r="H518" s="86"/>
      <c r="I518" s="86"/>
      <c r="K518" s="37"/>
      <c r="M518" s="16" t="e">
        <f t="shared" ca="1" si="167"/>
        <v>#N/A</v>
      </c>
      <c r="N518" s="86" t="e">
        <f t="shared" ca="1" si="168"/>
        <v>#N/A</v>
      </c>
      <c r="O518" s="86" t="e">
        <f t="shared" ca="1" si="169"/>
        <v>#N/A</v>
      </c>
      <c r="Q518" s="16" t="e">
        <f t="shared" ca="1" si="170"/>
        <v>#N/A</v>
      </c>
      <c r="R518" s="86" t="e">
        <f t="shared" ca="1" si="171"/>
        <v>#N/A</v>
      </c>
      <c r="S518" s="86" t="e">
        <f t="shared" ca="1" si="172"/>
        <v>#N/A</v>
      </c>
      <c r="T518" s="16" t="e">
        <f ca="1">(($E$9*(RAND()*($E$213-$D$213)+$D$213))*(RAND()*('Your Value Calcs'!$E$209-'Your Value Calcs'!$D$209)+'Your Value Calcs'!$D$209+IF('Your Results'!$D$48&gt;0,'Your Results'!$D$48,0)))+$E$161-$E$201+$E$185-($E$185*(RAND()*($E$215-$D$215)+$D$215))-(($E$205/$C$56)*(RAND()*($E$216-$D$216)+$D$216))</f>
        <v>#N/A</v>
      </c>
    </row>
    <row r="519" spans="2:20" x14ac:dyDescent="0.25">
      <c r="B519" s="181" t="e">
        <f t="shared" ca="1" si="166"/>
        <v>#N/A</v>
      </c>
      <c r="C5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9" s="86"/>
      <c r="E519" s="86"/>
      <c r="G519" s="16"/>
      <c r="H519" s="86"/>
      <c r="I519" s="86"/>
      <c r="K519" s="37"/>
      <c r="M519" s="16" t="e">
        <f t="shared" ca="1" si="167"/>
        <v>#N/A</v>
      </c>
      <c r="N519" s="86" t="e">
        <f t="shared" ca="1" si="168"/>
        <v>#N/A</v>
      </c>
      <c r="O519" s="86" t="e">
        <f t="shared" ca="1" si="169"/>
        <v>#N/A</v>
      </c>
      <c r="Q519" s="16" t="e">
        <f t="shared" ca="1" si="170"/>
        <v>#N/A</v>
      </c>
      <c r="R519" s="86" t="e">
        <f t="shared" ca="1" si="171"/>
        <v>#N/A</v>
      </c>
      <c r="S519" s="86" t="e">
        <f t="shared" ca="1" si="172"/>
        <v>#N/A</v>
      </c>
      <c r="T519" s="16" t="e">
        <f ca="1">(($E$9*(RAND()*($E$213-$D$213)+$D$213))*(RAND()*('Your Value Calcs'!$E$209-'Your Value Calcs'!$D$209)+'Your Value Calcs'!$D$209+IF('Your Results'!$D$48&gt;0,'Your Results'!$D$48,0)))+$E$161-$E$201+$E$185-($E$185*(RAND()*($E$215-$D$215)+$D$215))-(($E$205/$C$56)*(RAND()*($E$216-$D$216)+$D$216))</f>
        <v>#N/A</v>
      </c>
    </row>
    <row r="520" spans="2:20" x14ac:dyDescent="0.25">
      <c r="B520" s="181" t="e">
        <f t="shared" ca="1" si="166"/>
        <v>#N/A</v>
      </c>
      <c r="C5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0" s="86"/>
      <c r="E520" s="86"/>
      <c r="G520" s="16"/>
      <c r="H520" s="86"/>
      <c r="I520" s="86"/>
      <c r="K520" s="37"/>
      <c r="M520" s="16" t="e">
        <f t="shared" ca="1" si="167"/>
        <v>#N/A</v>
      </c>
      <c r="N520" s="86" t="e">
        <f t="shared" ca="1" si="168"/>
        <v>#N/A</v>
      </c>
      <c r="O520" s="86" t="e">
        <f t="shared" ca="1" si="169"/>
        <v>#N/A</v>
      </c>
      <c r="Q520" s="16" t="e">
        <f t="shared" ca="1" si="170"/>
        <v>#N/A</v>
      </c>
      <c r="R520" s="86" t="e">
        <f t="shared" ca="1" si="171"/>
        <v>#N/A</v>
      </c>
      <c r="S520" s="86" t="e">
        <f t="shared" ca="1" si="172"/>
        <v>#N/A</v>
      </c>
      <c r="T520" s="16" t="e">
        <f ca="1">(($E$9*(RAND()*($E$213-$D$213)+$D$213))*(RAND()*('Your Value Calcs'!$E$209-'Your Value Calcs'!$D$209)+'Your Value Calcs'!$D$209+IF('Your Results'!$D$48&gt;0,'Your Results'!$D$48,0)))+$E$161-$E$201+$E$185-($E$185*(RAND()*($E$215-$D$215)+$D$215))-(($E$205/$C$56)*(RAND()*($E$216-$D$216)+$D$216))</f>
        <v>#N/A</v>
      </c>
    </row>
    <row r="521" spans="2:20" x14ac:dyDescent="0.25">
      <c r="B521" s="181" t="e">
        <f t="shared" ca="1" si="166"/>
        <v>#N/A</v>
      </c>
      <c r="C5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1" s="86"/>
      <c r="E521" s="86"/>
      <c r="G521" s="16"/>
      <c r="H521" s="86"/>
      <c r="I521" s="86"/>
      <c r="K521" s="37"/>
      <c r="M521" s="16" t="e">
        <f t="shared" ca="1" si="167"/>
        <v>#N/A</v>
      </c>
      <c r="N521" s="86" t="e">
        <f t="shared" ca="1" si="168"/>
        <v>#N/A</v>
      </c>
      <c r="O521" s="86" t="e">
        <f t="shared" ca="1" si="169"/>
        <v>#N/A</v>
      </c>
      <c r="Q521" s="16" t="e">
        <f t="shared" ca="1" si="170"/>
        <v>#N/A</v>
      </c>
      <c r="R521" s="86" t="e">
        <f t="shared" ca="1" si="171"/>
        <v>#N/A</v>
      </c>
      <c r="S521" s="86" t="e">
        <f t="shared" ca="1" si="172"/>
        <v>#N/A</v>
      </c>
      <c r="T521" s="16" t="e">
        <f ca="1">(($E$9*(RAND()*($E$213-$D$213)+$D$213))*(RAND()*('Your Value Calcs'!$E$209-'Your Value Calcs'!$D$209)+'Your Value Calcs'!$D$209+IF('Your Results'!$D$48&gt;0,'Your Results'!$D$48,0)))+$E$161-$E$201+$E$185-($E$185*(RAND()*($E$215-$D$215)+$D$215))-(($E$205/$C$56)*(RAND()*($E$216-$D$216)+$D$216))</f>
        <v>#N/A</v>
      </c>
    </row>
    <row r="522" spans="2:20" x14ac:dyDescent="0.25">
      <c r="B522" s="181" t="e">
        <f t="shared" ca="1" si="166"/>
        <v>#N/A</v>
      </c>
      <c r="C5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2" s="86"/>
      <c r="E522" s="86"/>
      <c r="G522" s="16"/>
      <c r="H522" s="86"/>
      <c r="I522" s="86"/>
      <c r="K522" s="37"/>
      <c r="M522" s="16" t="e">
        <f t="shared" ca="1" si="167"/>
        <v>#N/A</v>
      </c>
      <c r="N522" s="86" t="e">
        <f t="shared" ca="1" si="168"/>
        <v>#N/A</v>
      </c>
      <c r="O522" s="86" t="e">
        <f t="shared" ca="1" si="169"/>
        <v>#N/A</v>
      </c>
      <c r="Q522" s="16" t="e">
        <f t="shared" ca="1" si="170"/>
        <v>#N/A</v>
      </c>
      <c r="R522" s="86" t="e">
        <f t="shared" ca="1" si="171"/>
        <v>#N/A</v>
      </c>
      <c r="S522" s="86" t="e">
        <f t="shared" ca="1" si="172"/>
        <v>#N/A</v>
      </c>
      <c r="T522" s="16" t="e">
        <f ca="1">(($E$9*(RAND()*($E$213-$D$213)+$D$213))*(RAND()*('Your Value Calcs'!$E$209-'Your Value Calcs'!$D$209)+'Your Value Calcs'!$D$209+IF('Your Results'!$D$48&gt;0,'Your Results'!$D$48,0)))+$E$161-$E$201+$E$185-($E$185*(RAND()*($E$215-$D$215)+$D$215))-(($E$205/$C$56)*(RAND()*($E$216-$D$216)+$D$216))</f>
        <v>#N/A</v>
      </c>
    </row>
    <row r="523" spans="2:20" x14ac:dyDescent="0.25">
      <c r="B523" s="181" t="e">
        <f t="shared" ca="1" si="166"/>
        <v>#N/A</v>
      </c>
      <c r="C5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3" s="86"/>
      <c r="E523" s="86"/>
      <c r="G523" s="16"/>
      <c r="H523" s="86"/>
      <c r="I523" s="86"/>
      <c r="K523" s="37"/>
      <c r="M523" s="16" t="e">
        <f t="shared" ca="1" si="167"/>
        <v>#N/A</v>
      </c>
      <c r="N523" s="86" t="e">
        <f t="shared" ca="1" si="168"/>
        <v>#N/A</v>
      </c>
      <c r="O523" s="86" t="e">
        <f t="shared" ca="1" si="169"/>
        <v>#N/A</v>
      </c>
      <c r="Q523" s="16" t="e">
        <f t="shared" ca="1" si="170"/>
        <v>#N/A</v>
      </c>
      <c r="R523" s="86" t="e">
        <f t="shared" ca="1" si="171"/>
        <v>#N/A</v>
      </c>
      <c r="S523" s="86" t="e">
        <f t="shared" ca="1" si="172"/>
        <v>#N/A</v>
      </c>
      <c r="T523" s="16" t="e">
        <f ca="1">(($E$9*(RAND()*($E$213-$D$213)+$D$213))*(RAND()*('Your Value Calcs'!$E$209-'Your Value Calcs'!$D$209)+'Your Value Calcs'!$D$209+IF('Your Results'!$D$48&gt;0,'Your Results'!$D$48,0)))+$E$161-$E$201+$E$185-($E$185*(RAND()*($E$215-$D$215)+$D$215))-(($E$205/$C$56)*(RAND()*($E$216-$D$216)+$D$216))</f>
        <v>#N/A</v>
      </c>
    </row>
    <row r="524" spans="2:20" x14ac:dyDescent="0.25">
      <c r="B524" s="181" t="e">
        <f t="shared" ca="1" si="166"/>
        <v>#N/A</v>
      </c>
      <c r="C5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4" s="86"/>
      <c r="E524" s="86"/>
      <c r="G524" s="16"/>
      <c r="H524" s="86"/>
      <c r="I524" s="86"/>
      <c r="K524" s="37"/>
      <c r="M524" s="16" t="e">
        <f t="shared" ca="1" si="167"/>
        <v>#N/A</v>
      </c>
      <c r="N524" s="86" t="e">
        <f t="shared" ca="1" si="168"/>
        <v>#N/A</v>
      </c>
      <c r="O524" s="86" t="e">
        <f t="shared" ca="1" si="169"/>
        <v>#N/A</v>
      </c>
      <c r="Q524" s="16" t="e">
        <f t="shared" ca="1" si="170"/>
        <v>#N/A</v>
      </c>
      <c r="R524" s="86" t="e">
        <f t="shared" ca="1" si="171"/>
        <v>#N/A</v>
      </c>
      <c r="S524" s="86" t="e">
        <f t="shared" ca="1" si="172"/>
        <v>#N/A</v>
      </c>
      <c r="T524" s="16" t="e">
        <f ca="1">(($E$9*(RAND()*($E$213-$D$213)+$D$213))*(RAND()*('Your Value Calcs'!$E$209-'Your Value Calcs'!$D$209)+'Your Value Calcs'!$D$209+IF('Your Results'!$D$48&gt;0,'Your Results'!$D$48,0)))+$E$161-$E$201+$E$185-($E$185*(RAND()*($E$215-$D$215)+$D$215))-(($E$205/$C$56)*(RAND()*($E$216-$D$216)+$D$216))</f>
        <v>#N/A</v>
      </c>
    </row>
    <row r="525" spans="2:20" x14ac:dyDescent="0.25">
      <c r="B525" s="181" t="e">
        <f t="shared" ca="1" si="166"/>
        <v>#N/A</v>
      </c>
      <c r="C5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5" s="86"/>
      <c r="E525" s="86"/>
      <c r="G525" s="16"/>
      <c r="H525" s="86"/>
      <c r="I525" s="86"/>
      <c r="K525" s="37"/>
      <c r="M525" s="16" t="e">
        <f t="shared" ca="1" si="167"/>
        <v>#N/A</v>
      </c>
      <c r="N525" s="86" t="e">
        <f t="shared" ca="1" si="168"/>
        <v>#N/A</v>
      </c>
      <c r="O525" s="86" t="e">
        <f t="shared" ca="1" si="169"/>
        <v>#N/A</v>
      </c>
      <c r="Q525" s="16" t="e">
        <f t="shared" ca="1" si="170"/>
        <v>#N/A</v>
      </c>
      <c r="R525" s="86" t="e">
        <f t="shared" ca="1" si="171"/>
        <v>#N/A</v>
      </c>
      <c r="S525" s="86" t="e">
        <f t="shared" ca="1" si="172"/>
        <v>#N/A</v>
      </c>
      <c r="T525" s="16" t="e">
        <f ca="1">(($E$9*(RAND()*($E$213-$D$213)+$D$213))*(RAND()*('Your Value Calcs'!$E$209-'Your Value Calcs'!$D$209)+'Your Value Calcs'!$D$209+IF('Your Results'!$D$48&gt;0,'Your Results'!$D$48,0)))+$E$161-$E$201+$E$185-($E$185*(RAND()*($E$215-$D$215)+$D$215))-(($E$205/$C$56)*(RAND()*($E$216-$D$216)+$D$216))</f>
        <v>#N/A</v>
      </c>
    </row>
    <row r="526" spans="2:20" x14ac:dyDescent="0.25">
      <c r="B526" s="181" t="e">
        <f t="shared" ca="1" si="166"/>
        <v>#N/A</v>
      </c>
      <c r="C5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6" s="86"/>
      <c r="E526" s="86"/>
      <c r="G526" s="16"/>
      <c r="H526" s="86"/>
      <c r="I526" s="86"/>
      <c r="K526" s="37"/>
      <c r="M526" s="16" t="e">
        <f t="shared" ca="1" si="167"/>
        <v>#N/A</v>
      </c>
      <c r="N526" s="86" t="e">
        <f t="shared" ca="1" si="168"/>
        <v>#N/A</v>
      </c>
      <c r="O526" s="86" t="e">
        <f t="shared" ca="1" si="169"/>
        <v>#N/A</v>
      </c>
      <c r="Q526" s="16" t="e">
        <f t="shared" ca="1" si="170"/>
        <v>#N/A</v>
      </c>
      <c r="R526" s="86" t="e">
        <f t="shared" ca="1" si="171"/>
        <v>#N/A</v>
      </c>
      <c r="S526" s="86" t="e">
        <f t="shared" ca="1" si="172"/>
        <v>#N/A</v>
      </c>
      <c r="T526" s="16" t="e">
        <f ca="1">(($E$9*(RAND()*($E$213-$D$213)+$D$213))*(RAND()*('Your Value Calcs'!$E$209-'Your Value Calcs'!$D$209)+'Your Value Calcs'!$D$209+IF('Your Results'!$D$48&gt;0,'Your Results'!$D$48,0)))+$E$161-$E$201+$E$185-($E$185*(RAND()*($E$215-$D$215)+$D$215))-(($E$205/$C$56)*(RAND()*($E$216-$D$216)+$D$216))</f>
        <v>#N/A</v>
      </c>
    </row>
    <row r="527" spans="2:20" x14ac:dyDescent="0.25">
      <c r="B527" s="181" t="e">
        <f t="shared" ca="1" si="166"/>
        <v>#N/A</v>
      </c>
      <c r="C5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7" s="86"/>
      <c r="E527" s="86"/>
      <c r="G527" s="16"/>
      <c r="H527" s="86"/>
      <c r="I527" s="86"/>
      <c r="K527" s="37"/>
      <c r="M527" s="16" t="e">
        <f t="shared" ca="1" si="167"/>
        <v>#N/A</v>
      </c>
      <c r="N527" s="86" t="e">
        <f t="shared" ca="1" si="168"/>
        <v>#N/A</v>
      </c>
      <c r="O527" s="86" t="e">
        <f t="shared" ca="1" si="169"/>
        <v>#N/A</v>
      </c>
      <c r="Q527" s="16" t="e">
        <f t="shared" ca="1" si="170"/>
        <v>#N/A</v>
      </c>
      <c r="R527" s="86" t="e">
        <f t="shared" ca="1" si="171"/>
        <v>#N/A</v>
      </c>
      <c r="S527" s="86" t="e">
        <f t="shared" ca="1" si="172"/>
        <v>#N/A</v>
      </c>
      <c r="T527" s="16" t="e">
        <f ca="1">(($E$9*(RAND()*($E$213-$D$213)+$D$213))*(RAND()*('Your Value Calcs'!$E$209-'Your Value Calcs'!$D$209)+'Your Value Calcs'!$D$209+IF('Your Results'!$D$48&gt;0,'Your Results'!$D$48,0)))+$E$161-$E$201+$E$185-($E$185*(RAND()*($E$215-$D$215)+$D$215))-(($E$205/$C$56)*(RAND()*($E$216-$D$216)+$D$216))</f>
        <v>#N/A</v>
      </c>
    </row>
    <row r="528" spans="2:20" x14ac:dyDescent="0.25">
      <c r="B528" s="181" t="e">
        <f t="shared" ca="1" si="166"/>
        <v>#N/A</v>
      </c>
      <c r="C5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8" s="86"/>
      <c r="E528" s="86"/>
      <c r="G528" s="16"/>
      <c r="H528" s="86"/>
      <c r="I528" s="86"/>
      <c r="K528" s="37"/>
      <c r="M528" s="16" t="e">
        <f t="shared" ca="1" si="167"/>
        <v>#N/A</v>
      </c>
      <c r="N528" s="86" t="e">
        <f t="shared" ca="1" si="168"/>
        <v>#N/A</v>
      </c>
      <c r="O528" s="86" t="e">
        <f t="shared" ca="1" si="169"/>
        <v>#N/A</v>
      </c>
      <c r="Q528" s="16" t="e">
        <f t="shared" ca="1" si="170"/>
        <v>#N/A</v>
      </c>
      <c r="R528" s="86" t="e">
        <f t="shared" ca="1" si="171"/>
        <v>#N/A</v>
      </c>
      <c r="S528" s="86" t="e">
        <f t="shared" ca="1" si="172"/>
        <v>#N/A</v>
      </c>
      <c r="T528" s="16" t="e">
        <f ca="1">(($E$9*(RAND()*($E$213-$D$213)+$D$213))*(RAND()*('Your Value Calcs'!$E$209-'Your Value Calcs'!$D$209)+'Your Value Calcs'!$D$209+IF('Your Results'!$D$48&gt;0,'Your Results'!$D$48,0)))+$E$161-$E$201+$E$185-($E$185*(RAND()*($E$215-$D$215)+$D$215))-(($E$205/$C$56)*(RAND()*($E$216-$D$216)+$D$216))</f>
        <v>#N/A</v>
      </c>
    </row>
    <row r="529" spans="2:20" x14ac:dyDescent="0.25">
      <c r="B529" s="181" t="e">
        <f t="shared" ca="1" si="166"/>
        <v>#N/A</v>
      </c>
      <c r="C5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9" s="86"/>
      <c r="E529" s="86"/>
      <c r="G529" s="16"/>
      <c r="H529" s="86"/>
      <c r="I529" s="86"/>
      <c r="K529" s="37"/>
      <c r="M529" s="16" t="e">
        <f t="shared" ca="1" si="167"/>
        <v>#N/A</v>
      </c>
      <c r="N529" s="86" t="e">
        <f t="shared" ca="1" si="168"/>
        <v>#N/A</v>
      </c>
      <c r="O529" s="86" t="e">
        <f t="shared" ca="1" si="169"/>
        <v>#N/A</v>
      </c>
      <c r="Q529" s="16" t="e">
        <f t="shared" ca="1" si="170"/>
        <v>#N/A</v>
      </c>
      <c r="R529" s="86" t="e">
        <f t="shared" ca="1" si="171"/>
        <v>#N/A</v>
      </c>
      <c r="S529" s="86" t="e">
        <f t="shared" ca="1" si="172"/>
        <v>#N/A</v>
      </c>
      <c r="T529" s="16" t="e">
        <f ca="1">(($E$9*(RAND()*($E$213-$D$213)+$D$213))*(RAND()*('Your Value Calcs'!$E$209-'Your Value Calcs'!$D$209)+'Your Value Calcs'!$D$209+IF('Your Results'!$D$48&gt;0,'Your Results'!$D$48,0)))+$E$161-$E$201+$E$185-($E$185*(RAND()*($E$215-$D$215)+$D$215))-(($E$205/$C$56)*(RAND()*($E$216-$D$216)+$D$216))</f>
        <v>#N/A</v>
      </c>
    </row>
    <row r="530" spans="2:20" x14ac:dyDescent="0.25">
      <c r="B530" s="181" t="e">
        <f t="shared" ca="1" si="166"/>
        <v>#N/A</v>
      </c>
      <c r="C5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0" s="86"/>
      <c r="E530" s="86"/>
      <c r="G530" s="16"/>
      <c r="H530" s="86"/>
      <c r="I530" s="86"/>
      <c r="K530" s="37"/>
      <c r="M530" s="16" t="e">
        <f t="shared" ca="1" si="167"/>
        <v>#N/A</v>
      </c>
      <c r="N530" s="86" t="e">
        <f t="shared" ca="1" si="168"/>
        <v>#N/A</v>
      </c>
      <c r="O530" s="86" t="e">
        <f t="shared" ca="1" si="169"/>
        <v>#N/A</v>
      </c>
      <c r="Q530" s="16" t="e">
        <f t="shared" ca="1" si="170"/>
        <v>#N/A</v>
      </c>
      <c r="R530" s="86" t="e">
        <f t="shared" ca="1" si="171"/>
        <v>#N/A</v>
      </c>
      <c r="S530" s="86" t="e">
        <f t="shared" ca="1" si="172"/>
        <v>#N/A</v>
      </c>
      <c r="T530" s="16" t="e">
        <f ca="1">(($E$9*(RAND()*($E$213-$D$213)+$D$213))*(RAND()*('Your Value Calcs'!$E$209-'Your Value Calcs'!$D$209)+'Your Value Calcs'!$D$209+IF('Your Results'!$D$48&gt;0,'Your Results'!$D$48,0)))+$E$161-$E$201+$E$185-($E$185*(RAND()*($E$215-$D$215)+$D$215))-(($E$205/$C$56)*(RAND()*($E$216-$D$216)+$D$216))</f>
        <v>#N/A</v>
      </c>
    </row>
    <row r="531" spans="2:20" x14ac:dyDescent="0.25">
      <c r="B531" s="181" t="e">
        <f t="shared" ca="1" si="166"/>
        <v>#N/A</v>
      </c>
      <c r="C5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1" s="86"/>
      <c r="E531" s="86"/>
      <c r="G531" s="16"/>
      <c r="H531" s="86"/>
      <c r="I531" s="86"/>
      <c r="K531" s="37"/>
      <c r="M531" s="16" t="e">
        <f t="shared" ca="1" si="167"/>
        <v>#N/A</v>
      </c>
      <c r="N531" s="86" t="e">
        <f t="shared" ca="1" si="168"/>
        <v>#N/A</v>
      </c>
      <c r="O531" s="86" t="e">
        <f t="shared" ca="1" si="169"/>
        <v>#N/A</v>
      </c>
      <c r="Q531" s="16" t="e">
        <f t="shared" ca="1" si="170"/>
        <v>#N/A</v>
      </c>
      <c r="R531" s="86" t="e">
        <f t="shared" ca="1" si="171"/>
        <v>#N/A</v>
      </c>
      <c r="S531" s="86" t="e">
        <f t="shared" ca="1" si="172"/>
        <v>#N/A</v>
      </c>
      <c r="T531" s="16" t="e">
        <f ca="1">(($E$9*(RAND()*($E$213-$D$213)+$D$213))*(RAND()*('Your Value Calcs'!$E$209-'Your Value Calcs'!$D$209)+'Your Value Calcs'!$D$209+IF('Your Results'!$D$48&gt;0,'Your Results'!$D$48,0)))+$E$161-$E$201+$E$185-($E$185*(RAND()*($E$215-$D$215)+$D$215))-(($E$205/$C$56)*(RAND()*($E$216-$D$216)+$D$216))</f>
        <v>#N/A</v>
      </c>
    </row>
    <row r="532" spans="2:20" x14ac:dyDescent="0.25">
      <c r="B532" s="181" t="e">
        <f t="shared" ca="1" si="166"/>
        <v>#N/A</v>
      </c>
      <c r="C5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2" s="86"/>
      <c r="E532" s="86"/>
      <c r="G532" s="16"/>
      <c r="H532" s="86"/>
      <c r="I532" s="86"/>
      <c r="K532" s="37"/>
      <c r="M532" s="16" t="e">
        <f t="shared" ca="1" si="167"/>
        <v>#N/A</v>
      </c>
      <c r="N532" s="86" t="e">
        <f t="shared" ca="1" si="168"/>
        <v>#N/A</v>
      </c>
      <c r="O532" s="86" t="e">
        <f t="shared" ca="1" si="169"/>
        <v>#N/A</v>
      </c>
      <c r="Q532" s="16" t="e">
        <f t="shared" ca="1" si="170"/>
        <v>#N/A</v>
      </c>
      <c r="R532" s="86" t="e">
        <f t="shared" ca="1" si="171"/>
        <v>#N/A</v>
      </c>
      <c r="S532" s="86" t="e">
        <f t="shared" ca="1" si="172"/>
        <v>#N/A</v>
      </c>
      <c r="T532" s="16" t="e">
        <f ca="1">(($E$9*(RAND()*($E$213-$D$213)+$D$213))*(RAND()*('Your Value Calcs'!$E$209-'Your Value Calcs'!$D$209)+'Your Value Calcs'!$D$209+IF('Your Results'!$D$48&gt;0,'Your Results'!$D$48,0)))+$E$161-$E$201+$E$185-($E$185*(RAND()*($E$215-$D$215)+$D$215))-(($E$205/$C$56)*(RAND()*($E$216-$D$216)+$D$216))</f>
        <v>#N/A</v>
      </c>
    </row>
    <row r="533" spans="2:20" x14ac:dyDescent="0.25">
      <c r="B533" s="181" t="e">
        <f t="shared" ca="1" si="166"/>
        <v>#N/A</v>
      </c>
      <c r="C5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3" s="86"/>
      <c r="E533" s="86"/>
      <c r="G533" s="16"/>
      <c r="H533" s="86"/>
      <c r="I533" s="86"/>
      <c r="K533" s="37"/>
      <c r="M533" s="16" t="e">
        <f t="shared" ca="1" si="167"/>
        <v>#N/A</v>
      </c>
      <c r="N533" s="86" t="e">
        <f t="shared" ca="1" si="168"/>
        <v>#N/A</v>
      </c>
      <c r="O533" s="86" t="e">
        <f t="shared" ca="1" si="169"/>
        <v>#N/A</v>
      </c>
      <c r="Q533" s="16" t="e">
        <f t="shared" ca="1" si="170"/>
        <v>#N/A</v>
      </c>
      <c r="R533" s="86" t="e">
        <f t="shared" ca="1" si="171"/>
        <v>#N/A</v>
      </c>
      <c r="S533" s="86" t="e">
        <f t="shared" ca="1" si="172"/>
        <v>#N/A</v>
      </c>
      <c r="T533" s="16" t="e">
        <f ca="1">(($E$9*(RAND()*($E$213-$D$213)+$D$213))*(RAND()*('Your Value Calcs'!$E$209-'Your Value Calcs'!$D$209)+'Your Value Calcs'!$D$209+IF('Your Results'!$D$48&gt;0,'Your Results'!$D$48,0)))+$E$161-$E$201+$E$185-($E$185*(RAND()*($E$215-$D$215)+$D$215))-(($E$205/$C$56)*(RAND()*($E$216-$D$216)+$D$216))</f>
        <v>#N/A</v>
      </c>
    </row>
    <row r="534" spans="2:20" x14ac:dyDescent="0.25">
      <c r="B534" s="181" t="e">
        <f t="shared" ca="1" si="166"/>
        <v>#N/A</v>
      </c>
      <c r="C5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4" s="86"/>
      <c r="E534" s="86"/>
      <c r="G534" s="16"/>
      <c r="H534" s="86"/>
      <c r="I534" s="86"/>
      <c r="K534" s="37"/>
      <c r="M534" s="16" t="e">
        <f t="shared" ca="1" si="167"/>
        <v>#N/A</v>
      </c>
      <c r="N534" s="86" t="e">
        <f t="shared" ca="1" si="168"/>
        <v>#N/A</v>
      </c>
      <c r="O534" s="86" t="e">
        <f t="shared" ca="1" si="169"/>
        <v>#N/A</v>
      </c>
      <c r="Q534" s="16" t="e">
        <f t="shared" ca="1" si="170"/>
        <v>#N/A</v>
      </c>
      <c r="R534" s="86" t="e">
        <f t="shared" ca="1" si="171"/>
        <v>#N/A</v>
      </c>
      <c r="S534" s="86" t="e">
        <f t="shared" ca="1" si="172"/>
        <v>#N/A</v>
      </c>
      <c r="T534" s="16" t="e">
        <f ca="1">(($E$9*(RAND()*($E$213-$D$213)+$D$213))*(RAND()*('Your Value Calcs'!$E$209-'Your Value Calcs'!$D$209)+'Your Value Calcs'!$D$209+IF('Your Results'!$D$48&gt;0,'Your Results'!$D$48,0)))+$E$161-$E$201+$E$185-($E$185*(RAND()*($E$215-$D$215)+$D$215))-(($E$205/$C$56)*(RAND()*($E$216-$D$216)+$D$216))</f>
        <v>#N/A</v>
      </c>
    </row>
    <row r="535" spans="2:20" x14ac:dyDescent="0.25">
      <c r="B535" s="181" t="e">
        <f t="shared" ca="1" si="166"/>
        <v>#N/A</v>
      </c>
      <c r="C5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5" s="86"/>
      <c r="E535" s="86"/>
      <c r="G535" s="16"/>
      <c r="H535" s="86"/>
      <c r="I535" s="86"/>
      <c r="K535" s="37"/>
      <c r="M535" s="16" t="e">
        <f t="shared" ca="1" si="167"/>
        <v>#N/A</v>
      </c>
      <c r="N535" s="86" t="e">
        <f t="shared" ca="1" si="168"/>
        <v>#N/A</v>
      </c>
      <c r="O535" s="86" t="e">
        <f t="shared" ca="1" si="169"/>
        <v>#N/A</v>
      </c>
      <c r="Q535" s="16" t="e">
        <f t="shared" ca="1" si="170"/>
        <v>#N/A</v>
      </c>
      <c r="R535" s="86" t="e">
        <f t="shared" ca="1" si="171"/>
        <v>#N/A</v>
      </c>
      <c r="S535" s="86" t="e">
        <f t="shared" ca="1" si="172"/>
        <v>#N/A</v>
      </c>
      <c r="T535" s="16" t="e">
        <f ca="1">(($E$9*(RAND()*($E$213-$D$213)+$D$213))*(RAND()*('Your Value Calcs'!$E$209-'Your Value Calcs'!$D$209)+'Your Value Calcs'!$D$209+IF('Your Results'!$D$48&gt;0,'Your Results'!$D$48,0)))+$E$161-$E$201+$E$185-($E$185*(RAND()*($E$215-$D$215)+$D$215))-(($E$205/$C$56)*(RAND()*($E$216-$D$216)+$D$216))</f>
        <v>#N/A</v>
      </c>
    </row>
    <row r="536" spans="2:20" x14ac:dyDescent="0.25">
      <c r="B536" s="181" t="e">
        <f t="shared" ca="1" si="166"/>
        <v>#N/A</v>
      </c>
      <c r="C5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6" s="86"/>
      <c r="E536" s="86"/>
      <c r="G536" s="16"/>
      <c r="H536" s="86"/>
      <c r="I536" s="86"/>
      <c r="K536" s="37"/>
      <c r="M536" s="16" t="e">
        <f t="shared" ca="1" si="167"/>
        <v>#N/A</v>
      </c>
      <c r="N536" s="86" t="e">
        <f t="shared" ca="1" si="168"/>
        <v>#N/A</v>
      </c>
      <c r="O536" s="86" t="e">
        <f t="shared" ca="1" si="169"/>
        <v>#N/A</v>
      </c>
      <c r="Q536" s="16" t="e">
        <f t="shared" ca="1" si="170"/>
        <v>#N/A</v>
      </c>
      <c r="R536" s="86" t="e">
        <f t="shared" ca="1" si="171"/>
        <v>#N/A</v>
      </c>
      <c r="S536" s="86" t="e">
        <f t="shared" ca="1" si="172"/>
        <v>#N/A</v>
      </c>
      <c r="T536" s="16" t="e">
        <f ca="1">(($E$9*(RAND()*($E$213-$D$213)+$D$213))*(RAND()*('Your Value Calcs'!$E$209-'Your Value Calcs'!$D$209)+'Your Value Calcs'!$D$209+IF('Your Results'!$D$48&gt;0,'Your Results'!$D$48,0)))+$E$161-$E$201+$E$185-($E$185*(RAND()*($E$215-$D$215)+$D$215))-(($E$205/$C$56)*(RAND()*($E$216-$D$216)+$D$216))</f>
        <v>#N/A</v>
      </c>
    </row>
    <row r="537" spans="2:20" x14ac:dyDescent="0.25">
      <c r="B537" s="181" t="e">
        <f t="shared" ca="1" si="166"/>
        <v>#N/A</v>
      </c>
      <c r="C5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7" s="86"/>
      <c r="E537" s="86"/>
      <c r="G537" s="16"/>
      <c r="H537" s="86"/>
      <c r="I537" s="86"/>
      <c r="K537" s="37"/>
      <c r="M537" s="16" t="e">
        <f t="shared" ca="1" si="167"/>
        <v>#N/A</v>
      </c>
      <c r="N537" s="86" t="e">
        <f t="shared" ca="1" si="168"/>
        <v>#N/A</v>
      </c>
      <c r="O537" s="86" t="e">
        <f t="shared" ca="1" si="169"/>
        <v>#N/A</v>
      </c>
      <c r="Q537" s="16" t="e">
        <f t="shared" ca="1" si="170"/>
        <v>#N/A</v>
      </c>
      <c r="R537" s="86" t="e">
        <f t="shared" ca="1" si="171"/>
        <v>#N/A</v>
      </c>
      <c r="S537" s="86" t="e">
        <f t="shared" ca="1" si="172"/>
        <v>#N/A</v>
      </c>
      <c r="T537" s="16" t="e">
        <f ca="1">(($E$9*(RAND()*($E$213-$D$213)+$D$213))*(RAND()*('Your Value Calcs'!$E$209-'Your Value Calcs'!$D$209)+'Your Value Calcs'!$D$209+IF('Your Results'!$D$48&gt;0,'Your Results'!$D$48,0)))+$E$161-$E$201+$E$185-($E$185*(RAND()*($E$215-$D$215)+$D$215))-(($E$205/$C$56)*(RAND()*($E$216-$D$216)+$D$216))</f>
        <v>#N/A</v>
      </c>
    </row>
    <row r="538" spans="2:20" x14ac:dyDescent="0.25">
      <c r="B538" s="181" t="e">
        <f t="shared" ca="1" si="166"/>
        <v>#N/A</v>
      </c>
      <c r="C5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8" s="86"/>
      <c r="E538" s="86"/>
      <c r="G538" s="16"/>
      <c r="H538" s="86"/>
      <c r="I538" s="86"/>
      <c r="K538" s="37"/>
      <c r="M538" s="16" t="e">
        <f t="shared" ca="1" si="167"/>
        <v>#N/A</v>
      </c>
      <c r="N538" s="86" t="e">
        <f t="shared" ca="1" si="168"/>
        <v>#N/A</v>
      </c>
      <c r="O538" s="86" t="e">
        <f t="shared" ca="1" si="169"/>
        <v>#N/A</v>
      </c>
      <c r="Q538" s="16" t="e">
        <f t="shared" ca="1" si="170"/>
        <v>#N/A</v>
      </c>
      <c r="R538" s="86" t="e">
        <f t="shared" ca="1" si="171"/>
        <v>#N/A</v>
      </c>
      <c r="S538" s="86" t="e">
        <f t="shared" ca="1" si="172"/>
        <v>#N/A</v>
      </c>
      <c r="T538" s="16" t="e">
        <f ca="1">(($E$9*(RAND()*($E$213-$D$213)+$D$213))*(RAND()*('Your Value Calcs'!$E$209-'Your Value Calcs'!$D$209)+'Your Value Calcs'!$D$209+IF('Your Results'!$D$48&gt;0,'Your Results'!$D$48,0)))+$E$161-$E$201+$E$185-($E$185*(RAND()*($E$215-$D$215)+$D$215))-(($E$205/$C$56)*(RAND()*($E$216-$D$216)+$D$216))</f>
        <v>#N/A</v>
      </c>
    </row>
    <row r="539" spans="2:20" x14ac:dyDescent="0.25">
      <c r="B539" s="181" t="e">
        <f t="shared" ca="1" si="166"/>
        <v>#N/A</v>
      </c>
      <c r="C5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9" s="86"/>
      <c r="E539" s="86"/>
      <c r="G539" s="16"/>
      <c r="H539" s="86"/>
      <c r="I539" s="86"/>
      <c r="K539" s="37"/>
      <c r="M539" s="16" t="e">
        <f t="shared" ca="1" si="167"/>
        <v>#N/A</v>
      </c>
      <c r="N539" s="86" t="e">
        <f t="shared" ca="1" si="168"/>
        <v>#N/A</v>
      </c>
      <c r="O539" s="86" t="e">
        <f t="shared" ca="1" si="169"/>
        <v>#N/A</v>
      </c>
      <c r="Q539" s="16" t="e">
        <f t="shared" ca="1" si="170"/>
        <v>#N/A</v>
      </c>
      <c r="R539" s="86" t="e">
        <f t="shared" ca="1" si="171"/>
        <v>#N/A</v>
      </c>
      <c r="S539" s="86" t="e">
        <f t="shared" ca="1" si="172"/>
        <v>#N/A</v>
      </c>
      <c r="T539" s="16" t="e">
        <f ca="1">(($E$9*(RAND()*($E$213-$D$213)+$D$213))*(RAND()*('Your Value Calcs'!$E$209-'Your Value Calcs'!$D$209)+'Your Value Calcs'!$D$209+IF('Your Results'!$D$48&gt;0,'Your Results'!$D$48,0)))+$E$161-$E$201+$E$185-($E$185*(RAND()*($E$215-$D$215)+$D$215))-(($E$205/$C$56)*(RAND()*($E$216-$D$216)+$D$216))</f>
        <v>#N/A</v>
      </c>
    </row>
    <row r="540" spans="2:20" x14ac:dyDescent="0.25">
      <c r="B540" s="181" t="e">
        <f t="shared" ca="1" si="166"/>
        <v>#N/A</v>
      </c>
      <c r="C5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0" s="86"/>
      <c r="E540" s="86"/>
      <c r="G540" s="16"/>
      <c r="H540" s="86"/>
      <c r="I540" s="86"/>
      <c r="K540" s="37"/>
      <c r="M540" s="16" t="e">
        <f t="shared" ca="1" si="167"/>
        <v>#N/A</v>
      </c>
      <c r="N540" s="86" t="e">
        <f t="shared" ca="1" si="168"/>
        <v>#N/A</v>
      </c>
      <c r="O540" s="86" t="e">
        <f t="shared" ca="1" si="169"/>
        <v>#N/A</v>
      </c>
      <c r="Q540" s="16" t="e">
        <f t="shared" ca="1" si="170"/>
        <v>#N/A</v>
      </c>
      <c r="R540" s="86" t="e">
        <f t="shared" ca="1" si="171"/>
        <v>#N/A</v>
      </c>
      <c r="S540" s="86" t="e">
        <f t="shared" ca="1" si="172"/>
        <v>#N/A</v>
      </c>
      <c r="T540" s="16" t="e">
        <f ca="1">(($E$9*(RAND()*($E$213-$D$213)+$D$213))*(RAND()*('Your Value Calcs'!$E$209-'Your Value Calcs'!$D$209)+'Your Value Calcs'!$D$209+IF('Your Results'!$D$48&gt;0,'Your Results'!$D$48,0)))+$E$161-$E$201+$E$185-($E$185*(RAND()*($E$215-$D$215)+$D$215))-(($E$205/$C$56)*(RAND()*($E$216-$D$216)+$D$216))</f>
        <v>#N/A</v>
      </c>
    </row>
    <row r="541" spans="2:20" x14ac:dyDescent="0.25">
      <c r="B541" s="181" t="e">
        <f t="shared" ca="1" si="166"/>
        <v>#N/A</v>
      </c>
      <c r="C5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1" s="86"/>
      <c r="E541" s="86"/>
      <c r="G541" s="16"/>
      <c r="H541" s="86"/>
      <c r="I541" s="86"/>
      <c r="K541" s="37"/>
      <c r="M541" s="16" t="e">
        <f t="shared" ca="1" si="167"/>
        <v>#N/A</v>
      </c>
      <c r="N541" s="86" t="e">
        <f t="shared" ca="1" si="168"/>
        <v>#N/A</v>
      </c>
      <c r="O541" s="86" t="e">
        <f t="shared" ca="1" si="169"/>
        <v>#N/A</v>
      </c>
      <c r="Q541" s="16" t="e">
        <f t="shared" ca="1" si="170"/>
        <v>#N/A</v>
      </c>
      <c r="R541" s="86" t="e">
        <f t="shared" ca="1" si="171"/>
        <v>#N/A</v>
      </c>
      <c r="S541" s="86" t="e">
        <f t="shared" ca="1" si="172"/>
        <v>#N/A</v>
      </c>
      <c r="T541" s="16" t="e">
        <f ca="1">(($E$9*(RAND()*($E$213-$D$213)+$D$213))*(RAND()*('Your Value Calcs'!$E$209-'Your Value Calcs'!$D$209)+'Your Value Calcs'!$D$209+IF('Your Results'!$D$48&gt;0,'Your Results'!$D$48,0)))+$E$161-$E$201+$E$185-($E$185*(RAND()*($E$215-$D$215)+$D$215))-(($E$205/$C$56)*(RAND()*($E$216-$D$216)+$D$216))</f>
        <v>#N/A</v>
      </c>
    </row>
    <row r="542" spans="2:20" x14ac:dyDescent="0.25">
      <c r="B542" s="181" t="e">
        <f t="shared" ca="1" si="166"/>
        <v>#N/A</v>
      </c>
      <c r="C5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2" s="86"/>
      <c r="E542" s="86"/>
      <c r="G542" s="16"/>
      <c r="H542" s="86"/>
      <c r="I542" s="86"/>
      <c r="K542" s="37"/>
      <c r="M542" s="16" t="e">
        <f t="shared" ca="1" si="167"/>
        <v>#N/A</v>
      </c>
      <c r="N542" s="86" t="e">
        <f t="shared" ca="1" si="168"/>
        <v>#N/A</v>
      </c>
      <c r="O542" s="86" t="e">
        <f t="shared" ca="1" si="169"/>
        <v>#N/A</v>
      </c>
      <c r="Q542" s="16" t="e">
        <f t="shared" ca="1" si="170"/>
        <v>#N/A</v>
      </c>
      <c r="R542" s="86" t="e">
        <f t="shared" ca="1" si="171"/>
        <v>#N/A</v>
      </c>
      <c r="S542" s="86" t="e">
        <f t="shared" ca="1" si="172"/>
        <v>#N/A</v>
      </c>
      <c r="T542" s="16" t="e">
        <f ca="1">(($E$9*(RAND()*($E$213-$D$213)+$D$213))*(RAND()*('Your Value Calcs'!$E$209-'Your Value Calcs'!$D$209)+'Your Value Calcs'!$D$209+IF('Your Results'!$D$48&gt;0,'Your Results'!$D$48,0)))+$E$161-$E$201+$E$185-($E$185*(RAND()*($E$215-$D$215)+$D$215))-(($E$205/$C$56)*(RAND()*($E$216-$D$216)+$D$216))</f>
        <v>#N/A</v>
      </c>
    </row>
    <row r="543" spans="2:20" x14ac:dyDescent="0.25">
      <c r="B543" s="181" t="e">
        <f t="shared" ca="1" si="166"/>
        <v>#N/A</v>
      </c>
      <c r="C5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3" s="86"/>
      <c r="E543" s="86"/>
      <c r="G543" s="16"/>
      <c r="H543" s="86"/>
      <c r="I543" s="86"/>
      <c r="K543" s="37"/>
      <c r="M543" s="16" t="e">
        <f t="shared" ca="1" si="167"/>
        <v>#N/A</v>
      </c>
      <c r="N543" s="86" t="e">
        <f t="shared" ca="1" si="168"/>
        <v>#N/A</v>
      </c>
      <c r="O543" s="86" t="e">
        <f t="shared" ca="1" si="169"/>
        <v>#N/A</v>
      </c>
      <c r="Q543" s="16" t="e">
        <f t="shared" ca="1" si="170"/>
        <v>#N/A</v>
      </c>
      <c r="R543" s="86" t="e">
        <f t="shared" ca="1" si="171"/>
        <v>#N/A</v>
      </c>
      <c r="S543" s="86" t="e">
        <f t="shared" ca="1" si="172"/>
        <v>#N/A</v>
      </c>
      <c r="T543" s="16" t="e">
        <f ca="1">(($E$9*(RAND()*($E$213-$D$213)+$D$213))*(RAND()*('Your Value Calcs'!$E$209-'Your Value Calcs'!$D$209)+'Your Value Calcs'!$D$209+IF('Your Results'!$D$48&gt;0,'Your Results'!$D$48,0)))+$E$161-$E$201+$E$185-($E$185*(RAND()*($E$215-$D$215)+$D$215))-(($E$205/$C$56)*(RAND()*($E$216-$D$216)+$D$216))</f>
        <v>#N/A</v>
      </c>
    </row>
    <row r="544" spans="2:20" x14ac:dyDescent="0.25">
      <c r="B544" s="181" t="e">
        <f t="shared" ca="1" si="166"/>
        <v>#N/A</v>
      </c>
      <c r="C5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4" s="86"/>
      <c r="E544" s="86"/>
      <c r="G544" s="16"/>
      <c r="H544" s="86"/>
      <c r="I544" s="86"/>
      <c r="K544" s="37"/>
      <c r="M544" s="16" t="e">
        <f t="shared" ca="1" si="167"/>
        <v>#N/A</v>
      </c>
      <c r="N544" s="86" t="e">
        <f t="shared" ca="1" si="168"/>
        <v>#N/A</v>
      </c>
      <c r="O544" s="86" t="e">
        <f t="shared" ca="1" si="169"/>
        <v>#N/A</v>
      </c>
      <c r="Q544" s="16" t="e">
        <f t="shared" ca="1" si="170"/>
        <v>#N/A</v>
      </c>
      <c r="R544" s="86" t="e">
        <f t="shared" ca="1" si="171"/>
        <v>#N/A</v>
      </c>
      <c r="S544" s="86" t="e">
        <f t="shared" ca="1" si="172"/>
        <v>#N/A</v>
      </c>
      <c r="T544" s="16" t="e">
        <f ca="1">(($E$9*(RAND()*($E$213-$D$213)+$D$213))*(RAND()*('Your Value Calcs'!$E$209-'Your Value Calcs'!$D$209)+'Your Value Calcs'!$D$209+IF('Your Results'!$D$48&gt;0,'Your Results'!$D$48,0)))+$E$161-$E$201+$E$185-($E$185*(RAND()*($E$215-$D$215)+$D$215))-(($E$205/$C$56)*(RAND()*($E$216-$D$216)+$D$216))</f>
        <v>#N/A</v>
      </c>
    </row>
    <row r="545" spans="2:20" x14ac:dyDescent="0.25">
      <c r="B545" s="181" t="e">
        <f t="shared" ca="1" si="166"/>
        <v>#N/A</v>
      </c>
      <c r="C5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5" s="86"/>
      <c r="E545" s="86"/>
      <c r="G545" s="16"/>
      <c r="H545" s="86"/>
      <c r="I545" s="86"/>
      <c r="K545" s="37"/>
      <c r="M545" s="16" t="e">
        <f t="shared" ca="1" si="167"/>
        <v>#N/A</v>
      </c>
      <c r="N545" s="86" t="e">
        <f t="shared" ca="1" si="168"/>
        <v>#N/A</v>
      </c>
      <c r="O545" s="86" t="e">
        <f t="shared" ca="1" si="169"/>
        <v>#N/A</v>
      </c>
      <c r="Q545" s="16" t="e">
        <f t="shared" ca="1" si="170"/>
        <v>#N/A</v>
      </c>
      <c r="R545" s="86" t="e">
        <f t="shared" ca="1" si="171"/>
        <v>#N/A</v>
      </c>
      <c r="S545" s="86" t="e">
        <f t="shared" ca="1" si="172"/>
        <v>#N/A</v>
      </c>
      <c r="T545" s="16" t="e">
        <f ca="1">(($E$9*(RAND()*($E$213-$D$213)+$D$213))*(RAND()*('Your Value Calcs'!$E$209-'Your Value Calcs'!$D$209)+'Your Value Calcs'!$D$209+IF('Your Results'!$D$48&gt;0,'Your Results'!$D$48,0)))+$E$161-$E$201+$E$185-($E$185*(RAND()*($E$215-$D$215)+$D$215))-(($E$205/$C$56)*(RAND()*($E$216-$D$216)+$D$216))</f>
        <v>#N/A</v>
      </c>
    </row>
    <row r="546" spans="2:20" x14ac:dyDescent="0.25">
      <c r="B546" s="181" t="e">
        <f t="shared" ca="1" si="166"/>
        <v>#N/A</v>
      </c>
      <c r="C5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6" s="86"/>
      <c r="E546" s="86"/>
      <c r="G546" s="16"/>
      <c r="H546" s="86"/>
      <c r="I546" s="86"/>
      <c r="K546" s="37"/>
      <c r="M546" s="16" t="e">
        <f t="shared" ca="1" si="167"/>
        <v>#N/A</v>
      </c>
      <c r="N546" s="86" t="e">
        <f t="shared" ca="1" si="168"/>
        <v>#N/A</v>
      </c>
      <c r="O546" s="86" t="e">
        <f t="shared" ca="1" si="169"/>
        <v>#N/A</v>
      </c>
      <c r="Q546" s="16" t="e">
        <f t="shared" ca="1" si="170"/>
        <v>#N/A</v>
      </c>
      <c r="R546" s="86" t="e">
        <f t="shared" ca="1" si="171"/>
        <v>#N/A</v>
      </c>
      <c r="S546" s="86" t="e">
        <f t="shared" ca="1" si="172"/>
        <v>#N/A</v>
      </c>
      <c r="T546" s="16" t="e">
        <f ca="1">(($E$9*(RAND()*($E$213-$D$213)+$D$213))*(RAND()*('Your Value Calcs'!$E$209-'Your Value Calcs'!$D$209)+'Your Value Calcs'!$D$209+IF('Your Results'!$D$48&gt;0,'Your Results'!$D$48,0)))+$E$161-$E$201+$E$185-($E$185*(RAND()*($E$215-$D$215)+$D$215))-(($E$205/$C$56)*(RAND()*($E$216-$D$216)+$D$216))</f>
        <v>#N/A</v>
      </c>
    </row>
    <row r="547" spans="2:20" x14ac:dyDescent="0.25">
      <c r="B547" s="181" t="e">
        <f t="shared" ca="1" si="166"/>
        <v>#N/A</v>
      </c>
      <c r="C5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7" s="86"/>
      <c r="E547" s="86"/>
      <c r="G547" s="16"/>
      <c r="H547" s="86"/>
      <c r="I547" s="86"/>
      <c r="K547" s="37"/>
      <c r="M547" s="16" t="e">
        <f t="shared" ca="1" si="167"/>
        <v>#N/A</v>
      </c>
      <c r="N547" s="86" t="e">
        <f t="shared" ca="1" si="168"/>
        <v>#N/A</v>
      </c>
      <c r="O547" s="86" t="e">
        <f t="shared" ca="1" si="169"/>
        <v>#N/A</v>
      </c>
      <c r="Q547" s="16" t="e">
        <f t="shared" ca="1" si="170"/>
        <v>#N/A</v>
      </c>
      <c r="R547" s="86" t="e">
        <f t="shared" ca="1" si="171"/>
        <v>#N/A</v>
      </c>
      <c r="S547" s="86" t="e">
        <f t="shared" ca="1" si="172"/>
        <v>#N/A</v>
      </c>
      <c r="T547" s="16" t="e">
        <f ca="1">(($E$9*(RAND()*($E$213-$D$213)+$D$213))*(RAND()*('Your Value Calcs'!$E$209-'Your Value Calcs'!$D$209)+'Your Value Calcs'!$D$209+IF('Your Results'!$D$48&gt;0,'Your Results'!$D$48,0)))+$E$161-$E$201+$E$185-($E$185*(RAND()*($E$215-$D$215)+$D$215))-(($E$205/$C$56)*(RAND()*($E$216-$D$216)+$D$216))</f>
        <v>#N/A</v>
      </c>
    </row>
    <row r="548" spans="2:20" x14ac:dyDescent="0.25">
      <c r="B548" s="181" t="e">
        <f t="shared" ca="1" si="166"/>
        <v>#N/A</v>
      </c>
      <c r="C5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8" s="86"/>
      <c r="E548" s="86"/>
      <c r="G548" s="16"/>
      <c r="H548" s="86"/>
      <c r="I548" s="86"/>
      <c r="K548" s="37"/>
      <c r="M548" s="16" t="e">
        <f t="shared" ca="1" si="167"/>
        <v>#N/A</v>
      </c>
      <c r="N548" s="86" t="e">
        <f t="shared" ca="1" si="168"/>
        <v>#N/A</v>
      </c>
      <c r="O548" s="86" t="e">
        <f t="shared" ca="1" si="169"/>
        <v>#N/A</v>
      </c>
      <c r="Q548" s="16" t="e">
        <f t="shared" ca="1" si="170"/>
        <v>#N/A</v>
      </c>
      <c r="R548" s="86" t="e">
        <f t="shared" ca="1" si="171"/>
        <v>#N/A</v>
      </c>
      <c r="S548" s="86" t="e">
        <f t="shared" ca="1" si="172"/>
        <v>#N/A</v>
      </c>
      <c r="T548" s="16" t="e">
        <f ca="1">(($E$9*(RAND()*($E$213-$D$213)+$D$213))*(RAND()*('Your Value Calcs'!$E$209-'Your Value Calcs'!$D$209)+'Your Value Calcs'!$D$209+IF('Your Results'!$D$48&gt;0,'Your Results'!$D$48,0)))+$E$161-$E$201+$E$185-($E$185*(RAND()*($E$215-$D$215)+$D$215))-(($E$205/$C$56)*(RAND()*($E$216-$D$216)+$D$216))</f>
        <v>#N/A</v>
      </c>
    </row>
    <row r="549" spans="2:20" x14ac:dyDescent="0.25">
      <c r="B549" s="181" t="e">
        <f t="shared" ca="1" si="166"/>
        <v>#N/A</v>
      </c>
      <c r="C5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9" s="86"/>
      <c r="E549" s="86"/>
      <c r="G549" s="16"/>
      <c r="H549" s="86"/>
      <c r="I549" s="86"/>
      <c r="K549" s="37"/>
      <c r="M549" s="16" t="e">
        <f t="shared" ca="1" si="167"/>
        <v>#N/A</v>
      </c>
      <c r="N549" s="86" t="e">
        <f t="shared" ca="1" si="168"/>
        <v>#N/A</v>
      </c>
      <c r="O549" s="86" t="e">
        <f t="shared" ca="1" si="169"/>
        <v>#N/A</v>
      </c>
      <c r="Q549" s="16" t="e">
        <f t="shared" ca="1" si="170"/>
        <v>#N/A</v>
      </c>
      <c r="R549" s="86" t="e">
        <f t="shared" ca="1" si="171"/>
        <v>#N/A</v>
      </c>
      <c r="S549" s="86" t="e">
        <f t="shared" ca="1" si="172"/>
        <v>#N/A</v>
      </c>
      <c r="T549" s="16" t="e">
        <f ca="1">(($E$9*(RAND()*($E$213-$D$213)+$D$213))*(RAND()*('Your Value Calcs'!$E$209-'Your Value Calcs'!$D$209)+'Your Value Calcs'!$D$209+IF('Your Results'!$D$48&gt;0,'Your Results'!$D$48,0)))+$E$161-$E$201+$E$185-($E$185*(RAND()*($E$215-$D$215)+$D$215))-(($E$205/$C$56)*(RAND()*($E$216-$D$216)+$D$216))</f>
        <v>#N/A</v>
      </c>
    </row>
    <row r="550" spans="2:20" x14ac:dyDescent="0.25">
      <c r="B550" s="181" t="e">
        <f t="shared" ca="1" si="166"/>
        <v>#N/A</v>
      </c>
      <c r="C5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0" s="86"/>
      <c r="E550" s="86"/>
      <c r="G550" s="16"/>
      <c r="H550" s="86"/>
      <c r="I550" s="86"/>
      <c r="K550" s="37"/>
      <c r="M550" s="16" t="e">
        <f t="shared" ca="1" si="167"/>
        <v>#N/A</v>
      </c>
      <c r="N550" s="86" t="e">
        <f t="shared" ca="1" si="168"/>
        <v>#N/A</v>
      </c>
      <c r="O550" s="86" t="e">
        <f t="shared" ca="1" si="169"/>
        <v>#N/A</v>
      </c>
      <c r="Q550" s="16" t="e">
        <f t="shared" ca="1" si="170"/>
        <v>#N/A</v>
      </c>
      <c r="R550" s="86" t="e">
        <f t="shared" ca="1" si="171"/>
        <v>#N/A</v>
      </c>
      <c r="S550" s="86" t="e">
        <f t="shared" ca="1" si="172"/>
        <v>#N/A</v>
      </c>
      <c r="T550" s="16" t="e">
        <f ca="1">(($E$9*(RAND()*($E$213-$D$213)+$D$213))*(RAND()*('Your Value Calcs'!$E$209-'Your Value Calcs'!$D$209)+'Your Value Calcs'!$D$209+IF('Your Results'!$D$48&gt;0,'Your Results'!$D$48,0)))+$E$161-$E$201+$E$185-($E$185*(RAND()*($E$215-$D$215)+$D$215))-(($E$205/$C$56)*(RAND()*($E$216-$D$216)+$D$216))</f>
        <v>#N/A</v>
      </c>
    </row>
    <row r="551" spans="2:20" x14ac:dyDescent="0.25">
      <c r="B551" s="181" t="e">
        <f t="shared" ca="1" si="166"/>
        <v>#N/A</v>
      </c>
      <c r="C5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1" s="86"/>
      <c r="E551" s="86"/>
      <c r="G551" s="16"/>
      <c r="H551" s="86"/>
      <c r="I551" s="86"/>
      <c r="K551" s="37"/>
      <c r="M551" s="16" t="e">
        <f t="shared" ca="1" si="167"/>
        <v>#N/A</v>
      </c>
      <c r="N551" s="86" t="e">
        <f t="shared" ca="1" si="168"/>
        <v>#N/A</v>
      </c>
      <c r="O551" s="86" t="e">
        <f t="shared" ca="1" si="169"/>
        <v>#N/A</v>
      </c>
      <c r="Q551" s="16" t="e">
        <f t="shared" ca="1" si="170"/>
        <v>#N/A</v>
      </c>
      <c r="R551" s="86" t="e">
        <f t="shared" ca="1" si="171"/>
        <v>#N/A</v>
      </c>
      <c r="S551" s="86" t="e">
        <f t="shared" ca="1" si="172"/>
        <v>#N/A</v>
      </c>
      <c r="T551" s="16" t="e">
        <f ca="1">(($E$9*(RAND()*($E$213-$D$213)+$D$213))*(RAND()*('Your Value Calcs'!$E$209-'Your Value Calcs'!$D$209)+'Your Value Calcs'!$D$209+IF('Your Results'!$D$48&gt;0,'Your Results'!$D$48,0)))+$E$161-$E$201+$E$185-($E$185*(RAND()*($E$215-$D$215)+$D$215))-(($E$205/$C$56)*(RAND()*($E$216-$D$216)+$D$216))</f>
        <v>#N/A</v>
      </c>
    </row>
    <row r="552" spans="2:20" x14ac:dyDescent="0.25">
      <c r="B552" s="181" t="e">
        <f t="shared" ca="1" si="166"/>
        <v>#N/A</v>
      </c>
      <c r="C5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2" s="86"/>
      <c r="E552" s="86"/>
      <c r="G552" s="16"/>
      <c r="H552" s="86"/>
      <c r="I552" s="86"/>
      <c r="K552" s="37"/>
      <c r="M552" s="16" t="e">
        <f t="shared" ca="1" si="167"/>
        <v>#N/A</v>
      </c>
      <c r="N552" s="86" t="e">
        <f t="shared" ca="1" si="168"/>
        <v>#N/A</v>
      </c>
      <c r="O552" s="86" t="e">
        <f t="shared" ca="1" si="169"/>
        <v>#N/A</v>
      </c>
      <c r="Q552" s="16" t="e">
        <f t="shared" ca="1" si="170"/>
        <v>#N/A</v>
      </c>
      <c r="R552" s="86" t="e">
        <f t="shared" ca="1" si="171"/>
        <v>#N/A</v>
      </c>
      <c r="S552" s="86" t="e">
        <f t="shared" ca="1" si="172"/>
        <v>#N/A</v>
      </c>
      <c r="T552" s="16" t="e">
        <f ca="1">(($E$9*(RAND()*($E$213-$D$213)+$D$213))*(RAND()*('Your Value Calcs'!$E$209-'Your Value Calcs'!$D$209)+'Your Value Calcs'!$D$209+IF('Your Results'!$D$48&gt;0,'Your Results'!$D$48,0)))+$E$161-$E$201+$E$185-($E$185*(RAND()*($E$215-$D$215)+$D$215))-(($E$205/$C$56)*(RAND()*($E$216-$D$216)+$D$216))</f>
        <v>#N/A</v>
      </c>
    </row>
    <row r="553" spans="2:20" x14ac:dyDescent="0.25">
      <c r="B553" s="181" t="e">
        <f t="shared" ca="1" si="166"/>
        <v>#N/A</v>
      </c>
      <c r="C5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3" s="86"/>
      <c r="E553" s="86"/>
      <c r="G553" s="16"/>
      <c r="H553" s="86"/>
      <c r="I553" s="86"/>
      <c r="K553" s="37"/>
      <c r="M553" s="16" t="e">
        <f t="shared" ca="1" si="167"/>
        <v>#N/A</v>
      </c>
      <c r="N553" s="86" t="e">
        <f t="shared" ca="1" si="168"/>
        <v>#N/A</v>
      </c>
      <c r="O553" s="86" t="e">
        <f t="shared" ca="1" si="169"/>
        <v>#N/A</v>
      </c>
      <c r="Q553" s="16" t="e">
        <f t="shared" ca="1" si="170"/>
        <v>#N/A</v>
      </c>
      <c r="R553" s="86" t="e">
        <f t="shared" ca="1" si="171"/>
        <v>#N/A</v>
      </c>
      <c r="S553" s="86" t="e">
        <f t="shared" ca="1" si="172"/>
        <v>#N/A</v>
      </c>
      <c r="T553" s="16" t="e">
        <f ca="1">(($E$9*(RAND()*($E$213-$D$213)+$D$213))*(RAND()*('Your Value Calcs'!$E$209-'Your Value Calcs'!$D$209)+'Your Value Calcs'!$D$209+IF('Your Results'!$D$48&gt;0,'Your Results'!$D$48,0)))+$E$161-$E$201+$E$185-($E$185*(RAND()*($E$215-$D$215)+$D$215))-(($E$205/$C$56)*(RAND()*($E$216-$D$216)+$D$216))</f>
        <v>#N/A</v>
      </c>
    </row>
    <row r="554" spans="2:20" x14ac:dyDescent="0.25">
      <c r="B554" s="181" t="e">
        <f t="shared" ca="1" si="166"/>
        <v>#N/A</v>
      </c>
      <c r="C5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4" s="86"/>
      <c r="E554" s="86"/>
      <c r="G554" s="16"/>
      <c r="H554" s="86"/>
      <c r="I554" s="86"/>
      <c r="K554" s="37"/>
      <c r="M554" s="16" t="e">
        <f t="shared" ca="1" si="167"/>
        <v>#N/A</v>
      </c>
      <c r="N554" s="86" t="e">
        <f t="shared" ca="1" si="168"/>
        <v>#N/A</v>
      </c>
      <c r="O554" s="86" t="e">
        <f t="shared" ca="1" si="169"/>
        <v>#N/A</v>
      </c>
      <c r="Q554" s="16" t="e">
        <f t="shared" ca="1" si="170"/>
        <v>#N/A</v>
      </c>
      <c r="R554" s="86" t="e">
        <f t="shared" ca="1" si="171"/>
        <v>#N/A</v>
      </c>
      <c r="S554" s="86" t="e">
        <f t="shared" ca="1" si="172"/>
        <v>#N/A</v>
      </c>
      <c r="T554" s="16" t="e">
        <f ca="1">(($E$9*(RAND()*($E$213-$D$213)+$D$213))*(RAND()*('Your Value Calcs'!$E$209-'Your Value Calcs'!$D$209)+'Your Value Calcs'!$D$209+IF('Your Results'!$D$48&gt;0,'Your Results'!$D$48,0)))+$E$161-$E$201+$E$185-($E$185*(RAND()*($E$215-$D$215)+$D$215))-(($E$205/$C$56)*(RAND()*($E$216-$D$216)+$D$216))</f>
        <v>#N/A</v>
      </c>
    </row>
    <row r="555" spans="2:20" x14ac:dyDescent="0.25">
      <c r="B555" s="181" t="e">
        <f t="shared" ca="1" si="166"/>
        <v>#N/A</v>
      </c>
      <c r="C5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5" s="86"/>
      <c r="E555" s="86"/>
      <c r="G555" s="16"/>
      <c r="H555" s="86"/>
      <c r="I555" s="86"/>
      <c r="K555" s="37"/>
      <c r="M555" s="16" t="e">
        <f t="shared" ca="1" si="167"/>
        <v>#N/A</v>
      </c>
      <c r="N555" s="86" t="e">
        <f t="shared" ca="1" si="168"/>
        <v>#N/A</v>
      </c>
      <c r="O555" s="86" t="e">
        <f t="shared" ca="1" si="169"/>
        <v>#N/A</v>
      </c>
      <c r="Q555" s="16" t="e">
        <f t="shared" ca="1" si="170"/>
        <v>#N/A</v>
      </c>
      <c r="R555" s="86" t="e">
        <f t="shared" ca="1" si="171"/>
        <v>#N/A</v>
      </c>
      <c r="S555" s="86" t="e">
        <f t="shared" ca="1" si="172"/>
        <v>#N/A</v>
      </c>
      <c r="T555" s="16" t="e">
        <f ca="1">(($E$9*(RAND()*($E$213-$D$213)+$D$213))*(RAND()*('Your Value Calcs'!$E$209-'Your Value Calcs'!$D$209)+'Your Value Calcs'!$D$209+IF('Your Results'!$D$48&gt;0,'Your Results'!$D$48,0)))+$E$161-$E$201+$E$185-($E$185*(RAND()*($E$215-$D$215)+$D$215))-(($E$205/$C$56)*(RAND()*($E$216-$D$216)+$D$216))</f>
        <v>#N/A</v>
      </c>
    </row>
    <row r="556" spans="2:20" x14ac:dyDescent="0.25">
      <c r="B556" s="181" t="e">
        <f t="shared" ca="1" si="166"/>
        <v>#N/A</v>
      </c>
      <c r="C5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6" s="86"/>
      <c r="E556" s="86"/>
      <c r="G556" s="16"/>
      <c r="H556" s="86"/>
      <c r="I556" s="86"/>
      <c r="K556" s="37"/>
      <c r="M556" s="16" t="e">
        <f t="shared" ca="1" si="167"/>
        <v>#N/A</v>
      </c>
      <c r="N556" s="86" t="e">
        <f t="shared" ca="1" si="168"/>
        <v>#N/A</v>
      </c>
      <c r="O556" s="86" t="e">
        <f t="shared" ca="1" si="169"/>
        <v>#N/A</v>
      </c>
      <c r="Q556" s="16" t="e">
        <f t="shared" ca="1" si="170"/>
        <v>#N/A</v>
      </c>
      <c r="R556" s="86" t="e">
        <f t="shared" ca="1" si="171"/>
        <v>#N/A</v>
      </c>
      <c r="S556" s="86" t="e">
        <f t="shared" ca="1" si="172"/>
        <v>#N/A</v>
      </c>
      <c r="T556" s="16" t="e">
        <f ca="1">(($E$9*(RAND()*($E$213-$D$213)+$D$213))*(RAND()*('Your Value Calcs'!$E$209-'Your Value Calcs'!$D$209)+'Your Value Calcs'!$D$209+IF('Your Results'!$D$48&gt;0,'Your Results'!$D$48,0)))+$E$161-$E$201+$E$185-($E$185*(RAND()*($E$215-$D$215)+$D$215))-(($E$205/$C$56)*(RAND()*($E$216-$D$216)+$D$216))</f>
        <v>#N/A</v>
      </c>
    </row>
    <row r="557" spans="2:20" x14ac:dyDescent="0.25">
      <c r="B557" s="181" t="e">
        <f t="shared" ca="1" si="166"/>
        <v>#N/A</v>
      </c>
      <c r="C5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7" s="86"/>
      <c r="E557" s="86"/>
      <c r="G557" s="16"/>
      <c r="H557" s="86"/>
      <c r="I557" s="86"/>
      <c r="K557" s="37"/>
      <c r="M557" s="16" t="e">
        <f t="shared" ca="1" si="167"/>
        <v>#N/A</v>
      </c>
      <c r="N557" s="86" t="e">
        <f t="shared" ca="1" si="168"/>
        <v>#N/A</v>
      </c>
      <c r="O557" s="86" t="e">
        <f t="shared" ca="1" si="169"/>
        <v>#N/A</v>
      </c>
      <c r="Q557" s="16" t="e">
        <f t="shared" ca="1" si="170"/>
        <v>#N/A</v>
      </c>
      <c r="R557" s="86" t="e">
        <f t="shared" ca="1" si="171"/>
        <v>#N/A</v>
      </c>
      <c r="S557" s="86" t="e">
        <f t="shared" ca="1" si="172"/>
        <v>#N/A</v>
      </c>
      <c r="T557" s="16" t="e">
        <f ca="1">(($E$9*(RAND()*($E$213-$D$213)+$D$213))*(RAND()*('Your Value Calcs'!$E$209-'Your Value Calcs'!$D$209)+'Your Value Calcs'!$D$209+IF('Your Results'!$D$48&gt;0,'Your Results'!$D$48,0)))+$E$161-$E$201+$E$185-($E$185*(RAND()*($E$215-$D$215)+$D$215))-(($E$205/$C$56)*(RAND()*($E$216-$D$216)+$D$216))</f>
        <v>#N/A</v>
      </c>
    </row>
    <row r="558" spans="2:20" x14ac:dyDescent="0.25">
      <c r="B558" s="181" t="e">
        <f t="shared" ca="1" si="166"/>
        <v>#N/A</v>
      </c>
      <c r="C5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8" s="86"/>
      <c r="E558" s="86"/>
      <c r="G558" s="16"/>
      <c r="H558" s="86"/>
      <c r="I558" s="86"/>
      <c r="K558" s="37"/>
      <c r="M558" s="16" t="e">
        <f t="shared" ca="1" si="167"/>
        <v>#N/A</v>
      </c>
      <c r="N558" s="86" t="e">
        <f t="shared" ca="1" si="168"/>
        <v>#N/A</v>
      </c>
      <c r="O558" s="86" t="e">
        <f t="shared" ca="1" si="169"/>
        <v>#N/A</v>
      </c>
      <c r="Q558" s="16" t="e">
        <f t="shared" ca="1" si="170"/>
        <v>#N/A</v>
      </c>
      <c r="R558" s="86" t="e">
        <f t="shared" ca="1" si="171"/>
        <v>#N/A</v>
      </c>
      <c r="S558" s="86" t="e">
        <f t="shared" ca="1" si="172"/>
        <v>#N/A</v>
      </c>
      <c r="T558" s="16" t="e">
        <f ca="1">(($E$9*(RAND()*($E$213-$D$213)+$D$213))*(RAND()*('Your Value Calcs'!$E$209-'Your Value Calcs'!$D$209)+'Your Value Calcs'!$D$209+IF('Your Results'!$D$48&gt;0,'Your Results'!$D$48,0)))+$E$161-$E$201+$E$185-($E$185*(RAND()*($E$215-$D$215)+$D$215))-(($E$205/$C$56)*(RAND()*($E$216-$D$216)+$D$216))</f>
        <v>#N/A</v>
      </c>
    </row>
    <row r="559" spans="2:20" x14ac:dyDescent="0.25">
      <c r="B559" s="181" t="e">
        <f t="shared" ca="1" si="166"/>
        <v>#N/A</v>
      </c>
      <c r="C5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9" s="86"/>
      <c r="E559" s="86"/>
      <c r="G559" s="16"/>
      <c r="H559" s="86"/>
      <c r="I559" s="86"/>
      <c r="K559" s="37"/>
      <c r="M559" s="16" t="e">
        <f t="shared" ca="1" si="167"/>
        <v>#N/A</v>
      </c>
      <c r="N559" s="86" t="e">
        <f t="shared" ca="1" si="168"/>
        <v>#N/A</v>
      </c>
      <c r="O559" s="86" t="e">
        <f t="shared" ca="1" si="169"/>
        <v>#N/A</v>
      </c>
      <c r="Q559" s="16" t="e">
        <f t="shared" ca="1" si="170"/>
        <v>#N/A</v>
      </c>
      <c r="R559" s="86" t="e">
        <f t="shared" ca="1" si="171"/>
        <v>#N/A</v>
      </c>
      <c r="S559" s="86" t="e">
        <f t="shared" ca="1" si="172"/>
        <v>#N/A</v>
      </c>
      <c r="T559" s="16" t="e">
        <f ca="1">(($E$9*(RAND()*($E$213-$D$213)+$D$213))*(RAND()*('Your Value Calcs'!$E$209-'Your Value Calcs'!$D$209)+'Your Value Calcs'!$D$209+IF('Your Results'!$D$48&gt;0,'Your Results'!$D$48,0)))+$E$161-$E$201+$E$185-($E$185*(RAND()*($E$215-$D$215)+$D$215))-(($E$205/$C$56)*(RAND()*($E$216-$D$216)+$D$216))</f>
        <v>#N/A</v>
      </c>
    </row>
    <row r="560" spans="2:20" x14ac:dyDescent="0.25">
      <c r="B560" s="181" t="e">
        <f t="shared" ca="1" si="166"/>
        <v>#N/A</v>
      </c>
      <c r="C5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0" s="86"/>
      <c r="E560" s="86"/>
      <c r="G560" s="16"/>
      <c r="H560" s="86"/>
      <c r="I560" s="86"/>
      <c r="K560" s="37"/>
      <c r="M560" s="16" t="e">
        <f t="shared" ca="1" si="167"/>
        <v>#N/A</v>
      </c>
      <c r="N560" s="86" t="e">
        <f t="shared" ca="1" si="168"/>
        <v>#N/A</v>
      </c>
      <c r="O560" s="86" t="e">
        <f t="shared" ca="1" si="169"/>
        <v>#N/A</v>
      </c>
      <c r="Q560" s="16" t="e">
        <f t="shared" ca="1" si="170"/>
        <v>#N/A</v>
      </c>
      <c r="R560" s="86" t="e">
        <f t="shared" ca="1" si="171"/>
        <v>#N/A</v>
      </c>
      <c r="S560" s="86" t="e">
        <f t="shared" ca="1" si="172"/>
        <v>#N/A</v>
      </c>
      <c r="T560" s="16" t="e">
        <f ca="1">(($E$9*(RAND()*($E$213-$D$213)+$D$213))*(RAND()*('Your Value Calcs'!$E$209-'Your Value Calcs'!$D$209)+'Your Value Calcs'!$D$209+IF('Your Results'!$D$48&gt;0,'Your Results'!$D$48,0)))+$E$161-$E$201+$E$185-($E$185*(RAND()*($E$215-$D$215)+$D$215))-(($E$205/$C$56)*(RAND()*($E$216-$D$216)+$D$216))</f>
        <v>#N/A</v>
      </c>
    </row>
    <row r="561" spans="2:21" x14ac:dyDescent="0.25">
      <c r="B561" s="181" t="e">
        <f t="shared" ca="1" si="166"/>
        <v>#N/A</v>
      </c>
      <c r="C5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1" s="86"/>
      <c r="E561" s="86"/>
      <c r="G561" s="16"/>
      <c r="H561" s="86"/>
      <c r="I561" s="86"/>
      <c r="K561" s="37"/>
      <c r="M561" s="16" t="e">
        <f t="shared" ca="1" si="167"/>
        <v>#N/A</v>
      </c>
      <c r="N561" s="86" t="e">
        <f t="shared" ca="1" si="168"/>
        <v>#N/A</v>
      </c>
      <c r="O561" s="86" t="e">
        <f t="shared" ca="1" si="169"/>
        <v>#N/A</v>
      </c>
      <c r="Q561" s="16" t="e">
        <f t="shared" ca="1" si="170"/>
        <v>#N/A</v>
      </c>
      <c r="R561" s="86" t="e">
        <f t="shared" ca="1" si="171"/>
        <v>#N/A</v>
      </c>
      <c r="S561" s="86" t="e">
        <f t="shared" ca="1" si="172"/>
        <v>#N/A</v>
      </c>
      <c r="T561" s="16" t="e">
        <f ca="1">(($E$9*(RAND()*($E$213-$D$213)+$D$213))*(RAND()*('Your Value Calcs'!$E$209-'Your Value Calcs'!$D$209)+'Your Value Calcs'!$D$209+IF('Your Results'!$D$48&gt;0,'Your Results'!$D$48,0)))+$E$161-$E$201+$E$185-($E$185*(RAND()*($E$215-$D$215)+$D$215))-(($E$205/$C$56)*(RAND()*($E$216-$D$216)+$D$216))</f>
        <v>#N/A</v>
      </c>
    </row>
    <row r="562" spans="2:21" x14ac:dyDescent="0.25">
      <c r="B562" s="181" t="e">
        <f t="shared" ca="1" si="166"/>
        <v>#N/A</v>
      </c>
      <c r="C5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2" s="86"/>
      <c r="E562" s="86"/>
      <c r="G562" s="16"/>
      <c r="H562" s="86"/>
      <c r="I562" s="86"/>
      <c r="K562" s="37"/>
      <c r="M562" s="16" t="e">
        <f t="shared" ca="1" si="167"/>
        <v>#N/A</v>
      </c>
      <c r="N562" s="86" t="e">
        <f t="shared" ca="1" si="168"/>
        <v>#N/A</v>
      </c>
      <c r="O562" s="86" t="e">
        <f t="shared" ca="1" si="169"/>
        <v>#N/A</v>
      </c>
      <c r="Q562" s="16" t="e">
        <f t="shared" ca="1" si="170"/>
        <v>#N/A</v>
      </c>
      <c r="R562" s="86" t="e">
        <f t="shared" ca="1" si="171"/>
        <v>#N/A</v>
      </c>
      <c r="S562" s="86" t="e">
        <f t="shared" ca="1" si="172"/>
        <v>#N/A</v>
      </c>
      <c r="T562" s="16" t="e">
        <f ca="1">(($E$9*(RAND()*($E$213-$D$213)+$D$213))*(RAND()*('Your Value Calcs'!$E$209-'Your Value Calcs'!$D$209)+'Your Value Calcs'!$D$209+IF('Your Results'!$D$48&gt;0,'Your Results'!$D$48,0)))+$E$161-$E$201+$E$185-($E$185*(RAND()*($E$215-$D$215)+$D$215))-(($E$205/$C$56)*(RAND()*($E$216-$D$216)+$D$216))</f>
        <v>#N/A</v>
      </c>
    </row>
    <row r="563" spans="2:21" x14ac:dyDescent="0.25">
      <c r="B563" s="181" t="e">
        <f t="shared" ca="1" si="166"/>
        <v>#N/A</v>
      </c>
      <c r="C5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3" s="86"/>
      <c r="E563" s="86"/>
      <c r="G563" s="16"/>
      <c r="H563" s="86"/>
      <c r="I563" s="86"/>
      <c r="K563" s="37"/>
      <c r="M563" s="16" t="e">
        <f t="shared" ca="1" si="167"/>
        <v>#N/A</v>
      </c>
      <c r="N563" s="86" t="e">
        <f t="shared" ca="1" si="168"/>
        <v>#N/A</v>
      </c>
      <c r="O563" s="86" t="e">
        <f t="shared" ca="1" si="169"/>
        <v>#N/A</v>
      </c>
      <c r="Q563" s="16" t="e">
        <f t="shared" ca="1" si="170"/>
        <v>#N/A</v>
      </c>
      <c r="R563" s="86" t="e">
        <f t="shared" ca="1" si="171"/>
        <v>#N/A</v>
      </c>
      <c r="S563" s="86" t="e">
        <f t="shared" ca="1" si="172"/>
        <v>#N/A</v>
      </c>
      <c r="T563" s="16" t="e">
        <f ca="1">(($E$9*(RAND()*($E$213-$D$213)+$D$213))*(RAND()*('Your Value Calcs'!$E$209-'Your Value Calcs'!$D$209)+'Your Value Calcs'!$D$209+IF('Your Results'!$D$48&gt;0,'Your Results'!$D$48,0)))+$E$161-$E$201+$E$185-($E$185*(RAND()*($E$215-$D$215)+$D$215))-(($E$205/$C$56)*(RAND()*($E$216-$D$216)+$D$216))</f>
        <v>#N/A</v>
      </c>
    </row>
    <row r="564" spans="2:21" x14ac:dyDescent="0.25">
      <c r="B564" s="181" t="e">
        <f t="shared" ca="1" si="166"/>
        <v>#N/A</v>
      </c>
      <c r="C5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4" s="86"/>
      <c r="E564" s="86"/>
      <c r="G564" s="16"/>
      <c r="H564" s="86"/>
      <c r="I564" s="86"/>
      <c r="K564" s="37"/>
      <c r="M564" s="16" t="e">
        <f t="shared" ca="1" si="167"/>
        <v>#N/A</v>
      </c>
      <c r="N564" s="86" t="e">
        <f t="shared" ca="1" si="168"/>
        <v>#N/A</v>
      </c>
      <c r="O564" s="86" t="e">
        <f t="shared" ca="1" si="169"/>
        <v>#N/A</v>
      </c>
      <c r="Q564" s="16" t="e">
        <f t="shared" ca="1" si="170"/>
        <v>#N/A</v>
      </c>
      <c r="R564" s="86" t="e">
        <f t="shared" ca="1" si="171"/>
        <v>#N/A</v>
      </c>
      <c r="S564" s="86" t="e">
        <f t="shared" ca="1" si="172"/>
        <v>#N/A</v>
      </c>
      <c r="T564" s="16" t="e">
        <f ca="1">(($E$9*(RAND()*($E$213-$D$213)+$D$213))*(RAND()*('Your Value Calcs'!$E$209-'Your Value Calcs'!$D$209)+'Your Value Calcs'!$D$209+IF('Your Results'!$D$48&gt;0,'Your Results'!$D$48,0)))+$E$161-$E$201+$E$185-($E$185*(RAND()*($E$215-$D$215)+$D$215))-(($E$205/$C$56)*(RAND()*($E$216-$D$216)+$D$216))</f>
        <v>#N/A</v>
      </c>
    </row>
    <row r="565" spans="2:21" x14ac:dyDescent="0.25">
      <c r="B565" s="181" t="e">
        <f t="shared" ca="1" si="166"/>
        <v>#N/A</v>
      </c>
      <c r="C5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5" s="86"/>
      <c r="E565" s="86"/>
      <c r="G565" s="16"/>
      <c r="H565" s="86"/>
      <c r="I565" s="86"/>
      <c r="K565" s="37"/>
      <c r="M565" s="16" t="e">
        <f t="shared" ca="1" si="167"/>
        <v>#N/A</v>
      </c>
      <c r="N565" s="86" t="e">
        <f t="shared" ca="1" si="168"/>
        <v>#N/A</v>
      </c>
      <c r="O565" s="86" t="e">
        <f t="shared" ca="1" si="169"/>
        <v>#N/A</v>
      </c>
      <c r="Q565" s="16" t="e">
        <f t="shared" ca="1" si="170"/>
        <v>#N/A</v>
      </c>
      <c r="R565" s="86" t="e">
        <f t="shared" ca="1" si="171"/>
        <v>#N/A</v>
      </c>
      <c r="S565" s="86" t="e">
        <f t="shared" ca="1" si="172"/>
        <v>#N/A</v>
      </c>
      <c r="T565" s="16" t="e">
        <f ca="1">(($E$9*(RAND()*($E$213-$D$213)+$D$213))*(RAND()*('Your Value Calcs'!$E$209-'Your Value Calcs'!$D$209)+'Your Value Calcs'!$D$209+IF('Your Results'!$D$48&gt;0,'Your Results'!$D$48,0)))+$E$161-$E$201+$E$185-($E$185*(RAND()*($E$215-$D$215)+$D$215))-(($E$205/$C$56)*(RAND()*($E$216-$D$216)+$D$216))</f>
        <v>#N/A</v>
      </c>
    </row>
    <row r="566" spans="2:21" x14ac:dyDescent="0.25">
      <c r="B566" s="181" t="e">
        <f t="shared" ca="1" si="166"/>
        <v>#N/A</v>
      </c>
      <c r="C5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6" s="86"/>
      <c r="E566" s="86"/>
      <c r="G566" s="16"/>
      <c r="H566" s="86"/>
      <c r="I566" s="86"/>
      <c r="K566" s="37"/>
      <c r="M566" s="16" t="e">
        <f t="shared" ca="1" si="167"/>
        <v>#N/A</v>
      </c>
      <c r="N566" s="86" t="e">
        <f t="shared" ca="1" si="168"/>
        <v>#N/A</v>
      </c>
      <c r="O566" s="86" t="e">
        <f t="shared" ca="1" si="169"/>
        <v>#N/A</v>
      </c>
      <c r="Q566" s="16" t="e">
        <f t="shared" ca="1" si="170"/>
        <v>#N/A</v>
      </c>
      <c r="R566" s="86" t="e">
        <f t="shared" ca="1" si="171"/>
        <v>#N/A</v>
      </c>
      <c r="S566" s="86" t="e">
        <f t="shared" ca="1" si="172"/>
        <v>#N/A</v>
      </c>
      <c r="T566" s="16" t="e">
        <f ca="1">(($E$9*(RAND()*($E$213-$D$213)+$D$213))*(RAND()*('Your Value Calcs'!$E$209-'Your Value Calcs'!$D$209)+'Your Value Calcs'!$D$209+IF('Your Results'!$D$48&gt;0,'Your Results'!$D$48,0)))+$E$161-$E$201+$E$185-($E$185*(RAND()*($E$215-$D$215)+$D$215))-(($E$205/$C$56)*(RAND()*($E$216-$D$216)+$D$216))</f>
        <v>#N/A</v>
      </c>
    </row>
    <row r="567" spans="2:21" x14ac:dyDescent="0.25">
      <c r="B567" s="181" t="e">
        <f t="shared" ca="1" si="166"/>
        <v>#N/A</v>
      </c>
      <c r="C5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7" s="86"/>
      <c r="E567" s="86"/>
      <c r="G567" s="16"/>
      <c r="H567" s="86"/>
      <c r="I567" s="86"/>
      <c r="K567" s="37"/>
      <c r="M567" s="16" t="e">
        <f t="shared" ca="1" si="167"/>
        <v>#N/A</v>
      </c>
      <c r="N567" s="86" t="e">
        <f t="shared" ca="1" si="168"/>
        <v>#N/A</v>
      </c>
      <c r="O567" s="86" t="e">
        <f t="shared" ca="1" si="169"/>
        <v>#N/A</v>
      </c>
      <c r="Q567" s="16" t="e">
        <f t="shared" ca="1" si="170"/>
        <v>#N/A</v>
      </c>
      <c r="R567" s="86" t="e">
        <f t="shared" ca="1" si="171"/>
        <v>#N/A</v>
      </c>
      <c r="S567" s="86" t="e">
        <f t="shared" ca="1" si="172"/>
        <v>#N/A</v>
      </c>
      <c r="T567" s="16" t="e">
        <f ca="1">(($E$9*(RAND()*($E$213-$D$213)+$D$213))*(RAND()*('Your Value Calcs'!$E$209-'Your Value Calcs'!$D$209)+'Your Value Calcs'!$D$209+IF('Your Results'!$D$48&gt;0,'Your Results'!$D$48,0)))+$E$161-$E$201+$E$185-($E$185*(RAND()*($E$215-$D$215)+$D$215))-(($E$205/$C$56)*(RAND()*($E$216-$D$216)+$D$216))</f>
        <v>#N/A</v>
      </c>
    </row>
    <row r="568" spans="2:21" x14ac:dyDescent="0.25">
      <c r="B568" s="181" t="e">
        <f t="shared" ca="1" si="166"/>
        <v>#N/A</v>
      </c>
      <c r="C5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8" s="86"/>
      <c r="E568" s="86"/>
      <c r="G568" s="16"/>
      <c r="H568" s="86"/>
      <c r="I568" s="86"/>
      <c r="K568" s="37"/>
      <c r="M568" s="16" t="e">
        <f t="shared" ca="1" si="167"/>
        <v>#N/A</v>
      </c>
      <c r="N568" s="86" t="e">
        <f t="shared" ca="1" si="168"/>
        <v>#N/A</v>
      </c>
      <c r="O568" s="86" t="e">
        <f t="shared" ca="1" si="169"/>
        <v>#N/A</v>
      </c>
      <c r="Q568" s="16" t="e">
        <f t="shared" ca="1" si="170"/>
        <v>#N/A</v>
      </c>
      <c r="R568" s="86" t="e">
        <f t="shared" ca="1" si="171"/>
        <v>#N/A</v>
      </c>
      <c r="S568" s="86" t="e">
        <f t="shared" ca="1" si="172"/>
        <v>#N/A</v>
      </c>
      <c r="T568" s="16" t="e">
        <f ca="1">(($E$9*(RAND()*($E$213-$D$213)+$D$213))*(RAND()*('Your Value Calcs'!$E$209-'Your Value Calcs'!$D$209)+'Your Value Calcs'!$D$209+IF('Your Results'!$D$48&gt;0,'Your Results'!$D$48,0)))+$E$161-$E$201+$E$185-($E$185*(RAND()*($E$215-$D$215)+$D$215))-(($E$205/$C$56)*(RAND()*($E$216-$D$216)+$D$216))</f>
        <v>#N/A</v>
      </c>
    </row>
    <row r="569" spans="2:21" x14ac:dyDescent="0.25">
      <c r="B569" s="181" t="e">
        <f t="shared" ca="1" si="166"/>
        <v>#N/A</v>
      </c>
      <c r="C5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9" s="86"/>
      <c r="E569" s="86"/>
      <c r="G569" s="16"/>
      <c r="H569" s="86"/>
      <c r="I569" s="86"/>
      <c r="K569" s="37"/>
      <c r="M569" s="16" t="e">
        <f t="shared" ca="1" si="167"/>
        <v>#N/A</v>
      </c>
      <c r="N569" s="86" t="e">
        <f t="shared" ca="1" si="168"/>
        <v>#N/A</v>
      </c>
      <c r="O569" s="86" t="e">
        <f t="shared" ca="1" si="169"/>
        <v>#N/A</v>
      </c>
      <c r="Q569" s="16" t="e">
        <f t="shared" ca="1" si="170"/>
        <v>#N/A</v>
      </c>
      <c r="R569" s="86" t="e">
        <f t="shared" ca="1" si="171"/>
        <v>#N/A</v>
      </c>
      <c r="S569" s="86" t="e">
        <f t="shared" ca="1" si="172"/>
        <v>#N/A</v>
      </c>
      <c r="T569" s="16" t="e">
        <f ca="1">(($E$9*(RAND()*($E$213-$D$213)+$D$213))*(RAND()*('Your Value Calcs'!$E$209-'Your Value Calcs'!$D$209)+'Your Value Calcs'!$D$209+IF('Your Results'!$D$48&gt;0,'Your Results'!$D$48,0)))+$E$161-$E$201+$E$185-($E$185*(RAND()*($E$215-$D$215)+$D$215))-(($E$205/$C$56)*(RAND()*($E$216-$D$216)+$D$216))</f>
        <v>#N/A</v>
      </c>
    </row>
    <row r="570" spans="2:21" x14ac:dyDescent="0.25">
      <c r="B570" s="181" t="e">
        <f t="shared" ca="1" si="166"/>
        <v>#N/A</v>
      </c>
      <c r="C5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0" s="86"/>
      <c r="E570" s="86"/>
      <c r="G570" s="16"/>
      <c r="H570" s="86"/>
      <c r="I570" s="86"/>
      <c r="K570" s="37"/>
      <c r="M570" s="16" t="e">
        <f t="shared" ca="1" si="167"/>
        <v>#N/A</v>
      </c>
      <c r="N570" s="86" t="e">
        <f t="shared" ca="1" si="168"/>
        <v>#N/A</v>
      </c>
      <c r="O570" s="86" t="e">
        <f t="shared" ca="1" si="169"/>
        <v>#N/A</v>
      </c>
      <c r="Q570" s="16" t="e">
        <f t="shared" ca="1" si="170"/>
        <v>#N/A</v>
      </c>
      <c r="R570" s="86" t="e">
        <f t="shared" ca="1" si="171"/>
        <v>#N/A</v>
      </c>
      <c r="S570" s="86" t="e">
        <f t="shared" ca="1" si="172"/>
        <v>#N/A</v>
      </c>
      <c r="T570" s="16" t="e">
        <f ca="1">(($E$9*(RAND()*($E$213-$D$213)+$D$213))*(RAND()*('Your Value Calcs'!$E$209-'Your Value Calcs'!$D$209)+'Your Value Calcs'!$D$209+IF('Your Results'!$D$48&gt;0,'Your Results'!$D$48,0)))+$E$161-$E$201+$E$185-($E$185*(RAND()*($E$215-$D$215)+$D$215))-(($E$205/$C$56)*(RAND()*($E$216-$D$216)+$D$216))</f>
        <v>#N/A</v>
      </c>
    </row>
    <row r="571" spans="2:21" x14ac:dyDescent="0.25">
      <c r="B571" s="181" t="e">
        <f t="shared" ca="1" si="166"/>
        <v>#N/A</v>
      </c>
      <c r="C5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1" s="86"/>
      <c r="E571" s="86"/>
      <c r="G571" s="16"/>
      <c r="H571" s="86"/>
      <c r="I571" s="86"/>
      <c r="K571" s="37"/>
      <c r="M571" s="16" t="e">
        <f t="shared" ca="1" si="167"/>
        <v>#N/A</v>
      </c>
      <c r="N571" s="86" t="e">
        <f t="shared" ca="1" si="168"/>
        <v>#N/A</v>
      </c>
      <c r="O571" s="86" t="e">
        <f t="shared" ca="1" si="169"/>
        <v>#N/A</v>
      </c>
      <c r="Q571" s="16" t="e">
        <f t="shared" ca="1" si="170"/>
        <v>#N/A</v>
      </c>
      <c r="R571" s="86" t="e">
        <f t="shared" ca="1" si="171"/>
        <v>#N/A</v>
      </c>
      <c r="S571" s="86" t="e">
        <f t="shared" ca="1" si="172"/>
        <v>#N/A</v>
      </c>
      <c r="T571" s="16" t="e">
        <f ca="1">(($E$9*(RAND()*($E$213-$D$213)+$D$213))*(RAND()*('Your Value Calcs'!$E$209-'Your Value Calcs'!$D$209)+'Your Value Calcs'!$D$209+IF('Your Results'!$D$48&gt;0,'Your Results'!$D$48,0)))+$E$161-$E$201+$E$185-($E$185*(RAND()*($E$215-$D$215)+$D$215))-(($E$205/$C$56)*(RAND()*($E$216-$D$216)+$D$216))</f>
        <v>#N/A</v>
      </c>
    </row>
    <row r="572" spans="2:21" x14ac:dyDescent="0.25">
      <c r="B572" s="181" t="e">
        <f t="shared" ca="1" si="166"/>
        <v>#N/A</v>
      </c>
      <c r="C5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2" s="86"/>
      <c r="E572" s="86"/>
      <c r="G572" s="16"/>
      <c r="H572" s="86"/>
      <c r="I572" s="86"/>
      <c r="K572" s="37"/>
      <c r="M572" s="16" t="e">
        <f t="shared" ca="1" si="167"/>
        <v>#N/A</v>
      </c>
      <c r="N572" s="86" t="e">
        <f t="shared" ca="1" si="168"/>
        <v>#N/A</v>
      </c>
      <c r="O572" s="86" t="e">
        <f t="shared" ca="1" si="169"/>
        <v>#N/A</v>
      </c>
      <c r="Q572" s="16" t="e">
        <f t="shared" ca="1" si="170"/>
        <v>#N/A</v>
      </c>
      <c r="R572" s="86" t="e">
        <f t="shared" ca="1" si="171"/>
        <v>#N/A</v>
      </c>
      <c r="S572" s="86" t="e">
        <f t="shared" ca="1" si="172"/>
        <v>#N/A</v>
      </c>
      <c r="T572" s="16" t="e">
        <f ca="1">(($E$9*(RAND()*($E$213-$D$213)+$D$213))*(RAND()*('Your Value Calcs'!$E$209-'Your Value Calcs'!$D$209)+'Your Value Calcs'!$D$209+IF('Your Results'!$D$48&gt;0,'Your Results'!$D$48,0)))+$E$161-$E$201+$E$185-($E$185*(RAND()*($E$215-$D$215)+$D$215))-(($E$205/$C$56)*(RAND()*($E$216-$D$216)+$D$216))</f>
        <v>#N/A</v>
      </c>
      <c r="U572" s="86"/>
    </row>
    <row r="573" spans="2:21" x14ac:dyDescent="0.25">
      <c r="B573" s="181" t="e">
        <f t="shared" ca="1" si="166"/>
        <v>#N/A</v>
      </c>
      <c r="C5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3" s="86"/>
      <c r="E573" s="86"/>
      <c r="G573" s="16"/>
      <c r="H573" s="86"/>
      <c r="I573" s="86"/>
      <c r="K573" s="37"/>
      <c r="M573" s="16" t="e">
        <f t="shared" ca="1" si="167"/>
        <v>#N/A</v>
      </c>
      <c r="N573" s="86" t="e">
        <f t="shared" ca="1" si="168"/>
        <v>#N/A</v>
      </c>
      <c r="O573" s="86" t="e">
        <f t="shared" ca="1" si="169"/>
        <v>#N/A</v>
      </c>
      <c r="Q573" s="16" t="e">
        <f t="shared" ca="1" si="170"/>
        <v>#N/A</v>
      </c>
      <c r="R573" s="86" t="e">
        <f t="shared" ca="1" si="171"/>
        <v>#N/A</v>
      </c>
      <c r="S573" s="86" t="e">
        <f t="shared" ca="1" si="172"/>
        <v>#N/A</v>
      </c>
      <c r="T573" s="16" t="e">
        <f ca="1">(($E$9*(RAND()*($E$213-$D$213)+$D$213))*(RAND()*('Your Value Calcs'!$E$209-'Your Value Calcs'!$D$209)+'Your Value Calcs'!$D$209+IF('Your Results'!$D$48&gt;0,'Your Results'!$D$48,0)))+$E$161-$E$201+$E$185-($E$185*(RAND()*($E$215-$D$215)+$D$215))-(($E$205/$C$56)*(RAND()*($E$216-$D$216)+$D$216))</f>
        <v>#N/A</v>
      </c>
      <c r="U573" s="86"/>
    </row>
    <row r="574" spans="2:21" x14ac:dyDescent="0.25">
      <c r="B574" s="181" t="e">
        <f t="shared" ca="1" si="166"/>
        <v>#N/A</v>
      </c>
      <c r="C5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4" s="86"/>
      <c r="E574" s="86"/>
      <c r="G574" s="16"/>
      <c r="H574" s="86"/>
      <c r="I574" s="86"/>
      <c r="K574" s="37"/>
      <c r="M574" s="16" t="e">
        <f t="shared" ca="1" si="167"/>
        <v>#N/A</v>
      </c>
      <c r="N574" s="86" t="e">
        <f t="shared" ca="1" si="168"/>
        <v>#N/A</v>
      </c>
      <c r="O574" s="86" t="e">
        <f t="shared" ca="1" si="169"/>
        <v>#N/A</v>
      </c>
      <c r="Q574" s="16" t="e">
        <f t="shared" ca="1" si="170"/>
        <v>#N/A</v>
      </c>
      <c r="R574" s="86" t="e">
        <f t="shared" ca="1" si="171"/>
        <v>#N/A</v>
      </c>
      <c r="S574" s="86" t="e">
        <f t="shared" ca="1" si="172"/>
        <v>#N/A</v>
      </c>
      <c r="T574" s="16" t="e">
        <f ca="1">(($E$9*(RAND()*($E$213-$D$213)+$D$213))*(RAND()*('Your Value Calcs'!$E$209-'Your Value Calcs'!$D$209)+'Your Value Calcs'!$D$209+IF('Your Results'!$D$48&gt;0,'Your Results'!$D$48,0)))+$E$161-$E$201+$E$185-($E$185*(RAND()*($E$215-$D$215)+$D$215))-(($E$205/$C$56)*(RAND()*($E$216-$D$216)+$D$216))</f>
        <v>#N/A</v>
      </c>
      <c r="U574" s="86"/>
    </row>
    <row r="575" spans="2:21" x14ac:dyDescent="0.25">
      <c r="B575" s="181" t="e">
        <f t="shared" ca="1" si="166"/>
        <v>#N/A</v>
      </c>
      <c r="C5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5" s="86"/>
      <c r="E575" s="86"/>
      <c r="G575" s="16"/>
      <c r="H575" s="86"/>
      <c r="I575" s="86"/>
      <c r="K575" s="37"/>
      <c r="M575" s="16" t="e">
        <f t="shared" ca="1" si="167"/>
        <v>#N/A</v>
      </c>
      <c r="N575" s="86" t="e">
        <f t="shared" ca="1" si="168"/>
        <v>#N/A</v>
      </c>
      <c r="O575" s="86" t="e">
        <f t="shared" ca="1" si="169"/>
        <v>#N/A</v>
      </c>
      <c r="Q575" s="16" t="e">
        <f t="shared" ca="1" si="170"/>
        <v>#N/A</v>
      </c>
      <c r="R575" s="86" t="e">
        <f t="shared" ca="1" si="171"/>
        <v>#N/A</v>
      </c>
      <c r="S575" s="86" t="e">
        <f t="shared" ca="1" si="172"/>
        <v>#N/A</v>
      </c>
      <c r="T575" s="16" t="e">
        <f ca="1">(($E$9*(RAND()*($E$213-$D$213)+$D$213))*(RAND()*('Your Value Calcs'!$E$209-'Your Value Calcs'!$D$209)+'Your Value Calcs'!$D$209+IF('Your Results'!$D$48&gt;0,'Your Results'!$D$48,0)))+$E$161-$E$201+$E$185-($E$185*(RAND()*($E$215-$D$215)+$D$215))-(($E$205/$C$56)*(RAND()*($E$216-$D$216)+$D$216))</f>
        <v>#N/A</v>
      </c>
      <c r="U575" s="86"/>
    </row>
    <row r="576" spans="2:21" x14ac:dyDescent="0.25">
      <c r="B576" s="181" t="e">
        <f t="shared" ca="1" si="166"/>
        <v>#N/A</v>
      </c>
      <c r="C5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6" s="86"/>
      <c r="E576" s="86"/>
      <c r="G576" s="16"/>
      <c r="H576" s="86"/>
      <c r="I576" s="86"/>
      <c r="K576" s="37"/>
      <c r="M576" s="16" t="e">
        <f t="shared" ca="1" si="167"/>
        <v>#N/A</v>
      </c>
      <c r="N576" s="86" t="e">
        <f t="shared" ca="1" si="168"/>
        <v>#N/A</v>
      </c>
      <c r="O576" s="86" t="e">
        <f t="shared" ca="1" si="169"/>
        <v>#N/A</v>
      </c>
      <c r="Q576" s="16" t="e">
        <f t="shared" ca="1" si="170"/>
        <v>#N/A</v>
      </c>
      <c r="R576" s="86" t="e">
        <f t="shared" ca="1" si="171"/>
        <v>#N/A</v>
      </c>
      <c r="S576" s="86" t="e">
        <f t="shared" ca="1" si="172"/>
        <v>#N/A</v>
      </c>
      <c r="T576" s="16" t="e">
        <f ca="1">(($E$9*(RAND()*($E$213-$D$213)+$D$213))*(RAND()*('Your Value Calcs'!$E$209-'Your Value Calcs'!$D$209)+'Your Value Calcs'!$D$209+IF('Your Results'!$D$48&gt;0,'Your Results'!$D$48,0)))+$E$161-$E$201+$E$185-($E$185*(RAND()*($E$215-$D$215)+$D$215))-(($E$205/$C$56)*(RAND()*($E$216-$D$216)+$D$216))</f>
        <v>#N/A</v>
      </c>
      <c r="U576" s="86"/>
    </row>
    <row r="577" spans="2:21" x14ac:dyDescent="0.25">
      <c r="B577" s="181" t="e">
        <f t="shared" ca="1" si="166"/>
        <v>#N/A</v>
      </c>
      <c r="C5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7" s="86"/>
      <c r="E577" s="86"/>
      <c r="G577" s="16"/>
      <c r="H577" s="86"/>
      <c r="I577" s="86"/>
      <c r="K577" s="37"/>
      <c r="M577" s="16" t="e">
        <f t="shared" ca="1" si="167"/>
        <v>#N/A</v>
      </c>
      <c r="N577" s="86" t="e">
        <f t="shared" ca="1" si="168"/>
        <v>#N/A</v>
      </c>
      <c r="O577" s="86" t="e">
        <f t="shared" ca="1" si="169"/>
        <v>#N/A</v>
      </c>
      <c r="Q577" s="16" t="e">
        <f t="shared" ca="1" si="170"/>
        <v>#N/A</v>
      </c>
      <c r="R577" s="86" t="e">
        <f t="shared" ca="1" si="171"/>
        <v>#N/A</v>
      </c>
      <c r="S577" s="86" t="e">
        <f t="shared" ca="1" si="172"/>
        <v>#N/A</v>
      </c>
      <c r="T577" s="16" t="e">
        <f ca="1">(($E$9*(RAND()*($E$213-$D$213)+$D$213))*(RAND()*('Your Value Calcs'!$E$209-'Your Value Calcs'!$D$209)+'Your Value Calcs'!$D$209+IF('Your Results'!$D$48&gt;0,'Your Results'!$D$48,0)))+$E$161-$E$201+$E$185-($E$185*(RAND()*($E$215-$D$215)+$D$215))-(($E$205/$C$56)*(RAND()*($E$216-$D$216)+$D$216))</f>
        <v>#N/A</v>
      </c>
      <c r="U577" s="86"/>
    </row>
    <row r="578" spans="2:21" x14ac:dyDescent="0.25">
      <c r="B578" s="181" t="e">
        <f t="shared" ref="B578:B641" ca="1" si="17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5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8" s="86"/>
      <c r="E578" s="86"/>
      <c r="G578" s="16"/>
      <c r="H578" s="86"/>
      <c r="I578" s="86"/>
      <c r="K578" s="37"/>
      <c r="M578" s="16" t="e">
        <f t="shared" ref="M578:M641" ca="1" si="174">(($C$9*(RAND()*($E$213-$D$213)+$D$213))*(RAND()*($E$214-$D$214)+$D$214+IF($B$61&gt;0,$B$61,0)))+$C$161-$C$201+$C$185-($C$185*(RAND()*($E$215-$D$215)+$D$215))-($C$55*(RAND()*($E$216-$D$216)+$D$216))</f>
        <v>#N/A</v>
      </c>
      <c r="N578" s="86" t="e">
        <f t="shared" ref="N578:N641" ca="1" si="175">M578/$B$221</f>
        <v>#N/A</v>
      </c>
      <c r="O578" s="86" t="e">
        <f t="shared" ref="O578:O641" ca="1" si="176">(M578+$C$205)/$B$220</f>
        <v>#N/A</v>
      </c>
      <c r="Q578" s="16" t="e">
        <f t="shared" ref="Q578:Q641" ca="1" si="177">(($E$9*(RAND()*($E$213-$D$213)+$D$213))*(RAND()*($E$214-$D$214)+$D$214+IF($B$61&gt;0,$B$61,0)))+$E$161-$E$201+$E$185-($E$185*(RAND()*($E$215-$D$215)+$D$215))-(($E$205/$C$56)*(RAND()*($E$216-$D$216)+$D$216))</f>
        <v>#N/A</v>
      </c>
      <c r="R578" s="86" t="e">
        <f t="shared" ref="R578:R641" ca="1" si="178">Q578/$D$221</f>
        <v>#N/A</v>
      </c>
      <c r="S578" s="86" t="e">
        <f t="shared" ref="S578:S641" ca="1" si="179">(Q578+$E$205)/$D$220</f>
        <v>#N/A</v>
      </c>
      <c r="T578" s="16" t="e">
        <f ca="1">(($E$9*(RAND()*($E$213-$D$213)+$D$213))*(RAND()*('Your Value Calcs'!$E$209-'Your Value Calcs'!$D$209)+'Your Value Calcs'!$D$209+IF('Your Results'!$D$48&gt;0,'Your Results'!$D$48,0)))+$E$161-$E$201+$E$185-($E$185*(RAND()*($E$215-$D$215)+$D$215))-(($E$205/$C$56)*(RAND()*($E$216-$D$216)+$D$216))</f>
        <v>#N/A</v>
      </c>
      <c r="U578" s="86"/>
    </row>
    <row r="579" spans="2:21" x14ac:dyDescent="0.25">
      <c r="B579" s="181" t="e">
        <f t="shared" ca="1" si="173"/>
        <v>#N/A</v>
      </c>
      <c r="C5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9" s="86"/>
      <c r="E579" s="86"/>
      <c r="G579" s="16"/>
      <c r="H579" s="86"/>
      <c r="I579" s="86"/>
      <c r="K579" s="37"/>
      <c r="M579" s="16" t="e">
        <f t="shared" ca="1" si="174"/>
        <v>#N/A</v>
      </c>
      <c r="N579" s="86" t="e">
        <f t="shared" ca="1" si="175"/>
        <v>#N/A</v>
      </c>
      <c r="O579" s="86" t="e">
        <f t="shared" ca="1" si="176"/>
        <v>#N/A</v>
      </c>
      <c r="Q579" s="16" t="e">
        <f t="shared" ca="1" si="177"/>
        <v>#N/A</v>
      </c>
      <c r="R579" s="86" t="e">
        <f t="shared" ca="1" si="178"/>
        <v>#N/A</v>
      </c>
      <c r="S579" s="86" t="e">
        <f t="shared" ca="1" si="179"/>
        <v>#N/A</v>
      </c>
      <c r="T579" s="16" t="e">
        <f ca="1">(($E$9*(RAND()*($E$213-$D$213)+$D$213))*(RAND()*('Your Value Calcs'!$E$209-'Your Value Calcs'!$D$209)+'Your Value Calcs'!$D$209+IF('Your Results'!$D$48&gt;0,'Your Results'!$D$48,0)))+$E$161-$E$201+$E$185-($E$185*(RAND()*($E$215-$D$215)+$D$215))-(($E$205/$C$56)*(RAND()*($E$216-$D$216)+$D$216))</f>
        <v>#N/A</v>
      </c>
      <c r="U579" s="86"/>
    </row>
    <row r="580" spans="2:21" x14ac:dyDescent="0.25">
      <c r="B580" s="181" t="e">
        <f t="shared" ca="1" si="173"/>
        <v>#N/A</v>
      </c>
      <c r="C5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0" s="86"/>
      <c r="E580" s="86"/>
      <c r="G580" s="16"/>
      <c r="H580" s="86"/>
      <c r="I580" s="86"/>
      <c r="K580" s="37"/>
      <c r="M580" s="16" t="e">
        <f t="shared" ca="1" si="174"/>
        <v>#N/A</v>
      </c>
      <c r="N580" s="86" t="e">
        <f t="shared" ca="1" si="175"/>
        <v>#N/A</v>
      </c>
      <c r="O580" s="86" t="e">
        <f t="shared" ca="1" si="176"/>
        <v>#N/A</v>
      </c>
      <c r="Q580" s="16" t="e">
        <f t="shared" ca="1" si="177"/>
        <v>#N/A</v>
      </c>
      <c r="R580" s="86" t="e">
        <f t="shared" ca="1" si="178"/>
        <v>#N/A</v>
      </c>
      <c r="S580" s="86" t="e">
        <f t="shared" ca="1" si="179"/>
        <v>#N/A</v>
      </c>
      <c r="T580" s="16" t="e">
        <f ca="1">(($E$9*(RAND()*($E$213-$D$213)+$D$213))*(RAND()*('Your Value Calcs'!$E$209-'Your Value Calcs'!$D$209)+'Your Value Calcs'!$D$209+IF('Your Results'!$D$48&gt;0,'Your Results'!$D$48,0)))+$E$161-$E$201+$E$185-($E$185*(RAND()*($E$215-$D$215)+$D$215))-(($E$205/$C$56)*(RAND()*($E$216-$D$216)+$D$216))</f>
        <v>#N/A</v>
      </c>
      <c r="U580" s="86"/>
    </row>
    <row r="581" spans="2:21" x14ac:dyDescent="0.25">
      <c r="B581" s="181" t="e">
        <f t="shared" ca="1" si="173"/>
        <v>#N/A</v>
      </c>
      <c r="C5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1" s="86"/>
      <c r="E581" s="86"/>
      <c r="G581" s="16"/>
      <c r="H581" s="86"/>
      <c r="I581" s="86"/>
      <c r="K581" s="37"/>
      <c r="M581" s="16" t="e">
        <f t="shared" ca="1" si="174"/>
        <v>#N/A</v>
      </c>
      <c r="N581" s="86" t="e">
        <f t="shared" ca="1" si="175"/>
        <v>#N/A</v>
      </c>
      <c r="O581" s="86" t="e">
        <f t="shared" ca="1" si="176"/>
        <v>#N/A</v>
      </c>
      <c r="Q581" s="16" t="e">
        <f t="shared" ca="1" si="177"/>
        <v>#N/A</v>
      </c>
      <c r="R581" s="86" t="e">
        <f t="shared" ca="1" si="178"/>
        <v>#N/A</v>
      </c>
      <c r="S581" s="86" t="e">
        <f t="shared" ca="1" si="179"/>
        <v>#N/A</v>
      </c>
      <c r="T581" s="16" t="e">
        <f ca="1">(($E$9*(RAND()*($E$213-$D$213)+$D$213))*(RAND()*('Your Value Calcs'!$E$209-'Your Value Calcs'!$D$209)+'Your Value Calcs'!$D$209+IF('Your Results'!$D$48&gt;0,'Your Results'!$D$48,0)))+$E$161-$E$201+$E$185-($E$185*(RAND()*($E$215-$D$215)+$D$215))-(($E$205/$C$56)*(RAND()*($E$216-$D$216)+$D$216))</f>
        <v>#N/A</v>
      </c>
      <c r="U581" s="86"/>
    </row>
    <row r="582" spans="2:21" x14ac:dyDescent="0.25">
      <c r="B582" s="181" t="e">
        <f t="shared" ca="1" si="173"/>
        <v>#N/A</v>
      </c>
      <c r="C5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2" s="86"/>
      <c r="E582" s="86"/>
      <c r="G582" s="16"/>
      <c r="H582" s="86"/>
      <c r="I582" s="86"/>
      <c r="K582" s="37"/>
      <c r="M582" s="16" t="e">
        <f t="shared" ca="1" si="174"/>
        <v>#N/A</v>
      </c>
      <c r="N582" s="86" t="e">
        <f t="shared" ca="1" si="175"/>
        <v>#N/A</v>
      </c>
      <c r="O582" s="86" t="e">
        <f t="shared" ca="1" si="176"/>
        <v>#N/A</v>
      </c>
      <c r="Q582" s="16" t="e">
        <f t="shared" ca="1" si="177"/>
        <v>#N/A</v>
      </c>
      <c r="R582" s="86" t="e">
        <f t="shared" ca="1" si="178"/>
        <v>#N/A</v>
      </c>
      <c r="S582" s="86" t="e">
        <f t="shared" ca="1" si="179"/>
        <v>#N/A</v>
      </c>
      <c r="T582" s="16" t="e">
        <f ca="1">(($E$9*(RAND()*($E$213-$D$213)+$D$213))*(RAND()*('Your Value Calcs'!$E$209-'Your Value Calcs'!$D$209)+'Your Value Calcs'!$D$209+IF('Your Results'!$D$48&gt;0,'Your Results'!$D$48,0)))+$E$161-$E$201+$E$185-($E$185*(RAND()*($E$215-$D$215)+$D$215))-(($E$205/$C$56)*(RAND()*($E$216-$D$216)+$D$216))</f>
        <v>#N/A</v>
      </c>
      <c r="U582" s="86"/>
    </row>
    <row r="583" spans="2:21" x14ac:dyDescent="0.25">
      <c r="B583" s="181" t="e">
        <f t="shared" ca="1" si="173"/>
        <v>#N/A</v>
      </c>
      <c r="C5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3" s="86"/>
      <c r="E583" s="86"/>
      <c r="G583" s="16"/>
      <c r="H583" s="86"/>
      <c r="I583" s="86"/>
      <c r="K583" s="37"/>
      <c r="M583" s="16" t="e">
        <f t="shared" ca="1" si="174"/>
        <v>#N/A</v>
      </c>
      <c r="N583" s="86" t="e">
        <f t="shared" ca="1" si="175"/>
        <v>#N/A</v>
      </c>
      <c r="O583" s="86" t="e">
        <f t="shared" ca="1" si="176"/>
        <v>#N/A</v>
      </c>
      <c r="Q583" s="16" t="e">
        <f t="shared" ca="1" si="177"/>
        <v>#N/A</v>
      </c>
      <c r="R583" s="86" t="e">
        <f t="shared" ca="1" si="178"/>
        <v>#N/A</v>
      </c>
      <c r="S583" s="86" t="e">
        <f t="shared" ca="1" si="179"/>
        <v>#N/A</v>
      </c>
      <c r="T583" s="16" t="e">
        <f ca="1">(($E$9*(RAND()*($E$213-$D$213)+$D$213))*(RAND()*('Your Value Calcs'!$E$209-'Your Value Calcs'!$D$209)+'Your Value Calcs'!$D$209+IF('Your Results'!$D$48&gt;0,'Your Results'!$D$48,0)))+$E$161-$E$201+$E$185-($E$185*(RAND()*($E$215-$D$215)+$D$215))-(($E$205/$C$56)*(RAND()*($E$216-$D$216)+$D$216))</f>
        <v>#N/A</v>
      </c>
      <c r="U583" s="86"/>
    </row>
    <row r="584" spans="2:21" x14ac:dyDescent="0.25">
      <c r="B584" s="181" t="e">
        <f t="shared" ca="1" si="173"/>
        <v>#N/A</v>
      </c>
      <c r="C5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4" s="86"/>
      <c r="E584" s="86"/>
      <c r="G584" s="16"/>
      <c r="H584" s="86"/>
      <c r="I584" s="86"/>
      <c r="K584" s="37"/>
      <c r="M584" s="16" t="e">
        <f t="shared" ca="1" si="174"/>
        <v>#N/A</v>
      </c>
      <c r="N584" s="86" t="e">
        <f t="shared" ca="1" si="175"/>
        <v>#N/A</v>
      </c>
      <c r="O584" s="86" t="e">
        <f t="shared" ca="1" si="176"/>
        <v>#N/A</v>
      </c>
      <c r="Q584" s="16" t="e">
        <f t="shared" ca="1" si="177"/>
        <v>#N/A</v>
      </c>
      <c r="R584" s="86" t="e">
        <f t="shared" ca="1" si="178"/>
        <v>#N/A</v>
      </c>
      <c r="S584" s="86" t="e">
        <f t="shared" ca="1" si="179"/>
        <v>#N/A</v>
      </c>
      <c r="T584" s="16" t="e">
        <f ca="1">(($E$9*(RAND()*($E$213-$D$213)+$D$213))*(RAND()*('Your Value Calcs'!$E$209-'Your Value Calcs'!$D$209)+'Your Value Calcs'!$D$209+IF('Your Results'!$D$48&gt;0,'Your Results'!$D$48,0)))+$E$161-$E$201+$E$185-($E$185*(RAND()*($E$215-$D$215)+$D$215))-(($E$205/$C$56)*(RAND()*($E$216-$D$216)+$D$216))</f>
        <v>#N/A</v>
      </c>
      <c r="U584" s="86"/>
    </row>
    <row r="585" spans="2:21" x14ac:dyDescent="0.25">
      <c r="B585" s="181" t="e">
        <f t="shared" ca="1" si="173"/>
        <v>#N/A</v>
      </c>
      <c r="C5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5" s="86"/>
      <c r="E585" s="86"/>
      <c r="G585" s="16"/>
      <c r="H585" s="86"/>
      <c r="I585" s="86"/>
      <c r="K585" s="37"/>
      <c r="M585" s="16" t="e">
        <f t="shared" ca="1" si="174"/>
        <v>#N/A</v>
      </c>
      <c r="N585" s="86" t="e">
        <f t="shared" ca="1" si="175"/>
        <v>#N/A</v>
      </c>
      <c r="O585" s="86" t="e">
        <f t="shared" ca="1" si="176"/>
        <v>#N/A</v>
      </c>
      <c r="Q585" s="16" t="e">
        <f t="shared" ca="1" si="177"/>
        <v>#N/A</v>
      </c>
      <c r="R585" s="86" t="e">
        <f t="shared" ca="1" si="178"/>
        <v>#N/A</v>
      </c>
      <c r="S585" s="86" t="e">
        <f t="shared" ca="1" si="179"/>
        <v>#N/A</v>
      </c>
      <c r="T585" s="16" t="e">
        <f ca="1">(($E$9*(RAND()*($E$213-$D$213)+$D$213))*(RAND()*('Your Value Calcs'!$E$209-'Your Value Calcs'!$D$209)+'Your Value Calcs'!$D$209+IF('Your Results'!$D$48&gt;0,'Your Results'!$D$48,0)))+$E$161-$E$201+$E$185-($E$185*(RAND()*($E$215-$D$215)+$D$215))-(($E$205/$C$56)*(RAND()*($E$216-$D$216)+$D$216))</f>
        <v>#N/A</v>
      </c>
      <c r="U585" s="86"/>
    </row>
    <row r="586" spans="2:21" x14ac:dyDescent="0.25">
      <c r="B586" s="181" t="e">
        <f t="shared" ca="1" si="173"/>
        <v>#N/A</v>
      </c>
      <c r="C5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6" s="86"/>
      <c r="E586" s="86"/>
      <c r="G586" s="16"/>
      <c r="H586" s="86"/>
      <c r="I586" s="86"/>
      <c r="K586" s="37"/>
      <c r="M586" s="16" t="e">
        <f t="shared" ca="1" si="174"/>
        <v>#N/A</v>
      </c>
      <c r="N586" s="86" t="e">
        <f t="shared" ca="1" si="175"/>
        <v>#N/A</v>
      </c>
      <c r="O586" s="86" t="e">
        <f t="shared" ca="1" si="176"/>
        <v>#N/A</v>
      </c>
      <c r="Q586" s="16" t="e">
        <f t="shared" ca="1" si="177"/>
        <v>#N/A</v>
      </c>
      <c r="R586" s="86" t="e">
        <f t="shared" ca="1" si="178"/>
        <v>#N/A</v>
      </c>
      <c r="S586" s="86" t="e">
        <f t="shared" ca="1" si="179"/>
        <v>#N/A</v>
      </c>
      <c r="T586" s="16" t="e">
        <f ca="1">(($E$9*(RAND()*($E$213-$D$213)+$D$213))*(RAND()*('Your Value Calcs'!$E$209-'Your Value Calcs'!$D$209)+'Your Value Calcs'!$D$209+IF('Your Results'!$D$48&gt;0,'Your Results'!$D$48,0)))+$E$161-$E$201+$E$185-($E$185*(RAND()*($E$215-$D$215)+$D$215))-(($E$205/$C$56)*(RAND()*($E$216-$D$216)+$D$216))</f>
        <v>#N/A</v>
      </c>
      <c r="U586" s="86"/>
    </row>
    <row r="587" spans="2:21" x14ac:dyDescent="0.25">
      <c r="B587" s="181" t="e">
        <f t="shared" ca="1" si="173"/>
        <v>#N/A</v>
      </c>
      <c r="C5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7" s="86"/>
      <c r="E587" s="86"/>
      <c r="G587" s="16"/>
      <c r="H587" s="86"/>
      <c r="I587" s="86"/>
      <c r="K587" s="37"/>
      <c r="M587" s="16" t="e">
        <f t="shared" ca="1" si="174"/>
        <v>#N/A</v>
      </c>
      <c r="N587" s="86" t="e">
        <f t="shared" ca="1" si="175"/>
        <v>#N/A</v>
      </c>
      <c r="O587" s="86" t="e">
        <f t="shared" ca="1" si="176"/>
        <v>#N/A</v>
      </c>
      <c r="Q587" s="16" t="e">
        <f t="shared" ca="1" si="177"/>
        <v>#N/A</v>
      </c>
      <c r="R587" s="86" t="e">
        <f t="shared" ca="1" si="178"/>
        <v>#N/A</v>
      </c>
      <c r="S587" s="86" t="e">
        <f t="shared" ca="1" si="179"/>
        <v>#N/A</v>
      </c>
      <c r="T587" s="16" t="e">
        <f ca="1">(($E$9*(RAND()*($E$213-$D$213)+$D$213))*(RAND()*('Your Value Calcs'!$E$209-'Your Value Calcs'!$D$209)+'Your Value Calcs'!$D$209+IF('Your Results'!$D$48&gt;0,'Your Results'!$D$48,0)))+$E$161-$E$201+$E$185-($E$185*(RAND()*($E$215-$D$215)+$D$215))-(($E$205/$C$56)*(RAND()*($E$216-$D$216)+$D$216))</f>
        <v>#N/A</v>
      </c>
      <c r="U587" s="86"/>
    </row>
    <row r="588" spans="2:21" x14ac:dyDescent="0.25">
      <c r="B588" s="181" t="e">
        <f t="shared" ca="1" si="173"/>
        <v>#N/A</v>
      </c>
      <c r="C5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8" s="86"/>
      <c r="E588" s="86"/>
      <c r="G588" s="16"/>
      <c r="H588" s="86"/>
      <c r="I588" s="86"/>
      <c r="K588" s="37"/>
      <c r="M588" s="16" t="e">
        <f t="shared" ca="1" si="174"/>
        <v>#N/A</v>
      </c>
      <c r="N588" s="86" t="e">
        <f t="shared" ca="1" si="175"/>
        <v>#N/A</v>
      </c>
      <c r="O588" s="86" t="e">
        <f t="shared" ca="1" si="176"/>
        <v>#N/A</v>
      </c>
      <c r="Q588" s="16" t="e">
        <f t="shared" ca="1" si="177"/>
        <v>#N/A</v>
      </c>
      <c r="R588" s="86" t="e">
        <f t="shared" ca="1" si="178"/>
        <v>#N/A</v>
      </c>
      <c r="S588" s="86" t="e">
        <f t="shared" ca="1" si="179"/>
        <v>#N/A</v>
      </c>
      <c r="T588" s="16" t="e">
        <f ca="1">(($E$9*(RAND()*($E$213-$D$213)+$D$213))*(RAND()*('Your Value Calcs'!$E$209-'Your Value Calcs'!$D$209)+'Your Value Calcs'!$D$209+IF('Your Results'!$D$48&gt;0,'Your Results'!$D$48,0)))+$E$161-$E$201+$E$185-($E$185*(RAND()*($E$215-$D$215)+$D$215))-(($E$205/$C$56)*(RAND()*($E$216-$D$216)+$D$216))</f>
        <v>#N/A</v>
      </c>
      <c r="U588" s="86"/>
    </row>
    <row r="589" spans="2:21" x14ac:dyDescent="0.25">
      <c r="B589" s="181" t="e">
        <f t="shared" ca="1" si="173"/>
        <v>#N/A</v>
      </c>
      <c r="C5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9" s="86"/>
      <c r="E589" s="86"/>
      <c r="G589" s="16"/>
      <c r="H589" s="86"/>
      <c r="I589" s="86"/>
      <c r="K589" s="37"/>
      <c r="M589" s="16" t="e">
        <f t="shared" ca="1" si="174"/>
        <v>#N/A</v>
      </c>
      <c r="N589" s="86" t="e">
        <f t="shared" ca="1" si="175"/>
        <v>#N/A</v>
      </c>
      <c r="O589" s="86" t="e">
        <f t="shared" ca="1" si="176"/>
        <v>#N/A</v>
      </c>
      <c r="Q589" s="16" t="e">
        <f t="shared" ca="1" si="177"/>
        <v>#N/A</v>
      </c>
      <c r="R589" s="86" t="e">
        <f t="shared" ca="1" si="178"/>
        <v>#N/A</v>
      </c>
      <c r="S589" s="86" t="e">
        <f t="shared" ca="1" si="179"/>
        <v>#N/A</v>
      </c>
      <c r="T589" s="16" t="e">
        <f ca="1">(($E$9*(RAND()*($E$213-$D$213)+$D$213))*(RAND()*('Your Value Calcs'!$E$209-'Your Value Calcs'!$D$209)+'Your Value Calcs'!$D$209+IF('Your Results'!$D$48&gt;0,'Your Results'!$D$48,0)))+$E$161-$E$201+$E$185-($E$185*(RAND()*($E$215-$D$215)+$D$215))-(($E$205/$C$56)*(RAND()*($E$216-$D$216)+$D$216))</f>
        <v>#N/A</v>
      </c>
      <c r="U589" s="86"/>
    </row>
    <row r="590" spans="2:21" x14ac:dyDescent="0.25">
      <c r="B590" s="181" t="e">
        <f t="shared" ca="1" si="173"/>
        <v>#N/A</v>
      </c>
      <c r="C5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0" s="86"/>
      <c r="E590" s="86"/>
      <c r="G590" s="16"/>
      <c r="H590" s="86"/>
      <c r="I590" s="86"/>
      <c r="K590" s="86"/>
      <c r="M590" s="16" t="e">
        <f t="shared" ca="1" si="174"/>
        <v>#N/A</v>
      </c>
      <c r="N590" s="86" t="e">
        <f t="shared" ca="1" si="175"/>
        <v>#N/A</v>
      </c>
      <c r="O590" s="86" t="e">
        <f t="shared" ca="1" si="176"/>
        <v>#N/A</v>
      </c>
      <c r="Q590" s="16" t="e">
        <f t="shared" ca="1" si="177"/>
        <v>#N/A</v>
      </c>
      <c r="R590" s="86" t="e">
        <f t="shared" ca="1" si="178"/>
        <v>#N/A</v>
      </c>
      <c r="S590" s="86" t="e">
        <f t="shared" ca="1" si="179"/>
        <v>#N/A</v>
      </c>
      <c r="T590" s="16" t="e">
        <f ca="1">(($E$9*(RAND()*($E$213-$D$213)+$D$213))*(RAND()*('Your Value Calcs'!$E$209-'Your Value Calcs'!$D$209)+'Your Value Calcs'!$D$209+IF('Your Results'!$D$48&gt;0,'Your Results'!$D$48,0)))+$E$161-$E$201+$E$185-($E$185*(RAND()*($E$215-$D$215)+$D$215))-(($E$205/$C$56)*(RAND()*($E$216-$D$216)+$D$216))</f>
        <v>#N/A</v>
      </c>
      <c r="U590" s="86"/>
    </row>
    <row r="591" spans="2:21" x14ac:dyDescent="0.25">
      <c r="B591" s="181" t="e">
        <f t="shared" ca="1" si="173"/>
        <v>#N/A</v>
      </c>
      <c r="C5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1" s="86"/>
      <c r="E591" s="86"/>
      <c r="G591" s="16"/>
      <c r="H591" s="86"/>
      <c r="I591" s="86"/>
      <c r="K591" s="86"/>
      <c r="M591" s="16" t="e">
        <f t="shared" ca="1" si="174"/>
        <v>#N/A</v>
      </c>
      <c r="N591" s="86" t="e">
        <f t="shared" ca="1" si="175"/>
        <v>#N/A</v>
      </c>
      <c r="O591" s="86" t="e">
        <f t="shared" ca="1" si="176"/>
        <v>#N/A</v>
      </c>
      <c r="Q591" s="16" t="e">
        <f t="shared" ca="1" si="177"/>
        <v>#N/A</v>
      </c>
      <c r="R591" s="86" t="e">
        <f t="shared" ca="1" si="178"/>
        <v>#N/A</v>
      </c>
      <c r="S591" s="86" t="e">
        <f t="shared" ca="1" si="179"/>
        <v>#N/A</v>
      </c>
      <c r="T591" s="16" t="e">
        <f ca="1">(($E$9*(RAND()*($E$213-$D$213)+$D$213))*(RAND()*('Your Value Calcs'!$E$209-'Your Value Calcs'!$D$209)+'Your Value Calcs'!$D$209+IF('Your Results'!$D$48&gt;0,'Your Results'!$D$48,0)))+$E$161-$E$201+$E$185-($E$185*(RAND()*($E$215-$D$215)+$D$215))-(($E$205/$C$56)*(RAND()*($E$216-$D$216)+$D$216))</f>
        <v>#N/A</v>
      </c>
      <c r="U591" s="86"/>
    </row>
    <row r="592" spans="2:21" x14ac:dyDescent="0.25">
      <c r="B592" s="181" t="e">
        <f t="shared" ca="1" si="173"/>
        <v>#N/A</v>
      </c>
      <c r="C5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2" s="86"/>
      <c r="E592" s="86"/>
      <c r="G592" s="16"/>
      <c r="H592" s="86"/>
      <c r="I592" s="86"/>
      <c r="K592" s="86"/>
      <c r="M592" s="16" t="e">
        <f t="shared" ca="1" si="174"/>
        <v>#N/A</v>
      </c>
      <c r="N592" s="86" t="e">
        <f t="shared" ca="1" si="175"/>
        <v>#N/A</v>
      </c>
      <c r="O592" s="86" t="e">
        <f t="shared" ca="1" si="176"/>
        <v>#N/A</v>
      </c>
      <c r="Q592" s="16" t="e">
        <f t="shared" ca="1" si="177"/>
        <v>#N/A</v>
      </c>
      <c r="R592" s="86" t="e">
        <f t="shared" ca="1" si="178"/>
        <v>#N/A</v>
      </c>
      <c r="S592" s="86" t="e">
        <f t="shared" ca="1" si="179"/>
        <v>#N/A</v>
      </c>
      <c r="T592" s="16" t="e">
        <f ca="1">(($E$9*(RAND()*($E$213-$D$213)+$D$213))*(RAND()*('Your Value Calcs'!$E$209-'Your Value Calcs'!$D$209)+'Your Value Calcs'!$D$209+IF('Your Results'!$D$48&gt;0,'Your Results'!$D$48,0)))+$E$161-$E$201+$E$185-($E$185*(RAND()*($E$215-$D$215)+$D$215))-(($E$205/$C$56)*(RAND()*($E$216-$D$216)+$D$216))</f>
        <v>#N/A</v>
      </c>
      <c r="U592" s="86"/>
    </row>
    <row r="593" spans="2:21" x14ac:dyDescent="0.25">
      <c r="B593" s="181" t="e">
        <f t="shared" ca="1" si="173"/>
        <v>#N/A</v>
      </c>
      <c r="C5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3" s="86"/>
      <c r="E593" s="86"/>
      <c r="G593" s="16"/>
      <c r="H593" s="86"/>
      <c r="I593" s="86"/>
      <c r="K593" s="86"/>
      <c r="M593" s="16" t="e">
        <f t="shared" ca="1" si="174"/>
        <v>#N/A</v>
      </c>
      <c r="N593" s="86" t="e">
        <f t="shared" ca="1" si="175"/>
        <v>#N/A</v>
      </c>
      <c r="O593" s="86" t="e">
        <f t="shared" ca="1" si="176"/>
        <v>#N/A</v>
      </c>
      <c r="Q593" s="16" t="e">
        <f t="shared" ca="1" si="177"/>
        <v>#N/A</v>
      </c>
      <c r="R593" s="86" t="e">
        <f t="shared" ca="1" si="178"/>
        <v>#N/A</v>
      </c>
      <c r="S593" s="86" t="e">
        <f t="shared" ca="1" si="179"/>
        <v>#N/A</v>
      </c>
      <c r="T593" s="16" t="e">
        <f ca="1">(($E$9*(RAND()*($E$213-$D$213)+$D$213))*(RAND()*('Your Value Calcs'!$E$209-'Your Value Calcs'!$D$209)+'Your Value Calcs'!$D$209+IF('Your Results'!$D$48&gt;0,'Your Results'!$D$48,0)))+$E$161-$E$201+$E$185-($E$185*(RAND()*($E$215-$D$215)+$D$215))-(($E$205/$C$56)*(RAND()*($E$216-$D$216)+$D$216))</f>
        <v>#N/A</v>
      </c>
      <c r="U593" s="86"/>
    </row>
    <row r="594" spans="2:21" x14ac:dyDescent="0.25">
      <c r="B594" s="181" t="e">
        <f t="shared" ca="1" si="173"/>
        <v>#N/A</v>
      </c>
      <c r="C5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4" s="86"/>
      <c r="E594" s="86"/>
      <c r="G594" s="16"/>
      <c r="H594" s="86"/>
      <c r="I594" s="86"/>
      <c r="K594" s="86"/>
      <c r="M594" s="16" t="e">
        <f t="shared" ca="1" si="174"/>
        <v>#N/A</v>
      </c>
      <c r="N594" s="86" t="e">
        <f t="shared" ca="1" si="175"/>
        <v>#N/A</v>
      </c>
      <c r="O594" s="86" t="e">
        <f t="shared" ca="1" si="176"/>
        <v>#N/A</v>
      </c>
      <c r="Q594" s="16" t="e">
        <f t="shared" ca="1" si="177"/>
        <v>#N/A</v>
      </c>
      <c r="R594" s="86" t="e">
        <f t="shared" ca="1" si="178"/>
        <v>#N/A</v>
      </c>
      <c r="S594" s="86" t="e">
        <f t="shared" ca="1" si="179"/>
        <v>#N/A</v>
      </c>
      <c r="T594" s="16" t="e">
        <f ca="1">(($E$9*(RAND()*($E$213-$D$213)+$D$213))*(RAND()*('Your Value Calcs'!$E$209-'Your Value Calcs'!$D$209)+'Your Value Calcs'!$D$209+IF('Your Results'!$D$48&gt;0,'Your Results'!$D$48,0)))+$E$161-$E$201+$E$185-($E$185*(RAND()*($E$215-$D$215)+$D$215))-(($E$205/$C$56)*(RAND()*($E$216-$D$216)+$D$216))</f>
        <v>#N/A</v>
      </c>
      <c r="U594" s="86"/>
    </row>
    <row r="595" spans="2:21" x14ac:dyDescent="0.25">
      <c r="B595" s="181" t="e">
        <f t="shared" ca="1" si="173"/>
        <v>#N/A</v>
      </c>
      <c r="C5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5" s="86"/>
      <c r="E595" s="86"/>
      <c r="G595" s="16"/>
      <c r="H595" s="86"/>
      <c r="I595" s="86"/>
      <c r="K595" s="86"/>
      <c r="M595" s="16" t="e">
        <f t="shared" ca="1" si="174"/>
        <v>#N/A</v>
      </c>
      <c r="N595" s="86" t="e">
        <f t="shared" ca="1" si="175"/>
        <v>#N/A</v>
      </c>
      <c r="O595" s="86" t="e">
        <f t="shared" ca="1" si="176"/>
        <v>#N/A</v>
      </c>
      <c r="Q595" s="16" t="e">
        <f t="shared" ca="1" si="177"/>
        <v>#N/A</v>
      </c>
      <c r="R595" s="86" t="e">
        <f t="shared" ca="1" si="178"/>
        <v>#N/A</v>
      </c>
      <c r="S595" s="86" t="e">
        <f t="shared" ca="1" si="179"/>
        <v>#N/A</v>
      </c>
      <c r="T595" s="16" t="e">
        <f ca="1">(($E$9*(RAND()*($E$213-$D$213)+$D$213))*(RAND()*('Your Value Calcs'!$E$209-'Your Value Calcs'!$D$209)+'Your Value Calcs'!$D$209+IF('Your Results'!$D$48&gt;0,'Your Results'!$D$48,0)))+$E$161-$E$201+$E$185-($E$185*(RAND()*($E$215-$D$215)+$D$215))-(($E$205/$C$56)*(RAND()*($E$216-$D$216)+$D$216))</f>
        <v>#N/A</v>
      </c>
      <c r="U595" s="86"/>
    </row>
    <row r="596" spans="2:21" x14ac:dyDescent="0.25">
      <c r="B596" s="181" t="e">
        <f t="shared" ca="1" si="173"/>
        <v>#N/A</v>
      </c>
      <c r="C5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6" s="86"/>
      <c r="E596" s="86"/>
      <c r="G596" s="16"/>
      <c r="H596" s="86"/>
      <c r="I596" s="86"/>
      <c r="K596" s="86"/>
      <c r="M596" s="16" t="e">
        <f t="shared" ca="1" si="174"/>
        <v>#N/A</v>
      </c>
      <c r="N596" s="86" t="e">
        <f t="shared" ca="1" si="175"/>
        <v>#N/A</v>
      </c>
      <c r="O596" s="86" t="e">
        <f t="shared" ca="1" si="176"/>
        <v>#N/A</v>
      </c>
      <c r="Q596" s="16" t="e">
        <f t="shared" ca="1" si="177"/>
        <v>#N/A</v>
      </c>
      <c r="R596" s="86" t="e">
        <f t="shared" ca="1" si="178"/>
        <v>#N/A</v>
      </c>
      <c r="S596" s="86" t="e">
        <f t="shared" ca="1" si="179"/>
        <v>#N/A</v>
      </c>
      <c r="T596" s="16" t="e">
        <f ca="1">(($E$9*(RAND()*($E$213-$D$213)+$D$213))*(RAND()*('Your Value Calcs'!$E$209-'Your Value Calcs'!$D$209)+'Your Value Calcs'!$D$209+IF('Your Results'!$D$48&gt;0,'Your Results'!$D$48,0)))+$E$161-$E$201+$E$185-($E$185*(RAND()*($E$215-$D$215)+$D$215))-(($E$205/$C$56)*(RAND()*($E$216-$D$216)+$D$216))</f>
        <v>#N/A</v>
      </c>
      <c r="U596" s="86"/>
    </row>
    <row r="597" spans="2:21" x14ac:dyDescent="0.25">
      <c r="B597" s="181" t="e">
        <f t="shared" ca="1" si="173"/>
        <v>#N/A</v>
      </c>
      <c r="C5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7" s="86"/>
      <c r="E597" s="86"/>
      <c r="G597" s="16"/>
      <c r="H597" s="86"/>
      <c r="I597" s="86"/>
      <c r="K597" s="86"/>
      <c r="M597" s="16" t="e">
        <f t="shared" ca="1" si="174"/>
        <v>#N/A</v>
      </c>
      <c r="N597" s="86" t="e">
        <f t="shared" ca="1" si="175"/>
        <v>#N/A</v>
      </c>
      <c r="O597" s="86" t="e">
        <f t="shared" ca="1" si="176"/>
        <v>#N/A</v>
      </c>
      <c r="Q597" s="16" t="e">
        <f t="shared" ca="1" si="177"/>
        <v>#N/A</v>
      </c>
      <c r="R597" s="86" t="e">
        <f t="shared" ca="1" si="178"/>
        <v>#N/A</v>
      </c>
      <c r="S597" s="86" t="e">
        <f t="shared" ca="1" si="179"/>
        <v>#N/A</v>
      </c>
      <c r="T597" s="16" t="e">
        <f ca="1">(($E$9*(RAND()*($E$213-$D$213)+$D$213))*(RAND()*('Your Value Calcs'!$E$209-'Your Value Calcs'!$D$209)+'Your Value Calcs'!$D$209+IF('Your Results'!$D$48&gt;0,'Your Results'!$D$48,0)))+$E$161-$E$201+$E$185-($E$185*(RAND()*($E$215-$D$215)+$D$215))-(($E$205/$C$56)*(RAND()*($E$216-$D$216)+$D$216))</f>
        <v>#N/A</v>
      </c>
      <c r="U597" s="86"/>
    </row>
    <row r="598" spans="2:21" x14ac:dyDescent="0.25">
      <c r="B598" s="181" t="e">
        <f t="shared" ca="1" si="173"/>
        <v>#N/A</v>
      </c>
      <c r="C5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8" s="86"/>
      <c r="E598" s="86"/>
      <c r="G598" s="16"/>
      <c r="H598" s="86"/>
      <c r="I598" s="86"/>
      <c r="K598" s="86"/>
      <c r="M598" s="16" t="e">
        <f t="shared" ca="1" si="174"/>
        <v>#N/A</v>
      </c>
      <c r="N598" s="86" t="e">
        <f t="shared" ca="1" si="175"/>
        <v>#N/A</v>
      </c>
      <c r="O598" s="86" t="e">
        <f t="shared" ca="1" si="176"/>
        <v>#N/A</v>
      </c>
      <c r="Q598" s="16" t="e">
        <f t="shared" ca="1" si="177"/>
        <v>#N/A</v>
      </c>
      <c r="R598" s="86" t="e">
        <f t="shared" ca="1" si="178"/>
        <v>#N/A</v>
      </c>
      <c r="S598" s="86" t="e">
        <f t="shared" ca="1" si="179"/>
        <v>#N/A</v>
      </c>
      <c r="T598" s="16" t="e">
        <f ca="1">(($E$9*(RAND()*($E$213-$D$213)+$D$213))*(RAND()*('Your Value Calcs'!$E$209-'Your Value Calcs'!$D$209)+'Your Value Calcs'!$D$209+IF('Your Results'!$D$48&gt;0,'Your Results'!$D$48,0)))+$E$161-$E$201+$E$185-($E$185*(RAND()*($E$215-$D$215)+$D$215))-(($E$205/$C$56)*(RAND()*($E$216-$D$216)+$D$216))</f>
        <v>#N/A</v>
      </c>
      <c r="U598" s="86"/>
    </row>
    <row r="599" spans="2:21" x14ac:dyDescent="0.25">
      <c r="B599" s="181" t="e">
        <f t="shared" ca="1" si="173"/>
        <v>#N/A</v>
      </c>
      <c r="C5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9" s="86"/>
      <c r="E599" s="86"/>
      <c r="G599" s="16"/>
      <c r="H599" s="86"/>
      <c r="I599" s="86"/>
      <c r="K599" s="86"/>
      <c r="M599" s="16" t="e">
        <f t="shared" ca="1" si="174"/>
        <v>#N/A</v>
      </c>
      <c r="N599" s="86" t="e">
        <f t="shared" ca="1" si="175"/>
        <v>#N/A</v>
      </c>
      <c r="O599" s="86" t="e">
        <f t="shared" ca="1" si="176"/>
        <v>#N/A</v>
      </c>
      <c r="Q599" s="16" t="e">
        <f t="shared" ca="1" si="177"/>
        <v>#N/A</v>
      </c>
      <c r="R599" s="86" t="e">
        <f t="shared" ca="1" si="178"/>
        <v>#N/A</v>
      </c>
      <c r="S599" s="86" t="e">
        <f t="shared" ca="1" si="179"/>
        <v>#N/A</v>
      </c>
      <c r="T599" s="16" t="e">
        <f ca="1">(($E$9*(RAND()*($E$213-$D$213)+$D$213))*(RAND()*('Your Value Calcs'!$E$209-'Your Value Calcs'!$D$209)+'Your Value Calcs'!$D$209+IF('Your Results'!$D$48&gt;0,'Your Results'!$D$48,0)))+$E$161-$E$201+$E$185-($E$185*(RAND()*($E$215-$D$215)+$D$215))-(($E$205/$C$56)*(RAND()*($E$216-$D$216)+$D$216))</f>
        <v>#N/A</v>
      </c>
      <c r="U599" s="86"/>
    </row>
    <row r="600" spans="2:21" x14ac:dyDescent="0.25">
      <c r="B600" s="181" t="e">
        <f t="shared" ca="1" si="173"/>
        <v>#N/A</v>
      </c>
      <c r="C6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0" s="86"/>
      <c r="E600" s="86"/>
      <c r="G600" s="16"/>
      <c r="H600" s="86"/>
      <c r="I600" s="86"/>
      <c r="K600" s="86"/>
      <c r="M600" s="16" t="e">
        <f t="shared" ca="1" si="174"/>
        <v>#N/A</v>
      </c>
      <c r="N600" s="86" t="e">
        <f t="shared" ca="1" si="175"/>
        <v>#N/A</v>
      </c>
      <c r="O600" s="86" t="e">
        <f t="shared" ca="1" si="176"/>
        <v>#N/A</v>
      </c>
      <c r="Q600" s="16" t="e">
        <f t="shared" ca="1" si="177"/>
        <v>#N/A</v>
      </c>
      <c r="R600" s="86" t="e">
        <f t="shared" ca="1" si="178"/>
        <v>#N/A</v>
      </c>
      <c r="S600" s="86" t="e">
        <f t="shared" ca="1" si="179"/>
        <v>#N/A</v>
      </c>
      <c r="T600" s="16" t="e">
        <f ca="1">(($E$9*(RAND()*($E$213-$D$213)+$D$213))*(RAND()*('Your Value Calcs'!$E$209-'Your Value Calcs'!$D$209)+'Your Value Calcs'!$D$209+IF('Your Results'!$D$48&gt;0,'Your Results'!$D$48,0)))+$E$161-$E$201+$E$185-($E$185*(RAND()*($E$215-$D$215)+$D$215))-(($E$205/$C$56)*(RAND()*($E$216-$D$216)+$D$216))</f>
        <v>#N/A</v>
      </c>
      <c r="U600" s="86"/>
    </row>
    <row r="601" spans="2:21" x14ac:dyDescent="0.25">
      <c r="B601" s="181" t="e">
        <f t="shared" ca="1" si="173"/>
        <v>#N/A</v>
      </c>
      <c r="C6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1" s="86"/>
      <c r="E601" s="86"/>
      <c r="G601" s="16"/>
      <c r="H601" s="86"/>
      <c r="I601" s="86"/>
      <c r="K601" s="86"/>
      <c r="M601" s="16" t="e">
        <f t="shared" ca="1" si="174"/>
        <v>#N/A</v>
      </c>
      <c r="N601" s="86" t="e">
        <f t="shared" ca="1" si="175"/>
        <v>#N/A</v>
      </c>
      <c r="O601" s="86" t="e">
        <f t="shared" ca="1" si="176"/>
        <v>#N/A</v>
      </c>
      <c r="Q601" s="16" t="e">
        <f t="shared" ca="1" si="177"/>
        <v>#N/A</v>
      </c>
      <c r="R601" s="86" t="e">
        <f t="shared" ca="1" si="178"/>
        <v>#N/A</v>
      </c>
      <c r="S601" s="86" t="e">
        <f t="shared" ca="1" si="179"/>
        <v>#N/A</v>
      </c>
      <c r="T601" s="16" t="e">
        <f ca="1">(($E$9*(RAND()*($E$213-$D$213)+$D$213))*(RAND()*('Your Value Calcs'!$E$209-'Your Value Calcs'!$D$209)+'Your Value Calcs'!$D$209+IF('Your Results'!$D$48&gt;0,'Your Results'!$D$48,0)))+$E$161-$E$201+$E$185-($E$185*(RAND()*($E$215-$D$215)+$D$215))-(($E$205/$C$56)*(RAND()*($E$216-$D$216)+$D$216))</f>
        <v>#N/A</v>
      </c>
      <c r="U601" s="86"/>
    </row>
    <row r="602" spans="2:21" x14ac:dyDescent="0.25">
      <c r="B602" s="181" t="e">
        <f t="shared" ca="1" si="173"/>
        <v>#N/A</v>
      </c>
      <c r="C6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2" s="86"/>
      <c r="E602" s="86"/>
      <c r="G602" s="16"/>
      <c r="H602" s="86"/>
      <c r="I602" s="86"/>
      <c r="K602" s="86"/>
      <c r="M602" s="16" t="e">
        <f t="shared" ca="1" si="174"/>
        <v>#N/A</v>
      </c>
      <c r="N602" s="86" t="e">
        <f t="shared" ca="1" si="175"/>
        <v>#N/A</v>
      </c>
      <c r="O602" s="86" t="e">
        <f t="shared" ca="1" si="176"/>
        <v>#N/A</v>
      </c>
      <c r="Q602" s="16" t="e">
        <f t="shared" ca="1" si="177"/>
        <v>#N/A</v>
      </c>
      <c r="R602" s="86" t="e">
        <f t="shared" ca="1" si="178"/>
        <v>#N/A</v>
      </c>
      <c r="S602" s="86" t="e">
        <f t="shared" ca="1" si="179"/>
        <v>#N/A</v>
      </c>
      <c r="T602" s="16" t="e">
        <f ca="1">(($E$9*(RAND()*($E$213-$D$213)+$D$213))*(RAND()*('Your Value Calcs'!$E$209-'Your Value Calcs'!$D$209)+'Your Value Calcs'!$D$209+IF('Your Results'!$D$48&gt;0,'Your Results'!$D$48,0)))+$E$161-$E$201+$E$185-($E$185*(RAND()*($E$215-$D$215)+$D$215))-(($E$205/$C$56)*(RAND()*($E$216-$D$216)+$D$216))</f>
        <v>#N/A</v>
      </c>
      <c r="U602" s="86"/>
    </row>
    <row r="603" spans="2:21" x14ac:dyDescent="0.25">
      <c r="B603" s="181" t="e">
        <f t="shared" ca="1" si="173"/>
        <v>#N/A</v>
      </c>
      <c r="C6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3" s="86"/>
      <c r="E603" s="86"/>
      <c r="G603" s="16"/>
      <c r="H603" s="86"/>
      <c r="I603" s="86"/>
      <c r="K603" s="86"/>
      <c r="M603" s="16" t="e">
        <f t="shared" ca="1" si="174"/>
        <v>#N/A</v>
      </c>
      <c r="N603" s="86" t="e">
        <f t="shared" ca="1" si="175"/>
        <v>#N/A</v>
      </c>
      <c r="O603" s="86" t="e">
        <f t="shared" ca="1" si="176"/>
        <v>#N/A</v>
      </c>
      <c r="Q603" s="16" t="e">
        <f t="shared" ca="1" si="177"/>
        <v>#N/A</v>
      </c>
      <c r="R603" s="86" t="e">
        <f t="shared" ca="1" si="178"/>
        <v>#N/A</v>
      </c>
      <c r="S603" s="86" t="e">
        <f t="shared" ca="1" si="179"/>
        <v>#N/A</v>
      </c>
      <c r="T603" s="16" t="e">
        <f ca="1">(($E$9*(RAND()*($E$213-$D$213)+$D$213))*(RAND()*('Your Value Calcs'!$E$209-'Your Value Calcs'!$D$209)+'Your Value Calcs'!$D$209+IF('Your Results'!$D$48&gt;0,'Your Results'!$D$48,0)))+$E$161-$E$201+$E$185-($E$185*(RAND()*($E$215-$D$215)+$D$215))-(($E$205/$C$56)*(RAND()*($E$216-$D$216)+$D$216))</f>
        <v>#N/A</v>
      </c>
      <c r="U603" s="86"/>
    </row>
    <row r="604" spans="2:21" x14ac:dyDescent="0.25">
      <c r="B604" s="181" t="e">
        <f t="shared" ca="1" si="173"/>
        <v>#N/A</v>
      </c>
      <c r="C6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4" s="86"/>
      <c r="E604" s="86"/>
      <c r="G604" s="16"/>
      <c r="H604" s="86"/>
      <c r="I604" s="86"/>
      <c r="K604" s="86"/>
      <c r="M604" s="16" t="e">
        <f t="shared" ca="1" si="174"/>
        <v>#N/A</v>
      </c>
      <c r="N604" s="86" t="e">
        <f t="shared" ca="1" si="175"/>
        <v>#N/A</v>
      </c>
      <c r="O604" s="86" t="e">
        <f t="shared" ca="1" si="176"/>
        <v>#N/A</v>
      </c>
      <c r="Q604" s="16" t="e">
        <f t="shared" ca="1" si="177"/>
        <v>#N/A</v>
      </c>
      <c r="R604" s="86" t="e">
        <f t="shared" ca="1" si="178"/>
        <v>#N/A</v>
      </c>
      <c r="S604" s="86" t="e">
        <f t="shared" ca="1" si="179"/>
        <v>#N/A</v>
      </c>
      <c r="T604" s="16" t="e">
        <f ca="1">(($E$9*(RAND()*($E$213-$D$213)+$D$213))*(RAND()*('Your Value Calcs'!$E$209-'Your Value Calcs'!$D$209)+'Your Value Calcs'!$D$209+IF('Your Results'!$D$48&gt;0,'Your Results'!$D$48,0)))+$E$161-$E$201+$E$185-($E$185*(RAND()*($E$215-$D$215)+$D$215))-(($E$205/$C$56)*(RAND()*($E$216-$D$216)+$D$216))</f>
        <v>#N/A</v>
      </c>
      <c r="U604" s="86"/>
    </row>
    <row r="605" spans="2:21" x14ac:dyDescent="0.25">
      <c r="B605" s="181" t="e">
        <f t="shared" ca="1" si="173"/>
        <v>#N/A</v>
      </c>
      <c r="C6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5" s="86"/>
      <c r="E605" s="86"/>
      <c r="G605" s="16"/>
      <c r="H605" s="86"/>
      <c r="I605" s="86"/>
      <c r="K605" s="86"/>
      <c r="M605" s="16" t="e">
        <f t="shared" ca="1" si="174"/>
        <v>#N/A</v>
      </c>
      <c r="N605" s="86" t="e">
        <f t="shared" ca="1" si="175"/>
        <v>#N/A</v>
      </c>
      <c r="O605" s="86" t="e">
        <f t="shared" ca="1" si="176"/>
        <v>#N/A</v>
      </c>
      <c r="Q605" s="16" t="e">
        <f t="shared" ca="1" si="177"/>
        <v>#N/A</v>
      </c>
      <c r="R605" s="86" t="e">
        <f t="shared" ca="1" si="178"/>
        <v>#N/A</v>
      </c>
      <c r="S605" s="86" t="e">
        <f t="shared" ca="1" si="179"/>
        <v>#N/A</v>
      </c>
      <c r="T605" s="16" t="e">
        <f ca="1">(($E$9*(RAND()*($E$213-$D$213)+$D$213))*(RAND()*('Your Value Calcs'!$E$209-'Your Value Calcs'!$D$209)+'Your Value Calcs'!$D$209+IF('Your Results'!$D$48&gt;0,'Your Results'!$D$48,0)))+$E$161-$E$201+$E$185-($E$185*(RAND()*($E$215-$D$215)+$D$215))-(($E$205/$C$56)*(RAND()*($E$216-$D$216)+$D$216))</f>
        <v>#N/A</v>
      </c>
      <c r="U605" s="86"/>
    </row>
    <row r="606" spans="2:21" x14ac:dyDescent="0.25">
      <c r="B606" s="181" t="e">
        <f t="shared" ca="1" si="173"/>
        <v>#N/A</v>
      </c>
      <c r="C6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6" s="86"/>
      <c r="E606" s="86"/>
      <c r="G606" s="16"/>
      <c r="H606" s="86"/>
      <c r="I606" s="86"/>
      <c r="K606" s="86"/>
      <c r="M606" s="16" t="e">
        <f t="shared" ca="1" si="174"/>
        <v>#N/A</v>
      </c>
      <c r="N606" s="86" t="e">
        <f t="shared" ca="1" si="175"/>
        <v>#N/A</v>
      </c>
      <c r="O606" s="86" t="e">
        <f t="shared" ca="1" si="176"/>
        <v>#N/A</v>
      </c>
      <c r="Q606" s="16" t="e">
        <f t="shared" ca="1" si="177"/>
        <v>#N/A</v>
      </c>
      <c r="R606" s="86" t="e">
        <f t="shared" ca="1" si="178"/>
        <v>#N/A</v>
      </c>
      <c r="S606" s="86" t="e">
        <f t="shared" ca="1" si="179"/>
        <v>#N/A</v>
      </c>
      <c r="T606" s="16" t="e">
        <f ca="1">(($E$9*(RAND()*($E$213-$D$213)+$D$213))*(RAND()*('Your Value Calcs'!$E$209-'Your Value Calcs'!$D$209)+'Your Value Calcs'!$D$209+IF('Your Results'!$D$48&gt;0,'Your Results'!$D$48,0)))+$E$161-$E$201+$E$185-($E$185*(RAND()*($E$215-$D$215)+$D$215))-(($E$205/$C$56)*(RAND()*($E$216-$D$216)+$D$216))</f>
        <v>#N/A</v>
      </c>
      <c r="U606" s="86"/>
    </row>
    <row r="607" spans="2:21" x14ac:dyDescent="0.25">
      <c r="B607" s="181" t="e">
        <f t="shared" ca="1" si="173"/>
        <v>#N/A</v>
      </c>
      <c r="C6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7" s="86"/>
      <c r="E607" s="86"/>
      <c r="G607" s="16"/>
      <c r="H607" s="86"/>
      <c r="I607" s="86"/>
      <c r="K607" s="86"/>
      <c r="M607" s="16" t="e">
        <f t="shared" ca="1" si="174"/>
        <v>#N/A</v>
      </c>
      <c r="N607" s="86" t="e">
        <f t="shared" ca="1" si="175"/>
        <v>#N/A</v>
      </c>
      <c r="O607" s="86" t="e">
        <f t="shared" ca="1" si="176"/>
        <v>#N/A</v>
      </c>
      <c r="Q607" s="16" t="e">
        <f t="shared" ca="1" si="177"/>
        <v>#N/A</v>
      </c>
      <c r="R607" s="86" t="e">
        <f t="shared" ca="1" si="178"/>
        <v>#N/A</v>
      </c>
      <c r="S607" s="86" t="e">
        <f t="shared" ca="1" si="179"/>
        <v>#N/A</v>
      </c>
      <c r="T607" s="16" t="e">
        <f ca="1">(($E$9*(RAND()*($E$213-$D$213)+$D$213))*(RAND()*('Your Value Calcs'!$E$209-'Your Value Calcs'!$D$209)+'Your Value Calcs'!$D$209+IF('Your Results'!$D$48&gt;0,'Your Results'!$D$48,0)))+$E$161-$E$201+$E$185-($E$185*(RAND()*($E$215-$D$215)+$D$215))-(($E$205/$C$56)*(RAND()*($E$216-$D$216)+$D$216))</f>
        <v>#N/A</v>
      </c>
      <c r="U607" s="86"/>
    </row>
    <row r="608" spans="2:21" x14ac:dyDescent="0.25">
      <c r="B608" s="181" t="e">
        <f t="shared" ca="1" si="173"/>
        <v>#N/A</v>
      </c>
      <c r="C6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8" s="86"/>
      <c r="E608" s="86"/>
      <c r="G608" s="16"/>
      <c r="H608" s="86"/>
      <c r="I608" s="86"/>
      <c r="K608" s="86"/>
      <c r="M608" s="16" t="e">
        <f t="shared" ca="1" si="174"/>
        <v>#N/A</v>
      </c>
      <c r="N608" s="86" t="e">
        <f t="shared" ca="1" si="175"/>
        <v>#N/A</v>
      </c>
      <c r="O608" s="86" t="e">
        <f t="shared" ca="1" si="176"/>
        <v>#N/A</v>
      </c>
      <c r="Q608" s="16" t="e">
        <f t="shared" ca="1" si="177"/>
        <v>#N/A</v>
      </c>
      <c r="R608" s="86" t="e">
        <f t="shared" ca="1" si="178"/>
        <v>#N/A</v>
      </c>
      <c r="S608" s="86" t="e">
        <f t="shared" ca="1" si="179"/>
        <v>#N/A</v>
      </c>
      <c r="T608" s="16" t="e">
        <f ca="1">(($E$9*(RAND()*($E$213-$D$213)+$D$213))*(RAND()*('Your Value Calcs'!$E$209-'Your Value Calcs'!$D$209)+'Your Value Calcs'!$D$209+IF('Your Results'!$D$48&gt;0,'Your Results'!$D$48,0)))+$E$161-$E$201+$E$185-($E$185*(RAND()*($E$215-$D$215)+$D$215))-(($E$205/$C$56)*(RAND()*($E$216-$D$216)+$D$216))</f>
        <v>#N/A</v>
      </c>
      <c r="U608" s="86"/>
    </row>
    <row r="609" spans="2:21" x14ac:dyDescent="0.25">
      <c r="B609" s="181" t="e">
        <f t="shared" ca="1" si="173"/>
        <v>#N/A</v>
      </c>
      <c r="C6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9" s="86"/>
      <c r="E609" s="86"/>
      <c r="G609" s="16"/>
      <c r="H609" s="86"/>
      <c r="I609" s="86"/>
      <c r="K609" s="86"/>
      <c r="M609" s="16" t="e">
        <f t="shared" ca="1" si="174"/>
        <v>#N/A</v>
      </c>
      <c r="N609" s="86" t="e">
        <f t="shared" ca="1" si="175"/>
        <v>#N/A</v>
      </c>
      <c r="O609" s="86" t="e">
        <f t="shared" ca="1" si="176"/>
        <v>#N/A</v>
      </c>
      <c r="Q609" s="16" t="e">
        <f t="shared" ca="1" si="177"/>
        <v>#N/A</v>
      </c>
      <c r="R609" s="86" t="e">
        <f t="shared" ca="1" si="178"/>
        <v>#N/A</v>
      </c>
      <c r="S609" s="86" t="e">
        <f t="shared" ca="1" si="179"/>
        <v>#N/A</v>
      </c>
      <c r="T609" s="16" t="e">
        <f ca="1">(($E$9*(RAND()*($E$213-$D$213)+$D$213))*(RAND()*('Your Value Calcs'!$E$209-'Your Value Calcs'!$D$209)+'Your Value Calcs'!$D$209+IF('Your Results'!$D$48&gt;0,'Your Results'!$D$48,0)))+$E$161-$E$201+$E$185-($E$185*(RAND()*($E$215-$D$215)+$D$215))-(($E$205/$C$56)*(RAND()*($E$216-$D$216)+$D$216))</f>
        <v>#N/A</v>
      </c>
      <c r="U609" s="86"/>
    </row>
    <row r="610" spans="2:21" x14ac:dyDescent="0.25">
      <c r="B610" s="181" t="e">
        <f t="shared" ca="1" si="173"/>
        <v>#N/A</v>
      </c>
      <c r="C6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0" s="86"/>
      <c r="E610" s="86"/>
      <c r="G610" s="16"/>
      <c r="H610" s="86"/>
      <c r="I610" s="86"/>
      <c r="K610" s="86"/>
      <c r="M610" s="16" t="e">
        <f t="shared" ca="1" si="174"/>
        <v>#N/A</v>
      </c>
      <c r="N610" s="86" t="e">
        <f t="shared" ca="1" si="175"/>
        <v>#N/A</v>
      </c>
      <c r="O610" s="86" t="e">
        <f t="shared" ca="1" si="176"/>
        <v>#N/A</v>
      </c>
      <c r="Q610" s="16" t="e">
        <f t="shared" ca="1" si="177"/>
        <v>#N/A</v>
      </c>
      <c r="R610" s="86" t="e">
        <f t="shared" ca="1" si="178"/>
        <v>#N/A</v>
      </c>
      <c r="S610" s="86" t="e">
        <f t="shared" ca="1" si="179"/>
        <v>#N/A</v>
      </c>
      <c r="T610" s="16" t="e">
        <f ca="1">(($E$9*(RAND()*($E$213-$D$213)+$D$213))*(RAND()*('Your Value Calcs'!$E$209-'Your Value Calcs'!$D$209)+'Your Value Calcs'!$D$209+IF('Your Results'!$D$48&gt;0,'Your Results'!$D$48,0)))+$E$161-$E$201+$E$185-($E$185*(RAND()*($E$215-$D$215)+$D$215))-(($E$205/$C$56)*(RAND()*($E$216-$D$216)+$D$216))</f>
        <v>#N/A</v>
      </c>
      <c r="U610" s="86"/>
    </row>
    <row r="611" spans="2:21" x14ac:dyDescent="0.25">
      <c r="B611" s="181" t="e">
        <f t="shared" ca="1" si="173"/>
        <v>#N/A</v>
      </c>
      <c r="C6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1" s="86"/>
      <c r="E611" s="86"/>
      <c r="G611" s="16"/>
      <c r="H611" s="86"/>
      <c r="I611" s="86"/>
      <c r="K611" s="86"/>
      <c r="M611" s="16" t="e">
        <f t="shared" ca="1" si="174"/>
        <v>#N/A</v>
      </c>
      <c r="N611" s="86" t="e">
        <f t="shared" ca="1" si="175"/>
        <v>#N/A</v>
      </c>
      <c r="O611" s="86" t="e">
        <f t="shared" ca="1" si="176"/>
        <v>#N/A</v>
      </c>
      <c r="Q611" s="16" t="e">
        <f t="shared" ca="1" si="177"/>
        <v>#N/A</v>
      </c>
      <c r="R611" s="86" t="e">
        <f t="shared" ca="1" si="178"/>
        <v>#N/A</v>
      </c>
      <c r="S611" s="86" t="e">
        <f t="shared" ca="1" si="179"/>
        <v>#N/A</v>
      </c>
      <c r="T611" s="16" t="e">
        <f ca="1">(($E$9*(RAND()*($E$213-$D$213)+$D$213))*(RAND()*('Your Value Calcs'!$E$209-'Your Value Calcs'!$D$209)+'Your Value Calcs'!$D$209+IF('Your Results'!$D$48&gt;0,'Your Results'!$D$48,0)))+$E$161-$E$201+$E$185-($E$185*(RAND()*($E$215-$D$215)+$D$215))-(($E$205/$C$56)*(RAND()*($E$216-$D$216)+$D$216))</f>
        <v>#N/A</v>
      </c>
      <c r="U611" s="86"/>
    </row>
    <row r="612" spans="2:21" x14ac:dyDescent="0.25">
      <c r="B612" s="181" t="e">
        <f t="shared" ca="1" si="173"/>
        <v>#N/A</v>
      </c>
      <c r="C6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2" s="86"/>
      <c r="E612" s="86"/>
      <c r="G612" s="16"/>
      <c r="H612" s="86"/>
      <c r="I612" s="86"/>
      <c r="K612" s="86"/>
      <c r="M612" s="16" t="e">
        <f t="shared" ca="1" si="174"/>
        <v>#N/A</v>
      </c>
      <c r="N612" s="86" t="e">
        <f t="shared" ca="1" si="175"/>
        <v>#N/A</v>
      </c>
      <c r="O612" s="86" t="e">
        <f t="shared" ca="1" si="176"/>
        <v>#N/A</v>
      </c>
      <c r="Q612" s="16" t="e">
        <f t="shared" ca="1" si="177"/>
        <v>#N/A</v>
      </c>
      <c r="R612" s="86" t="e">
        <f t="shared" ca="1" si="178"/>
        <v>#N/A</v>
      </c>
      <c r="S612" s="86" t="e">
        <f t="shared" ca="1" si="179"/>
        <v>#N/A</v>
      </c>
      <c r="T612" s="16" t="e">
        <f ca="1">(($E$9*(RAND()*($E$213-$D$213)+$D$213))*(RAND()*('Your Value Calcs'!$E$209-'Your Value Calcs'!$D$209)+'Your Value Calcs'!$D$209+IF('Your Results'!$D$48&gt;0,'Your Results'!$D$48,0)))+$E$161-$E$201+$E$185-($E$185*(RAND()*($E$215-$D$215)+$D$215))-(($E$205/$C$56)*(RAND()*($E$216-$D$216)+$D$216))</f>
        <v>#N/A</v>
      </c>
      <c r="U612" s="86"/>
    </row>
    <row r="613" spans="2:21" x14ac:dyDescent="0.25">
      <c r="B613" s="181" t="e">
        <f t="shared" ca="1" si="173"/>
        <v>#N/A</v>
      </c>
      <c r="C6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3" s="86"/>
      <c r="E613" s="86"/>
      <c r="G613" s="16"/>
      <c r="H613" s="86"/>
      <c r="I613" s="86"/>
      <c r="K613" s="86"/>
      <c r="M613" s="16" t="e">
        <f t="shared" ca="1" si="174"/>
        <v>#N/A</v>
      </c>
      <c r="N613" s="86" t="e">
        <f t="shared" ca="1" si="175"/>
        <v>#N/A</v>
      </c>
      <c r="O613" s="86" t="e">
        <f t="shared" ca="1" si="176"/>
        <v>#N/A</v>
      </c>
      <c r="Q613" s="16" t="e">
        <f t="shared" ca="1" si="177"/>
        <v>#N/A</v>
      </c>
      <c r="R613" s="86" t="e">
        <f t="shared" ca="1" si="178"/>
        <v>#N/A</v>
      </c>
      <c r="S613" s="86" t="e">
        <f t="shared" ca="1" si="179"/>
        <v>#N/A</v>
      </c>
      <c r="T613" s="16" t="e">
        <f ca="1">(($E$9*(RAND()*($E$213-$D$213)+$D$213))*(RAND()*('Your Value Calcs'!$E$209-'Your Value Calcs'!$D$209)+'Your Value Calcs'!$D$209+IF('Your Results'!$D$48&gt;0,'Your Results'!$D$48,0)))+$E$161-$E$201+$E$185-($E$185*(RAND()*($E$215-$D$215)+$D$215))-(($E$205/$C$56)*(RAND()*($E$216-$D$216)+$D$216))</f>
        <v>#N/A</v>
      </c>
      <c r="U613" s="86"/>
    </row>
    <row r="614" spans="2:21" x14ac:dyDescent="0.25">
      <c r="B614" s="181" t="e">
        <f t="shared" ca="1" si="173"/>
        <v>#N/A</v>
      </c>
      <c r="C6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4" s="86"/>
      <c r="E614" s="86"/>
      <c r="G614" s="16"/>
      <c r="H614" s="86"/>
      <c r="I614" s="86"/>
      <c r="K614" s="86"/>
      <c r="M614" s="16" t="e">
        <f t="shared" ca="1" si="174"/>
        <v>#N/A</v>
      </c>
      <c r="N614" s="86" t="e">
        <f t="shared" ca="1" si="175"/>
        <v>#N/A</v>
      </c>
      <c r="O614" s="86" t="e">
        <f t="shared" ca="1" si="176"/>
        <v>#N/A</v>
      </c>
      <c r="Q614" s="16" t="e">
        <f t="shared" ca="1" si="177"/>
        <v>#N/A</v>
      </c>
      <c r="R614" s="86" t="e">
        <f t="shared" ca="1" si="178"/>
        <v>#N/A</v>
      </c>
      <c r="S614" s="86" t="e">
        <f t="shared" ca="1" si="179"/>
        <v>#N/A</v>
      </c>
      <c r="T614" s="16" t="e">
        <f ca="1">(($E$9*(RAND()*($E$213-$D$213)+$D$213))*(RAND()*('Your Value Calcs'!$E$209-'Your Value Calcs'!$D$209)+'Your Value Calcs'!$D$209+IF('Your Results'!$D$48&gt;0,'Your Results'!$D$48,0)))+$E$161-$E$201+$E$185-($E$185*(RAND()*($E$215-$D$215)+$D$215))-(($E$205/$C$56)*(RAND()*($E$216-$D$216)+$D$216))</f>
        <v>#N/A</v>
      </c>
      <c r="U614" s="86"/>
    </row>
    <row r="615" spans="2:21" x14ac:dyDescent="0.25">
      <c r="B615" s="181" t="e">
        <f t="shared" ca="1" si="173"/>
        <v>#N/A</v>
      </c>
      <c r="C6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5" s="86"/>
      <c r="E615" s="86"/>
      <c r="G615" s="16"/>
      <c r="H615" s="86"/>
      <c r="I615" s="86"/>
      <c r="K615" s="86"/>
      <c r="M615" s="16" t="e">
        <f t="shared" ca="1" si="174"/>
        <v>#N/A</v>
      </c>
      <c r="N615" s="86" t="e">
        <f t="shared" ca="1" si="175"/>
        <v>#N/A</v>
      </c>
      <c r="O615" s="86" t="e">
        <f t="shared" ca="1" si="176"/>
        <v>#N/A</v>
      </c>
      <c r="Q615" s="16" t="e">
        <f t="shared" ca="1" si="177"/>
        <v>#N/A</v>
      </c>
      <c r="R615" s="86" t="e">
        <f t="shared" ca="1" si="178"/>
        <v>#N/A</v>
      </c>
      <c r="S615" s="86" t="e">
        <f t="shared" ca="1" si="179"/>
        <v>#N/A</v>
      </c>
      <c r="T615" s="16" t="e">
        <f ca="1">(($E$9*(RAND()*($E$213-$D$213)+$D$213))*(RAND()*('Your Value Calcs'!$E$209-'Your Value Calcs'!$D$209)+'Your Value Calcs'!$D$209+IF('Your Results'!$D$48&gt;0,'Your Results'!$D$48,0)))+$E$161-$E$201+$E$185-($E$185*(RAND()*($E$215-$D$215)+$D$215))-(($E$205/$C$56)*(RAND()*($E$216-$D$216)+$D$216))</f>
        <v>#N/A</v>
      </c>
      <c r="U615" s="86"/>
    </row>
    <row r="616" spans="2:21" x14ac:dyDescent="0.25">
      <c r="B616" s="181" t="e">
        <f t="shared" ca="1" si="173"/>
        <v>#N/A</v>
      </c>
      <c r="C6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6" s="86"/>
      <c r="E616" s="86"/>
      <c r="G616" s="16"/>
      <c r="H616" s="86"/>
      <c r="I616" s="86"/>
      <c r="K616" s="86"/>
      <c r="M616" s="16" t="e">
        <f t="shared" ca="1" si="174"/>
        <v>#N/A</v>
      </c>
      <c r="N616" s="86" t="e">
        <f t="shared" ca="1" si="175"/>
        <v>#N/A</v>
      </c>
      <c r="O616" s="86" t="e">
        <f t="shared" ca="1" si="176"/>
        <v>#N/A</v>
      </c>
      <c r="Q616" s="16" t="e">
        <f t="shared" ca="1" si="177"/>
        <v>#N/A</v>
      </c>
      <c r="R616" s="86" t="e">
        <f t="shared" ca="1" si="178"/>
        <v>#N/A</v>
      </c>
      <c r="S616" s="86" t="e">
        <f t="shared" ca="1" si="179"/>
        <v>#N/A</v>
      </c>
      <c r="T616" s="16" t="e">
        <f ca="1">(($E$9*(RAND()*($E$213-$D$213)+$D$213))*(RAND()*('Your Value Calcs'!$E$209-'Your Value Calcs'!$D$209)+'Your Value Calcs'!$D$209+IF('Your Results'!$D$48&gt;0,'Your Results'!$D$48,0)))+$E$161-$E$201+$E$185-($E$185*(RAND()*($E$215-$D$215)+$D$215))-(($E$205/$C$56)*(RAND()*($E$216-$D$216)+$D$216))</f>
        <v>#N/A</v>
      </c>
      <c r="U616" s="86"/>
    </row>
    <row r="617" spans="2:21" x14ac:dyDescent="0.25">
      <c r="B617" s="181" t="e">
        <f t="shared" ca="1" si="173"/>
        <v>#N/A</v>
      </c>
      <c r="C6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7" s="86"/>
      <c r="E617" s="86"/>
      <c r="G617" s="16"/>
      <c r="H617" s="86"/>
      <c r="I617" s="86"/>
      <c r="K617" s="86"/>
      <c r="M617" s="16" t="e">
        <f t="shared" ca="1" si="174"/>
        <v>#N/A</v>
      </c>
      <c r="N617" s="86" t="e">
        <f t="shared" ca="1" si="175"/>
        <v>#N/A</v>
      </c>
      <c r="O617" s="86" t="e">
        <f t="shared" ca="1" si="176"/>
        <v>#N/A</v>
      </c>
      <c r="Q617" s="16" t="e">
        <f t="shared" ca="1" si="177"/>
        <v>#N/A</v>
      </c>
      <c r="R617" s="86" t="e">
        <f t="shared" ca="1" si="178"/>
        <v>#N/A</v>
      </c>
      <c r="S617" s="86" t="e">
        <f t="shared" ca="1" si="179"/>
        <v>#N/A</v>
      </c>
      <c r="T617" s="16" t="e">
        <f ca="1">(($E$9*(RAND()*($E$213-$D$213)+$D$213))*(RAND()*('Your Value Calcs'!$E$209-'Your Value Calcs'!$D$209)+'Your Value Calcs'!$D$209+IF('Your Results'!$D$48&gt;0,'Your Results'!$D$48,0)))+$E$161-$E$201+$E$185-($E$185*(RAND()*($E$215-$D$215)+$D$215))-(($E$205/$C$56)*(RAND()*($E$216-$D$216)+$D$216))</f>
        <v>#N/A</v>
      </c>
      <c r="U617" s="86"/>
    </row>
    <row r="618" spans="2:21" x14ac:dyDescent="0.25">
      <c r="B618" s="181" t="e">
        <f t="shared" ca="1" si="173"/>
        <v>#N/A</v>
      </c>
      <c r="C6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8" s="86"/>
      <c r="E618" s="86"/>
      <c r="G618" s="16"/>
      <c r="H618" s="86"/>
      <c r="I618" s="86"/>
      <c r="K618" s="86"/>
      <c r="M618" s="16" t="e">
        <f t="shared" ca="1" si="174"/>
        <v>#N/A</v>
      </c>
      <c r="N618" s="86" t="e">
        <f t="shared" ca="1" si="175"/>
        <v>#N/A</v>
      </c>
      <c r="O618" s="86" t="e">
        <f t="shared" ca="1" si="176"/>
        <v>#N/A</v>
      </c>
      <c r="Q618" s="16" t="e">
        <f t="shared" ca="1" si="177"/>
        <v>#N/A</v>
      </c>
      <c r="R618" s="86" t="e">
        <f t="shared" ca="1" si="178"/>
        <v>#N/A</v>
      </c>
      <c r="S618" s="86" t="e">
        <f t="shared" ca="1" si="179"/>
        <v>#N/A</v>
      </c>
      <c r="T618" s="16" t="e">
        <f ca="1">(($E$9*(RAND()*($E$213-$D$213)+$D$213))*(RAND()*('Your Value Calcs'!$E$209-'Your Value Calcs'!$D$209)+'Your Value Calcs'!$D$209+IF('Your Results'!$D$48&gt;0,'Your Results'!$D$48,0)))+$E$161-$E$201+$E$185-($E$185*(RAND()*($E$215-$D$215)+$D$215))-(($E$205/$C$56)*(RAND()*($E$216-$D$216)+$D$216))</f>
        <v>#N/A</v>
      </c>
      <c r="U618" s="86"/>
    </row>
    <row r="619" spans="2:21" x14ac:dyDescent="0.25">
      <c r="B619" s="181" t="e">
        <f t="shared" ca="1" si="173"/>
        <v>#N/A</v>
      </c>
      <c r="C6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9" s="86"/>
      <c r="E619" s="86"/>
      <c r="G619" s="16"/>
      <c r="H619" s="86"/>
      <c r="I619" s="86"/>
      <c r="K619" s="86"/>
      <c r="M619" s="16" t="e">
        <f t="shared" ca="1" si="174"/>
        <v>#N/A</v>
      </c>
      <c r="N619" s="86" t="e">
        <f t="shared" ca="1" si="175"/>
        <v>#N/A</v>
      </c>
      <c r="O619" s="86" t="e">
        <f t="shared" ca="1" si="176"/>
        <v>#N/A</v>
      </c>
      <c r="Q619" s="16" t="e">
        <f t="shared" ca="1" si="177"/>
        <v>#N/A</v>
      </c>
      <c r="R619" s="86" t="e">
        <f t="shared" ca="1" si="178"/>
        <v>#N/A</v>
      </c>
      <c r="S619" s="86" t="e">
        <f t="shared" ca="1" si="179"/>
        <v>#N/A</v>
      </c>
      <c r="T619" s="16" t="e">
        <f ca="1">(($E$9*(RAND()*($E$213-$D$213)+$D$213))*(RAND()*('Your Value Calcs'!$E$209-'Your Value Calcs'!$D$209)+'Your Value Calcs'!$D$209+IF('Your Results'!$D$48&gt;0,'Your Results'!$D$48,0)))+$E$161-$E$201+$E$185-($E$185*(RAND()*($E$215-$D$215)+$D$215))-(($E$205/$C$56)*(RAND()*($E$216-$D$216)+$D$216))</f>
        <v>#N/A</v>
      </c>
      <c r="U619" s="86"/>
    </row>
    <row r="620" spans="2:21" x14ac:dyDescent="0.25">
      <c r="B620" s="181" t="e">
        <f t="shared" ca="1" si="173"/>
        <v>#N/A</v>
      </c>
      <c r="C6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0" s="86"/>
      <c r="E620" s="86"/>
      <c r="G620" s="16"/>
      <c r="H620" s="86"/>
      <c r="I620" s="86"/>
      <c r="K620" s="86"/>
      <c r="M620" s="16" t="e">
        <f t="shared" ca="1" si="174"/>
        <v>#N/A</v>
      </c>
      <c r="N620" s="86" t="e">
        <f t="shared" ca="1" si="175"/>
        <v>#N/A</v>
      </c>
      <c r="O620" s="86" t="e">
        <f t="shared" ca="1" si="176"/>
        <v>#N/A</v>
      </c>
      <c r="Q620" s="16" t="e">
        <f t="shared" ca="1" si="177"/>
        <v>#N/A</v>
      </c>
      <c r="R620" s="86" t="e">
        <f t="shared" ca="1" si="178"/>
        <v>#N/A</v>
      </c>
      <c r="S620" s="86" t="e">
        <f t="shared" ca="1" si="179"/>
        <v>#N/A</v>
      </c>
      <c r="T620" s="16" t="e">
        <f ca="1">(($E$9*(RAND()*($E$213-$D$213)+$D$213))*(RAND()*('Your Value Calcs'!$E$209-'Your Value Calcs'!$D$209)+'Your Value Calcs'!$D$209+IF('Your Results'!$D$48&gt;0,'Your Results'!$D$48,0)))+$E$161-$E$201+$E$185-($E$185*(RAND()*($E$215-$D$215)+$D$215))-(($E$205/$C$56)*(RAND()*($E$216-$D$216)+$D$216))</f>
        <v>#N/A</v>
      </c>
      <c r="U620" s="86"/>
    </row>
    <row r="621" spans="2:21" x14ac:dyDescent="0.25">
      <c r="B621" s="181" t="e">
        <f t="shared" ca="1" si="173"/>
        <v>#N/A</v>
      </c>
      <c r="C6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1" s="86"/>
      <c r="E621" s="86"/>
      <c r="G621" s="16"/>
      <c r="H621" s="86"/>
      <c r="I621" s="86"/>
      <c r="K621" s="86"/>
      <c r="M621" s="16" t="e">
        <f t="shared" ca="1" si="174"/>
        <v>#N/A</v>
      </c>
      <c r="N621" s="86" t="e">
        <f t="shared" ca="1" si="175"/>
        <v>#N/A</v>
      </c>
      <c r="O621" s="86" t="e">
        <f t="shared" ca="1" si="176"/>
        <v>#N/A</v>
      </c>
      <c r="Q621" s="16" t="e">
        <f t="shared" ca="1" si="177"/>
        <v>#N/A</v>
      </c>
      <c r="R621" s="86" t="e">
        <f t="shared" ca="1" si="178"/>
        <v>#N/A</v>
      </c>
      <c r="S621" s="86" t="e">
        <f t="shared" ca="1" si="179"/>
        <v>#N/A</v>
      </c>
      <c r="T621" s="16" t="e">
        <f ca="1">(($E$9*(RAND()*($E$213-$D$213)+$D$213))*(RAND()*('Your Value Calcs'!$E$209-'Your Value Calcs'!$D$209)+'Your Value Calcs'!$D$209+IF('Your Results'!$D$48&gt;0,'Your Results'!$D$48,0)))+$E$161-$E$201+$E$185-($E$185*(RAND()*($E$215-$D$215)+$D$215))-(($E$205/$C$56)*(RAND()*($E$216-$D$216)+$D$216))</f>
        <v>#N/A</v>
      </c>
      <c r="U621" s="86"/>
    </row>
    <row r="622" spans="2:21" x14ac:dyDescent="0.25">
      <c r="B622" s="181" t="e">
        <f t="shared" ca="1" si="173"/>
        <v>#N/A</v>
      </c>
      <c r="C6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2" s="86"/>
      <c r="E622" s="86"/>
      <c r="G622" s="16"/>
      <c r="H622" s="86"/>
      <c r="I622" s="86"/>
      <c r="K622" s="86"/>
      <c r="M622" s="16" t="e">
        <f t="shared" ca="1" si="174"/>
        <v>#N/A</v>
      </c>
      <c r="N622" s="86" t="e">
        <f t="shared" ca="1" si="175"/>
        <v>#N/A</v>
      </c>
      <c r="O622" s="86" t="e">
        <f t="shared" ca="1" si="176"/>
        <v>#N/A</v>
      </c>
      <c r="Q622" s="16" t="e">
        <f t="shared" ca="1" si="177"/>
        <v>#N/A</v>
      </c>
      <c r="R622" s="86" t="e">
        <f t="shared" ca="1" si="178"/>
        <v>#N/A</v>
      </c>
      <c r="S622" s="86" t="e">
        <f t="shared" ca="1" si="179"/>
        <v>#N/A</v>
      </c>
      <c r="T622" s="16" t="e">
        <f ca="1">(($E$9*(RAND()*($E$213-$D$213)+$D$213))*(RAND()*('Your Value Calcs'!$E$209-'Your Value Calcs'!$D$209)+'Your Value Calcs'!$D$209+IF('Your Results'!$D$48&gt;0,'Your Results'!$D$48,0)))+$E$161-$E$201+$E$185-($E$185*(RAND()*($E$215-$D$215)+$D$215))-(($E$205/$C$56)*(RAND()*($E$216-$D$216)+$D$216))</f>
        <v>#N/A</v>
      </c>
      <c r="U622" s="86"/>
    </row>
    <row r="623" spans="2:21" x14ac:dyDescent="0.25">
      <c r="B623" s="181" t="e">
        <f t="shared" ca="1" si="173"/>
        <v>#N/A</v>
      </c>
      <c r="C6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3" s="86"/>
      <c r="E623" s="86"/>
      <c r="G623" s="16"/>
      <c r="H623" s="86"/>
      <c r="I623" s="86"/>
      <c r="K623" s="86"/>
      <c r="M623" s="16" t="e">
        <f t="shared" ca="1" si="174"/>
        <v>#N/A</v>
      </c>
      <c r="N623" s="86" t="e">
        <f t="shared" ca="1" si="175"/>
        <v>#N/A</v>
      </c>
      <c r="O623" s="86" t="e">
        <f t="shared" ca="1" si="176"/>
        <v>#N/A</v>
      </c>
      <c r="Q623" s="16" t="e">
        <f t="shared" ca="1" si="177"/>
        <v>#N/A</v>
      </c>
      <c r="R623" s="86" t="e">
        <f t="shared" ca="1" si="178"/>
        <v>#N/A</v>
      </c>
      <c r="S623" s="86" t="e">
        <f t="shared" ca="1" si="179"/>
        <v>#N/A</v>
      </c>
      <c r="T623" s="16" t="e">
        <f ca="1">(($E$9*(RAND()*($E$213-$D$213)+$D$213))*(RAND()*('Your Value Calcs'!$E$209-'Your Value Calcs'!$D$209)+'Your Value Calcs'!$D$209+IF('Your Results'!$D$48&gt;0,'Your Results'!$D$48,0)))+$E$161-$E$201+$E$185-($E$185*(RAND()*($E$215-$D$215)+$D$215))-(($E$205/$C$56)*(RAND()*($E$216-$D$216)+$D$216))</f>
        <v>#N/A</v>
      </c>
      <c r="U623" s="86"/>
    </row>
    <row r="624" spans="2:21" x14ac:dyDescent="0.25">
      <c r="B624" s="181" t="e">
        <f t="shared" ca="1" si="173"/>
        <v>#N/A</v>
      </c>
      <c r="C6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4" s="86"/>
      <c r="E624" s="86"/>
      <c r="G624" s="16"/>
      <c r="H624" s="86"/>
      <c r="I624" s="86"/>
      <c r="K624" s="86"/>
      <c r="M624" s="16" t="e">
        <f t="shared" ca="1" si="174"/>
        <v>#N/A</v>
      </c>
      <c r="N624" s="86" t="e">
        <f t="shared" ca="1" si="175"/>
        <v>#N/A</v>
      </c>
      <c r="O624" s="86" t="e">
        <f t="shared" ca="1" si="176"/>
        <v>#N/A</v>
      </c>
      <c r="Q624" s="16" t="e">
        <f t="shared" ca="1" si="177"/>
        <v>#N/A</v>
      </c>
      <c r="R624" s="86" t="e">
        <f t="shared" ca="1" si="178"/>
        <v>#N/A</v>
      </c>
      <c r="S624" s="86" t="e">
        <f t="shared" ca="1" si="179"/>
        <v>#N/A</v>
      </c>
      <c r="T624" s="16" t="e">
        <f ca="1">(($E$9*(RAND()*($E$213-$D$213)+$D$213))*(RAND()*('Your Value Calcs'!$E$209-'Your Value Calcs'!$D$209)+'Your Value Calcs'!$D$209+IF('Your Results'!$D$48&gt;0,'Your Results'!$D$48,0)))+$E$161-$E$201+$E$185-($E$185*(RAND()*($E$215-$D$215)+$D$215))-(($E$205/$C$56)*(RAND()*($E$216-$D$216)+$D$216))</f>
        <v>#N/A</v>
      </c>
      <c r="U624" s="86"/>
    </row>
    <row r="625" spans="2:21" x14ac:dyDescent="0.25">
      <c r="B625" s="181" t="e">
        <f t="shared" ca="1" si="173"/>
        <v>#N/A</v>
      </c>
      <c r="C6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5" s="86"/>
      <c r="E625" s="86"/>
      <c r="G625" s="16"/>
      <c r="H625" s="86"/>
      <c r="I625" s="86"/>
      <c r="K625" s="86"/>
      <c r="M625" s="16" t="e">
        <f t="shared" ca="1" si="174"/>
        <v>#N/A</v>
      </c>
      <c r="N625" s="86" t="e">
        <f t="shared" ca="1" si="175"/>
        <v>#N/A</v>
      </c>
      <c r="O625" s="86" t="e">
        <f t="shared" ca="1" si="176"/>
        <v>#N/A</v>
      </c>
      <c r="Q625" s="16" t="e">
        <f t="shared" ca="1" si="177"/>
        <v>#N/A</v>
      </c>
      <c r="R625" s="86" t="e">
        <f t="shared" ca="1" si="178"/>
        <v>#N/A</v>
      </c>
      <c r="S625" s="86" t="e">
        <f t="shared" ca="1" si="179"/>
        <v>#N/A</v>
      </c>
      <c r="T625" s="16" t="e">
        <f ca="1">(($E$9*(RAND()*($E$213-$D$213)+$D$213))*(RAND()*('Your Value Calcs'!$E$209-'Your Value Calcs'!$D$209)+'Your Value Calcs'!$D$209+IF('Your Results'!$D$48&gt;0,'Your Results'!$D$48,0)))+$E$161-$E$201+$E$185-($E$185*(RAND()*($E$215-$D$215)+$D$215))-(($E$205/$C$56)*(RAND()*($E$216-$D$216)+$D$216))</f>
        <v>#N/A</v>
      </c>
      <c r="U625" s="86"/>
    </row>
    <row r="626" spans="2:21" x14ac:dyDescent="0.25">
      <c r="B626" s="181" t="e">
        <f t="shared" ca="1" si="173"/>
        <v>#N/A</v>
      </c>
      <c r="C6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6" s="86"/>
      <c r="E626" s="86"/>
      <c r="G626" s="16"/>
      <c r="H626" s="86"/>
      <c r="I626" s="86"/>
      <c r="K626" s="86"/>
      <c r="M626" s="16" t="e">
        <f t="shared" ca="1" si="174"/>
        <v>#N/A</v>
      </c>
      <c r="N626" s="86" t="e">
        <f t="shared" ca="1" si="175"/>
        <v>#N/A</v>
      </c>
      <c r="O626" s="86" t="e">
        <f t="shared" ca="1" si="176"/>
        <v>#N/A</v>
      </c>
      <c r="Q626" s="16" t="e">
        <f t="shared" ca="1" si="177"/>
        <v>#N/A</v>
      </c>
      <c r="R626" s="86" t="e">
        <f t="shared" ca="1" si="178"/>
        <v>#N/A</v>
      </c>
      <c r="S626" s="86" t="e">
        <f t="shared" ca="1" si="179"/>
        <v>#N/A</v>
      </c>
      <c r="T626" s="16" t="e">
        <f ca="1">(($E$9*(RAND()*($E$213-$D$213)+$D$213))*(RAND()*('Your Value Calcs'!$E$209-'Your Value Calcs'!$D$209)+'Your Value Calcs'!$D$209+IF('Your Results'!$D$48&gt;0,'Your Results'!$D$48,0)))+$E$161-$E$201+$E$185-($E$185*(RAND()*($E$215-$D$215)+$D$215))-(($E$205/$C$56)*(RAND()*($E$216-$D$216)+$D$216))</f>
        <v>#N/A</v>
      </c>
      <c r="U626" s="86"/>
    </row>
    <row r="627" spans="2:21" x14ac:dyDescent="0.25">
      <c r="B627" s="181" t="e">
        <f t="shared" ca="1" si="173"/>
        <v>#N/A</v>
      </c>
      <c r="C6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7" s="86"/>
      <c r="E627" s="86"/>
      <c r="G627" s="16"/>
      <c r="H627" s="86"/>
      <c r="I627" s="86"/>
      <c r="K627" s="86"/>
      <c r="M627" s="16" t="e">
        <f t="shared" ca="1" si="174"/>
        <v>#N/A</v>
      </c>
      <c r="N627" s="86" t="e">
        <f t="shared" ca="1" si="175"/>
        <v>#N/A</v>
      </c>
      <c r="O627" s="86" t="e">
        <f t="shared" ca="1" si="176"/>
        <v>#N/A</v>
      </c>
      <c r="Q627" s="16" t="e">
        <f t="shared" ca="1" si="177"/>
        <v>#N/A</v>
      </c>
      <c r="R627" s="86" t="e">
        <f t="shared" ca="1" si="178"/>
        <v>#N/A</v>
      </c>
      <c r="S627" s="86" t="e">
        <f t="shared" ca="1" si="179"/>
        <v>#N/A</v>
      </c>
      <c r="T627" s="16" t="e">
        <f ca="1">(($E$9*(RAND()*($E$213-$D$213)+$D$213))*(RAND()*('Your Value Calcs'!$E$209-'Your Value Calcs'!$D$209)+'Your Value Calcs'!$D$209+IF('Your Results'!$D$48&gt;0,'Your Results'!$D$48,0)))+$E$161-$E$201+$E$185-($E$185*(RAND()*($E$215-$D$215)+$D$215))-(($E$205/$C$56)*(RAND()*($E$216-$D$216)+$D$216))</f>
        <v>#N/A</v>
      </c>
      <c r="U627" s="86"/>
    </row>
    <row r="628" spans="2:21" x14ac:dyDescent="0.25">
      <c r="B628" s="181" t="e">
        <f t="shared" ca="1" si="173"/>
        <v>#N/A</v>
      </c>
      <c r="C6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8" s="86"/>
      <c r="E628" s="86"/>
      <c r="G628" s="16"/>
      <c r="H628" s="86"/>
      <c r="I628" s="86"/>
      <c r="K628" s="86"/>
      <c r="M628" s="16" t="e">
        <f t="shared" ca="1" si="174"/>
        <v>#N/A</v>
      </c>
      <c r="N628" s="86" t="e">
        <f t="shared" ca="1" si="175"/>
        <v>#N/A</v>
      </c>
      <c r="O628" s="86" t="e">
        <f t="shared" ca="1" si="176"/>
        <v>#N/A</v>
      </c>
      <c r="Q628" s="16" t="e">
        <f t="shared" ca="1" si="177"/>
        <v>#N/A</v>
      </c>
      <c r="R628" s="86" t="e">
        <f t="shared" ca="1" si="178"/>
        <v>#N/A</v>
      </c>
      <c r="S628" s="86" t="e">
        <f t="shared" ca="1" si="179"/>
        <v>#N/A</v>
      </c>
      <c r="T628" s="16" t="e">
        <f ca="1">(($E$9*(RAND()*($E$213-$D$213)+$D$213))*(RAND()*('Your Value Calcs'!$E$209-'Your Value Calcs'!$D$209)+'Your Value Calcs'!$D$209+IF('Your Results'!$D$48&gt;0,'Your Results'!$D$48,0)))+$E$161-$E$201+$E$185-($E$185*(RAND()*($E$215-$D$215)+$D$215))-(($E$205/$C$56)*(RAND()*($E$216-$D$216)+$D$216))</f>
        <v>#N/A</v>
      </c>
      <c r="U628" s="86"/>
    </row>
    <row r="629" spans="2:21" x14ac:dyDescent="0.25">
      <c r="B629" s="181" t="e">
        <f t="shared" ca="1" si="173"/>
        <v>#N/A</v>
      </c>
      <c r="C6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9" s="86"/>
      <c r="E629" s="86"/>
      <c r="G629" s="16"/>
      <c r="H629" s="86"/>
      <c r="I629" s="86"/>
      <c r="K629" s="86"/>
      <c r="M629" s="16" t="e">
        <f t="shared" ca="1" si="174"/>
        <v>#N/A</v>
      </c>
      <c r="N629" s="86" t="e">
        <f t="shared" ca="1" si="175"/>
        <v>#N/A</v>
      </c>
      <c r="O629" s="86" t="e">
        <f t="shared" ca="1" si="176"/>
        <v>#N/A</v>
      </c>
      <c r="Q629" s="16" t="e">
        <f t="shared" ca="1" si="177"/>
        <v>#N/A</v>
      </c>
      <c r="R629" s="86" t="e">
        <f t="shared" ca="1" si="178"/>
        <v>#N/A</v>
      </c>
      <c r="S629" s="86" t="e">
        <f t="shared" ca="1" si="179"/>
        <v>#N/A</v>
      </c>
      <c r="T629" s="16" t="e">
        <f ca="1">(($E$9*(RAND()*($E$213-$D$213)+$D$213))*(RAND()*('Your Value Calcs'!$E$209-'Your Value Calcs'!$D$209)+'Your Value Calcs'!$D$209+IF('Your Results'!$D$48&gt;0,'Your Results'!$D$48,0)))+$E$161-$E$201+$E$185-($E$185*(RAND()*($E$215-$D$215)+$D$215))-(($E$205/$C$56)*(RAND()*($E$216-$D$216)+$D$216))</f>
        <v>#N/A</v>
      </c>
      <c r="U629" s="86"/>
    </row>
    <row r="630" spans="2:21" x14ac:dyDescent="0.25">
      <c r="B630" s="181" t="e">
        <f t="shared" ca="1" si="173"/>
        <v>#N/A</v>
      </c>
      <c r="C6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0" s="86"/>
      <c r="E630" s="86"/>
      <c r="G630" s="16"/>
      <c r="H630" s="86"/>
      <c r="I630" s="86"/>
      <c r="K630" s="86"/>
      <c r="M630" s="16" t="e">
        <f t="shared" ca="1" si="174"/>
        <v>#N/A</v>
      </c>
      <c r="N630" s="86" t="e">
        <f t="shared" ca="1" si="175"/>
        <v>#N/A</v>
      </c>
      <c r="O630" s="86" t="e">
        <f t="shared" ca="1" si="176"/>
        <v>#N/A</v>
      </c>
      <c r="Q630" s="16" t="e">
        <f t="shared" ca="1" si="177"/>
        <v>#N/A</v>
      </c>
      <c r="R630" s="86" t="e">
        <f t="shared" ca="1" si="178"/>
        <v>#N/A</v>
      </c>
      <c r="S630" s="86" t="e">
        <f t="shared" ca="1" si="179"/>
        <v>#N/A</v>
      </c>
      <c r="T630" s="16" t="e">
        <f ca="1">(($E$9*(RAND()*($E$213-$D$213)+$D$213))*(RAND()*('Your Value Calcs'!$E$209-'Your Value Calcs'!$D$209)+'Your Value Calcs'!$D$209+IF('Your Results'!$D$48&gt;0,'Your Results'!$D$48,0)))+$E$161-$E$201+$E$185-($E$185*(RAND()*($E$215-$D$215)+$D$215))-(($E$205/$C$56)*(RAND()*($E$216-$D$216)+$D$216))</f>
        <v>#N/A</v>
      </c>
      <c r="U630" s="86"/>
    </row>
    <row r="631" spans="2:21" x14ac:dyDescent="0.25">
      <c r="B631" s="181" t="e">
        <f t="shared" ca="1" si="173"/>
        <v>#N/A</v>
      </c>
      <c r="C6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1" s="86"/>
      <c r="E631" s="86"/>
      <c r="G631" s="16"/>
      <c r="H631" s="86"/>
      <c r="I631" s="86"/>
      <c r="K631" s="86"/>
      <c r="M631" s="16" t="e">
        <f t="shared" ca="1" si="174"/>
        <v>#N/A</v>
      </c>
      <c r="N631" s="86" t="e">
        <f t="shared" ca="1" si="175"/>
        <v>#N/A</v>
      </c>
      <c r="O631" s="86" t="e">
        <f t="shared" ca="1" si="176"/>
        <v>#N/A</v>
      </c>
      <c r="Q631" s="16" t="e">
        <f t="shared" ca="1" si="177"/>
        <v>#N/A</v>
      </c>
      <c r="R631" s="86" t="e">
        <f t="shared" ca="1" si="178"/>
        <v>#N/A</v>
      </c>
      <c r="S631" s="86" t="e">
        <f t="shared" ca="1" si="179"/>
        <v>#N/A</v>
      </c>
      <c r="T631" s="16" t="e">
        <f ca="1">(($E$9*(RAND()*($E$213-$D$213)+$D$213))*(RAND()*('Your Value Calcs'!$E$209-'Your Value Calcs'!$D$209)+'Your Value Calcs'!$D$209+IF('Your Results'!$D$48&gt;0,'Your Results'!$D$48,0)))+$E$161-$E$201+$E$185-($E$185*(RAND()*($E$215-$D$215)+$D$215))-(($E$205/$C$56)*(RAND()*($E$216-$D$216)+$D$216))</f>
        <v>#N/A</v>
      </c>
      <c r="U631" s="86"/>
    </row>
    <row r="632" spans="2:21" x14ac:dyDescent="0.25">
      <c r="B632" s="181" t="e">
        <f t="shared" ca="1" si="173"/>
        <v>#N/A</v>
      </c>
      <c r="C6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2" s="86"/>
      <c r="E632" s="86"/>
      <c r="G632" s="16"/>
      <c r="H632" s="86"/>
      <c r="I632" s="86"/>
      <c r="K632" s="86"/>
      <c r="M632" s="16" t="e">
        <f t="shared" ca="1" si="174"/>
        <v>#N/A</v>
      </c>
      <c r="N632" s="86" t="e">
        <f t="shared" ca="1" si="175"/>
        <v>#N/A</v>
      </c>
      <c r="O632" s="86" t="e">
        <f t="shared" ca="1" si="176"/>
        <v>#N/A</v>
      </c>
      <c r="Q632" s="16" t="e">
        <f t="shared" ca="1" si="177"/>
        <v>#N/A</v>
      </c>
      <c r="R632" s="86" t="e">
        <f t="shared" ca="1" si="178"/>
        <v>#N/A</v>
      </c>
      <c r="S632" s="86" t="e">
        <f t="shared" ca="1" si="179"/>
        <v>#N/A</v>
      </c>
      <c r="T632" s="16" t="e">
        <f ca="1">(($E$9*(RAND()*($E$213-$D$213)+$D$213))*(RAND()*('Your Value Calcs'!$E$209-'Your Value Calcs'!$D$209)+'Your Value Calcs'!$D$209+IF('Your Results'!$D$48&gt;0,'Your Results'!$D$48,0)))+$E$161-$E$201+$E$185-($E$185*(RAND()*($E$215-$D$215)+$D$215))-(($E$205/$C$56)*(RAND()*($E$216-$D$216)+$D$216))</f>
        <v>#N/A</v>
      </c>
      <c r="U632" s="86"/>
    </row>
    <row r="633" spans="2:21" x14ac:dyDescent="0.25">
      <c r="B633" s="181" t="e">
        <f t="shared" ca="1" si="173"/>
        <v>#N/A</v>
      </c>
      <c r="C6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3" s="86"/>
      <c r="E633" s="86"/>
      <c r="G633" s="16"/>
      <c r="H633" s="86"/>
      <c r="I633" s="86"/>
      <c r="K633" s="86"/>
      <c r="M633" s="16" t="e">
        <f t="shared" ca="1" si="174"/>
        <v>#N/A</v>
      </c>
      <c r="N633" s="86" t="e">
        <f t="shared" ca="1" si="175"/>
        <v>#N/A</v>
      </c>
      <c r="O633" s="86" t="e">
        <f t="shared" ca="1" si="176"/>
        <v>#N/A</v>
      </c>
      <c r="Q633" s="16" t="e">
        <f t="shared" ca="1" si="177"/>
        <v>#N/A</v>
      </c>
      <c r="R633" s="86" t="e">
        <f t="shared" ca="1" si="178"/>
        <v>#N/A</v>
      </c>
      <c r="S633" s="86" t="e">
        <f t="shared" ca="1" si="179"/>
        <v>#N/A</v>
      </c>
      <c r="T633" s="16" t="e">
        <f ca="1">(($E$9*(RAND()*($E$213-$D$213)+$D$213))*(RAND()*('Your Value Calcs'!$E$209-'Your Value Calcs'!$D$209)+'Your Value Calcs'!$D$209+IF('Your Results'!$D$48&gt;0,'Your Results'!$D$48,0)))+$E$161-$E$201+$E$185-($E$185*(RAND()*($E$215-$D$215)+$D$215))-(($E$205/$C$56)*(RAND()*($E$216-$D$216)+$D$216))</f>
        <v>#N/A</v>
      </c>
      <c r="U633" s="86"/>
    </row>
    <row r="634" spans="2:21" x14ac:dyDescent="0.25">
      <c r="B634" s="181" t="e">
        <f t="shared" ca="1" si="173"/>
        <v>#N/A</v>
      </c>
      <c r="C6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4" s="86"/>
      <c r="E634" s="86"/>
      <c r="G634" s="16"/>
      <c r="H634" s="86"/>
      <c r="I634" s="86"/>
      <c r="K634" s="86"/>
      <c r="M634" s="16" t="e">
        <f t="shared" ca="1" si="174"/>
        <v>#N/A</v>
      </c>
      <c r="N634" s="86" t="e">
        <f t="shared" ca="1" si="175"/>
        <v>#N/A</v>
      </c>
      <c r="O634" s="86" t="e">
        <f t="shared" ca="1" si="176"/>
        <v>#N/A</v>
      </c>
      <c r="Q634" s="16" t="e">
        <f t="shared" ca="1" si="177"/>
        <v>#N/A</v>
      </c>
      <c r="R634" s="86" t="e">
        <f t="shared" ca="1" si="178"/>
        <v>#N/A</v>
      </c>
      <c r="S634" s="86" t="e">
        <f t="shared" ca="1" si="179"/>
        <v>#N/A</v>
      </c>
      <c r="T634" s="16" t="e">
        <f ca="1">(($E$9*(RAND()*($E$213-$D$213)+$D$213))*(RAND()*('Your Value Calcs'!$E$209-'Your Value Calcs'!$D$209)+'Your Value Calcs'!$D$209+IF('Your Results'!$D$48&gt;0,'Your Results'!$D$48,0)))+$E$161-$E$201+$E$185-($E$185*(RAND()*($E$215-$D$215)+$D$215))-(($E$205/$C$56)*(RAND()*($E$216-$D$216)+$D$216))</f>
        <v>#N/A</v>
      </c>
      <c r="U634" s="86"/>
    </row>
    <row r="635" spans="2:21" x14ac:dyDescent="0.25">
      <c r="B635" s="181" t="e">
        <f t="shared" ca="1" si="173"/>
        <v>#N/A</v>
      </c>
      <c r="C6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5" s="86"/>
      <c r="E635" s="86"/>
      <c r="G635" s="16"/>
      <c r="H635" s="86"/>
      <c r="I635" s="86"/>
      <c r="K635" s="86"/>
      <c r="M635" s="16" t="e">
        <f t="shared" ca="1" si="174"/>
        <v>#N/A</v>
      </c>
      <c r="N635" s="86" t="e">
        <f t="shared" ca="1" si="175"/>
        <v>#N/A</v>
      </c>
      <c r="O635" s="86" t="e">
        <f t="shared" ca="1" si="176"/>
        <v>#N/A</v>
      </c>
      <c r="Q635" s="16" t="e">
        <f t="shared" ca="1" si="177"/>
        <v>#N/A</v>
      </c>
      <c r="R635" s="86" t="e">
        <f t="shared" ca="1" si="178"/>
        <v>#N/A</v>
      </c>
      <c r="S635" s="86" t="e">
        <f t="shared" ca="1" si="179"/>
        <v>#N/A</v>
      </c>
      <c r="T635" s="16" t="e">
        <f ca="1">(($E$9*(RAND()*($E$213-$D$213)+$D$213))*(RAND()*('Your Value Calcs'!$E$209-'Your Value Calcs'!$D$209)+'Your Value Calcs'!$D$209+IF('Your Results'!$D$48&gt;0,'Your Results'!$D$48,0)))+$E$161-$E$201+$E$185-($E$185*(RAND()*($E$215-$D$215)+$D$215))-(($E$205/$C$56)*(RAND()*($E$216-$D$216)+$D$216))</f>
        <v>#N/A</v>
      </c>
      <c r="U635" s="86"/>
    </row>
    <row r="636" spans="2:21" x14ac:dyDescent="0.25">
      <c r="B636" s="181" t="e">
        <f t="shared" ca="1" si="173"/>
        <v>#N/A</v>
      </c>
      <c r="C6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6" s="86"/>
      <c r="E636" s="86"/>
      <c r="G636" s="16"/>
      <c r="H636" s="86"/>
      <c r="I636" s="86"/>
      <c r="K636" s="86"/>
      <c r="M636" s="16" t="e">
        <f t="shared" ca="1" si="174"/>
        <v>#N/A</v>
      </c>
      <c r="N636" s="86" t="e">
        <f t="shared" ca="1" si="175"/>
        <v>#N/A</v>
      </c>
      <c r="O636" s="86" t="e">
        <f t="shared" ca="1" si="176"/>
        <v>#N/A</v>
      </c>
      <c r="Q636" s="16" t="e">
        <f t="shared" ca="1" si="177"/>
        <v>#N/A</v>
      </c>
      <c r="R636" s="86" t="e">
        <f t="shared" ca="1" si="178"/>
        <v>#N/A</v>
      </c>
      <c r="S636" s="86" t="e">
        <f t="shared" ca="1" si="179"/>
        <v>#N/A</v>
      </c>
      <c r="T636" s="16" t="e">
        <f ca="1">(($E$9*(RAND()*($E$213-$D$213)+$D$213))*(RAND()*('Your Value Calcs'!$E$209-'Your Value Calcs'!$D$209)+'Your Value Calcs'!$D$209+IF('Your Results'!$D$48&gt;0,'Your Results'!$D$48,0)))+$E$161-$E$201+$E$185-($E$185*(RAND()*($E$215-$D$215)+$D$215))-(($E$205/$C$56)*(RAND()*($E$216-$D$216)+$D$216))</f>
        <v>#N/A</v>
      </c>
      <c r="U636" s="86"/>
    </row>
    <row r="637" spans="2:21" x14ac:dyDescent="0.25">
      <c r="B637" s="181" t="e">
        <f t="shared" ca="1" si="173"/>
        <v>#N/A</v>
      </c>
      <c r="C6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7" s="86"/>
      <c r="E637" s="86"/>
      <c r="G637" s="16"/>
      <c r="H637" s="86"/>
      <c r="I637" s="86"/>
      <c r="K637" s="86"/>
      <c r="M637" s="16" t="e">
        <f t="shared" ca="1" si="174"/>
        <v>#N/A</v>
      </c>
      <c r="N637" s="86" t="e">
        <f t="shared" ca="1" si="175"/>
        <v>#N/A</v>
      </c>
      <c r="O637" s="86" t="e">
        <f t="shared" ca="1" si="176"/>
        <v>#N/A</v>
      </c>
      <c r="Q637" s="16" t="e">
        <f t="shared" ca="1" si="177"/>
        <v>#N/A</v>
      </c>
      <c r="R637" s="86" t="e">
        <f t="shared" ca="1" si="178"/>
        <v>#N/A</v>
      </c>
      <c r="S637" s="86" t="e">
        <f t="shared" ca="1" si="179"/>
        <v>#N/A</v>
      </c>
      <c r="T637" s="16" t="e">
        <f ca="1">(($E$9*(RAND()*($E$213-$D$213)+$D$213))*(RAND()*('Your Value Calcs'!$E$209-'Your Value Calcs'!$D$209)+'Your Value Calcs'!$D$209+IF('Your Results'!$D$48&gt;0,'Your Results'!$D$48,0)))+$E$161-$E$201+$E$185-($E$185*(RAND()*($E$215-$D$215)+$D$215))-(($E$205/$C$56)*(RAND()*($E$216-$D$216)+$D$216))</f>
        <v>#N/A</v>
      </c>
      <c r="U637" s="86"/>
    </row>
    <row r="638" spans="2:21" x14ac:dyDescent="0.25">
      <c r="B638" s="181" t="e">
        <f t="shared" ca="1" si="173"/>
        <v>#N/A</v>
      </c>
      <c r="C6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8" s="86"/>
      <c r="E638" s="86"/>
      <c r="G638" s="16"/>
      <c r="H638" s="86"/>
      <c r="I638" s="86"/>
      <c r="K638" s="86"/>
      <c r="M638" s="16" t="e">
        <f t="shared" ca="1" si="174"/>
        <v>#N/A</v>
      </c>
      <c r="N638" s="86" t="e">
        <f t="shared" ca="1" si="175"/>
        <v>#N/A</v>
      </c>
      <c r="O638" s="86" t="e">
        <f t="shared" ca="1" si="176"/>
        <v>#N/A</v>
      </c>
      <c r="Q638" s="16" t="e">
        <f t="shared" ca="1" si="177"/>
        <v>#N/A</v>
      </c>
      <c r="R638" s="86" t="e">
        <f t="shared" ca="1" si="178"/>
        <v>#N/A</v>
      </c>
      <c r="S638" s="86" t="e">
        <f t="shared" ca="1" si="179"/>
        <v>#N/A</v>
      </c>
      <c r="T638" s="16" t="e">
        <f ca="1">(($E$9*(RAND()*($E$213-$D$213)+$D$213))*(RAND()*('Your Value Calcs'!$E$209-'Your Value Calcs'!$D$209)+'Your Value Calcs'!$D$209+IF('Your Results'!$D$48&gt;0,'Your Results'!$D$48,0)))+$E$161-$E$201+$E$185-($E$185*(RAND()*($E$215-$D$215)+$D$215))-(($E$205/$C$56)*(RAND()*($E$216-$D$216)+$D$216))</f>
        <v>#N/A</v>
      </c>
      <c r="U638" s="86"/>
    </row>
    <row r="639" spans="2:21" x14ac:dyDescent="0.25">
      <c r="B639" s="181" t="e">
        <f t="shared" ca="1" si="173"/>
        <v>#N/A</v>
      </c>
      <c r="C6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9" s="86"/>
      <c r="E639" s="86"/>
      <c r="G639" s="16"/>
      <c r="H639" s="86"/>
      <c r="I639" s="86"/>
      <c r="K639" s="86"/>
      <c r="M639" s="16" t="e">
        <f t="shared" ca="1" si="174"/>
        <v>#N/A</v>
      </c>
      <c r="N639" s="86" t="e">
        <f t="shared" ca="1" si="175"/>
        <v>#N/A</v>
      </c>
      <c r="O639" s="86" t="e">
        <f t="shared" ca="1" si="176"/>
        <v>#N/A</v>
      </c>
      <c r="Q639" s="16" t="e">
        <f t="shared" ca="1" si="177"/>
        <v>#N/A</v>
      </c>
      <c r="R639" s="86" t="e">
        <f t="shared" ca="1" si="178"/>
        <v>#N/A</v>
      </c>
      <c r="S639" s="86" t="e">
        <f t="shared" ca="1" si="179"/>
        <v>#N/A</v>
      </c>
      <c r="T639" s="16" t="e">
        <f ca="1">(($E$9*(RAND()*($E$213-$D$213)+$D$213))*(RAND()*('Your Value Calcs'!$E$209-'Your Value Calcs'!$D$209)+'Your Value Calcs'!$D$209+IF('Your Results'!$D$48&gt;0,'Your Results'!$D$48,0)))+$E$161-$E$201+$E$185-($E$185*(RAND()*($E$215-$D$215)+$D$215))-(($E$205/$C$56)*(RAND()*($E$216-$D$216)+$D$216))</f>
        <v>#N/A</v>
      </c>
      <c r="U639" s="86"/>
    </row>
    <row r="640" spans="2:21" x14ac:dyDescent="0.25">
      <c r="B640" s="181" t="e">
        <f t="shared" ca="1" si="173"/>
        <v>#N/A</v>
      </c>
      <c r="C6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0" s="86"/>
      <c r="E640" s="86"/>
      <c r="G640" s="16"/>
      <c r="H640" s="86"/>
      <c r="I640" s="86"/>
      <c r="K640" s="86"/>
      <c r="M640" s="16" t="e">
        <f t="shared" ca="1" si="174"/>
        <v>#N/A</v>
      </c>
      <c r="N640" s="86" t="e">
        <f t="shared" ca="1" si="175"/>
        <v>#N/A</v>
      </c>
      <c r="O640" s="86" t="e">
        <f t="shared" ca="1" si="176"/>
        <v>#N/A</v>
      </c>
      <c r="Q640" s="16" t="e">
        <f t="shared" ca="1" si="177"/>
        <v>#N/A</v>
      </c>
      <c r="R640" s="86" t="e">
        <f t="shared" ca="1" si="178"/>
        <v>#N/A</v>
      </c>
      <c r="S640" s="86" t="e">
        <f t="shared" ca="1" si="179"/>
        <v>#N/A</v>
      </c>
      <c r="T640" s="16" t="e">
        <f ca="1">(($E$9*(RAND()*($E$213-$D$213)+$D$213))*(RAND()*('Your Value Calcs'!$E$209-'Your Value Calcs'!$D$209)+'Your Value Calcs'!$D$209+IF('Your Results'!$D$48&gt;0,'Your Results'!$D$48,0)))+$E$161-$E$201+$E$185-($E$185*(RAND()*($E$215-$D$215)+$D$215))-(($E$205/$C$56)*(RAND()*($E$216-$D$216)+$D$216))</f>
        <v>#N/A</v>
      </c>
      <c r="U640" s="86"/>
    </row>
    <row r="641" spans="2:21" x14ac:dyDescent="0.25">
      <c r="B641" s="181" t="e">
        <f t="shared" ca="1" si="173"/>
        <v>#N/A</v>
      </c>
      <c r="C6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1" s="86"/>
      <c r="E641" s="86"/>
      <c r="G641" s="16"/>
      <c r="H641" s="86"/>
      <c r="I641" s="86"/>
      <c r="K641" s="86"/>
      <c r="M641" s="16" t="e">
        <f t="shared" ca="1" si="174"/>
        <v>#N/A</v>
      </c>
      <c r="N641" s="86" t="e">
        <f t="shared" ca="1" si="175"/>
        <v>#N/A</v>
      </c>
      <c r="O641" s="86" t="e">
        <f t="shared" ca="1" si="176"/>
        <v>#N/A</v>
      </c>
      <c r="Q641" s="16" t="e">
        <f t="shared" ca="1" si="177"/>
        <v>#N/A</v>
      </c>
      <c r="R641" s="86" t="e">
        <f t="shared" ca="1" si="178"/>
        <v>#N/A</v>
      </c>
      <c r="S641" s="86" t="e">
        <f t="shared" ca="1" si="179"/>
        <v>#N/A</v>
      </c>
      <c r="T641" s="16" t="e">
        <f ca="1">(($E$9*(RAND()*($E$213-$D$213)+$D$213))*(RAND()*('Your Value Calcs'!$E$209-'Your Value Calcs'!$D$209)+'Your Value Calcs'!$D$209+IF('Your Results'!$D$48&gt;0,'Your Results'!$D$48,0)))+$E$161-$E$201+$E$185-($E$185*(RAND()*($E$215-$D$215)+$D$215))-(($E$205/$C$56)*(RAND()*($E$216-$D$216)+$D$216))</f>
        <v>#N/A</v>
      </c>
      <c r="U641" s="86"/>
    </row>
    <row r="642" spans="2:21" x14ac:dyDescent="0.25">
      <c r="B642" s="181" t="e">
        <f t="shared" ref="B642:B705" ca="1" si="18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6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2" s="86"/>
      <c r="E642" s="86"/>
      <c r="G642" s="16"/>
      <c r="H642" s="86"/>
      <c r="I642" s="86"/>
      <c r="K642" s="86"/>
      <c r="M642" s="16" t="e">
        <f t="shared" ref="M642:M705" ca="1" si="181">(($C$9*(RAND()*($E$213-$D$213)+$D$213))*(RAND()*($E$214-$D$214)+$D$214+IF($B$61&gt;0,$B$61,0)))+$C$161-$C$201+$C$185-($C$185*(RAND()*($E$215-$D$215)+$D$215))-($C$55*(RAND()*($E$216-$D$216)+$D$216))</f>
        <v>#N/A</v>
      </c>
      <c r="N642" s="86" t="e">
        <f t="shared" ref="N642:N705" ca="1" si="182">M642/$B$221</f>
        <v>#N/A</v>
      </c>
      <c r="O642" s="86" t="e">
        <f t="shared" ref="O642:O705" ca="1" si="183">(M642+$C$205)/$B$220</f>
        <v>#N/A</v>
      </c>
      <c r="Q642" s="16" t="e">
        <f t="shared" ref="Q642:Q705" ca="1" si="184">(($E$9*(RAND()*($E$213-$D$213)+$D$213))*(RAND()*($E$214-$D$214)+$D$214+IF($B$61&gt;0,$B$61,0)))+$E$161-$E$201+$E$185-($E$185*(RAND()*($E$215-$D$215)+$D$215))-(($E$205/$C$56)*(RAND()*($E$216-$D$216)+$D$216))</f>
        <v>#N/A</v>
      </c>
      <c r="R642" s="86" t="e">
        <f t="shared" ref="R642:R705" ca="1" si="185">Q642/$D$221</f>
        <v>#N/A</v>
      </c>
      <c r="S642" s="86" t="e">
        <f t="shared" ref="S642:S705" ca="1" si="186">(Q642+$E$205)/$D$220</f>
        <v>#N/A</v>
      </c>
      <c r="T642" s="16" t="e">
        <f ca="1">(($E$9*(RAND()*($E$213-$D$213)+$D$213))*(RAND()*('Your Value Calcs'!$E$209-'Your Value Calcs'!$D$209)+'Your Value Calcs'!$D$209+IF('Your Results'!$D$48&gt;0,'Your Results'!$D$48,0)))+$E$161-$E$201+$E$185-($E$185*(RAND()*($E$215-$D$215)+$D$215))-(($E$205/$C$56)*(RAND()*($E$216-$D$216)+$D$216))</f>
        <v>#N/A</v>
      </c>
      <c r="U642" s="86"/>
    </row>
    <row r="643" spans="2:21" x14ac:dyDescent="0.25">
      <c r="B643" s="181" t="e">
        <f t="shared" ca="1" si="180"/>
        <v>#N/A</v>
      </c>
      <c r="C6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3" s="86"/>
      <c r="E643" s="86"/>
      <c r="G643" s="16"/>
      <c r="H643" s="86"/>
      <c r="I643" s="86"/>
      <c r="K643" s="86"/>
      <c r="M643" s="16" t="e">
        <f t="shared" ca="1" si="181"/>
        <v>#N/A</v>
      </c>
      <c r="N643" s="86" t="e">
        <f t="shared" ca="1" si="182"/>
        <v>#N/A</v>
      </c>
      <c r="O643" s="86" t="e">
        <f t="shared" ca="1" si="183"/>
        <v>#N/A</v>
      </c>
      <c r="Q643" s="16" t="e">
        <f t="shared" ca="1" si="184"/>
        <v>#N/A</v>
      </c>
      <c r="R643" s="86" t="e">
        <f t="shared" ca="1" si="185"/>
        <v>#N/A</v>
      </c>
      <c r="S643" s="86" t="e">
        <f t="shared" ca="1" si="186"/>
        <v>#N/A</v>
      </c>
      <c r="T643" s="16" t="e">
        <f ca="1">(($E$9*(RAND()*($E$213-$D$213)+$D$213))*(RAND()*('Your Value Calcs'!$E$209-'Your Value Calcs'!$D$209)+'Your Value Calcs'!$D$209+IF('Your Results'!$D$48&gt;0,'Your Results'!$D$48,0)))+$E$161-$E$201+$E$185-($E$185*(RAND()*($E$215-$D$215)+$D$215))-(($E$205/$C$56)*(RAND()*($E$216-$D$216)+$D$216))</f>
        <v>#N/A</v>
      </c>
      <c r="U643" s="86"/>
    </row>
    <row r="644" spans="2:21" x14ac:dyDescent="0.25">
      <c r="B644" s="181" t="e">
        <f t="shared" ca="1" si="180"/>
        <v>#N/A</v>
      </c>
      <c r="C6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4" s="86"/>
      <c r="E644" s="86"/>
      <c r="G644" s="16"/>
      <c r="H644" s="86"/>
      <c r="I644" s="86"/>
      <c r="K644" s="86"/>
      <c r="M644" s="16" t="e">
        <f t="shared" ca="1" si="181"/>
        <v>#N/A</v>
      </c>
      <c r="N644" s="86" t="e">
        <f t="shared" ca="1" si="182"/>
        <v>#N/A</v>
      </c>
      <c r="O644" s="86" t="e">
        <f t="shared" ca="1" si="183"/>
        <v>#N/A</v>
      </c>
      <c r="Q644" s="16" t="e">
        <f t="shared" ca="1" si="184"/>
        <v>#N/A</v>
      </c>
      <c r="R644" s="86" t="e">
        <f t="shared" ca="1" si="185"/>
        <v>#N/A</v>
      </c>
      <c r="S644" s="86" t="e">
        <f t="shared" ca="1" si="186"/>
        <v>#N/A</v>
      </c>
      <c r="T644" s="16" t="e">
        <f ca="1">(($E$9*(RAND()*($E$213-$D$213)+$D$213))*(RAND()*('Your Value Calcs'!$E$209-'Your Value Calcs'!$D$209)+'Your Value Calcs'!$D$209+IF('Your Results'!$D$48&gt;0,'Your Results'!$D$48,0)))+$E$161-$E$201+$E$185-($E$185*(RAND()*($E$215-$D$215)+$D$215))-(($E$205/$C$56)*(RAND()*($E$216-$D$216)+$D$216))</f>
        <v>#N/A</v>
      </c>
      <c r="U644" s="86"/>
    </row>
    <row r="645" spans="2:21" x14ac:dyDescent="0.25">
      <c r="B645" s="181" t="e">
        <f t="shared" ca="1" si="180"/>
        <v>#N/A</v>
      </c>
      <c r="C6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5" s="86"/>
      <c r="E645" s="86"/>
      <c r="G645" s="16"/>
      <c r="H645" s="86"/>
      <c r="I645" s="86"/>
      <c r="K645" s="86"/>
      <c r="M645" s="16" t="e">
        <f t="shared" ca="1" si="181"/>
        <v>#N/A</v>
      </c>
      <c r="N645" s="86" t="e">
        <f t="shared" ca="1" si="182"/>
        <v>#N/A</v>
      </c>
      <c r="O645" s="86" t="e">
        <f t="shared" ca="1" si="183"/>
        <v>#N/A</v>
      </c>
      <c r="Q645" s="16" t="e">
        <f t="shared" ca="1" si="184"/>
        <v>#N/A</v>
      </c>
      <c r="R645" s="86" t="e">
        <f t="shared" ca="1" si="185"/>
        <v>#N/A</v>
      </c>
      <c r="S645" s="86" t="e">
        <f t="shared" ca="1" si="186"/>
        <v>#N/A</v>
      </c>
      <c r="T645" s="16" t="e">
        <f ca="1">(($E$9*(RAND()*($E$213-$D$213)+$D$213))*(RAND()*('Your Value Calcs'!$E$209-'Your Value Calcs'!$D$209)+'Your Value Calcs'!$D$209+IF('Your Results'!$D$48&gt;0,'Your Results'!$D$48,0)))+$E$161-$E$201+$E$185-($E$185*(RAND()*($E$215-$D$215)+$D$215))-(($E$205/$C$56)*(RAND()*($E$216-$D$216)+$D$216))</f>
        <v>#N/A</v>
      </c>
      <c r="U645" s="86"/>
    </row>
    <row r="646" spans="2:21" x14ac:dyDescent="0.25">
      <c r="B646" s="181" t="e">
        <f t="shared" ca="1" si="180"/>
        <v>#N/A</v>
      </c>
      <c r="C6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6" s="86"/>
      <c r="E646" s="86"/>
      <c r="G646" s="16"/>
      <c r="H646" s="86"/>
      <c r="I646" s="86"/>
      <c r="K646" s="86"/>
      <c r="M646" s="16" t="e">
        <f t="shared" ca="1" si="181"/>
        <v>#N/A</v>
      </c>
      <c r="N646" s="86" t="e">
        <f t="shared" ca="1" si="182"/>
        <v>#N/A</v>
      </c>
      <c r="O646" s="86" t="e">
        <f t="shared" ca="1" si="183"/>
        <v>#N/A</v>
      </c>
      <c r="Q646" s="16" t="e">
        <f t="shared" ca="1" si="184"/>
        <v>#N/A</v>
      </c>
      <c r="R646" s="86" t="e">
        <f t="shared" ca="1" si="185"/>
        <v>#N/A</v>
      </c>
      <c r="S646" s="86" t="e">
        <f t="shared" ca="1" si="186"/>
        <v>#N/A</v>
      </c>
      <c r="T646" s="16" t="e">
        <f ca="1">(($E$9*(RAND()*($E$213-$D$213)+$D$213))*(RAND()*('Your Value Calcs'!$E$209-'Your Value Calcs'!$D$209)+'Your Value Calcs'!$D$209+IF('Your Results'!$D$48&gt;0,'Your Results'!$D$48,0)))+$E$161-$E$201+$E$185-($E$185*(RAND()*($E$215-$D$215)+$D$215))-(($E$205/$C$56)*(RAND()*($E$216-$D$216)+$D$216))</f>
        <v>#N/A</v>
      </c>
      <c r="U646" s="86"/>
    </row>
    <row r="647" spans="2:21" x14ac:dyDescent="0.25">
      <c r="B647" s="181" t="e">
        <f t="shared" ca="1" si="180"/>
        <v>#N/A</v>
      </c>
      <c r="C6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7" s="86"/>
      <c r="E647" s="86"/>
      <c r="G647" s="16"/>
      <c r="H647" s="86"/>
      <c r="I647" s="86"/>
      <c r="K647" s="86"/>
      <c r="M647" s="16" t="e">
        <f t="shared" ca="1" si="181"/>
        <v>#N/A</v>
      </c>
      <c r="N647" s="86" t="e">
        <f t="shared" ca="1" si="182"/>
        <v>#N/A</v>
      </c>
      <c r="O647" s="86" t="e">
        <f t="shared" ca="1" si="183"/>
        <v>#N/A</v>
      </c>
      <c r="Q647" s="16" t="e">
        <f t="shared" ca="1" si="184"/>
        <v>#N/A</v>
      </c>
      <c r="R647" s="86" t="e">
        <f t="shared" ca="1" si="185"/>
        <v>#N/A</v>
      </c>
      <c r="S647" s="86" t="e">
        <f t="shared" ca="1" si="186"/>
        <v>#N/A</v>
      </c>
      <c r="T647" s="16" t="e">
        <f ca="1">(($E$9*(RAND()*($E$213-$D$213)+$D$213))*(RAND()*('Your Value Calcs'!$E$209-'Your Value Calcs'!$D$209)+'Your Value Calcs'!$D$209+IF('Your Results'!$D$48&gt;0,'Your Results'!$D$48,0)))+$E$161-$E$201+$E$185-($E$185*(RAND()*($E$215-$D$215)+$D$215))-(($E$205/$C$56)*(RAND()*($E$216-$D$216)+$D$216))</f>
        <v>#N/A</v>
      </c>
      <c r="U647" s="86"/>
    </row>
    <row r="648" spans="2:21" x14ac:dyDescent="0.25">
      <c r="B648" s="181" t="e">
        <f t="shared" ca="1" si="180"/>
        <v>#N/A</v>
      </c>
      <c r="C6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8" s="86"/>
      <c r="E648" s="86"/>
      <c r="G648" s="16"/>
      <c r="H648" s="86"/>
      <c r="I648" s="86"/>
      <c r="K648" s="86"/>
      <c r="M648" s="16" t="e">
        <f t="shared" ca="1" si="181"/>
        <v>#N/A</v>
      </c>
      <c r="N648" s="86" t="e">
        <f t="shared" ca="1" si="182"/>
        <v>#N/A</v>
      </c>
      <c r="O648" s="86" t="e">
        <f t="shared" ca="1" si="183"/>
        <v>#N/A</v>
      </c>
      <c r="Q648" s="16" t="e">
        <f t="shared" ca="1" si="184"/>
        <v>#N/A</v>
      </c>
      <c r="R648" s="86" t="e">
        <f t="shared" ca="1" si="185"/>
        <v>#N/A</v>
      </c>
      <c r="S648" s="86" t="e">
        <f t="shared" ca="1" si="186"/>
        <v>#N/A</v>
      </c>
      <c r="T648" s="16" t="e">
        <f ca="1">(($E$9*(RAND()*($E$213-$D$213)+$D$213))*(RAND()*('Your Value Calcs'!$E$209-'Your Value Calcs'!$D$209)+'Your Value Calcs'!$D$209+IF('Your Results'!$D$48&gt;0,'Your Results'!$D$48,0)))+$E$161-$E$201+$E$185-($E$185*(RAND()*($E$215-$D$215)+$D$215))-(($E$205/$C$56)*(RAND()*($E$216-$D$216)+$D$216))</f>
        <v>#N/A</v>
      </c>
      <c r="U648" s="86"/>
    </row>
    <row r="649" spans="2:21" x14ac:dyDescent="0.25">
      <c r="B649" s="181" t="e">
        <f t="shared" ca="1" si="180"/>
        <v>#N/A</v>
      </c>
      <c r="C6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9" s="86"/>
      <c r="E649" s="86"/>
      <c r="G649" s="16"/>
      <c r="H649" s="86"/>
      <c r="I649" s="86"/>
      <c r="K649" s="86"/>
      <c r="M649" s="16" t="e">
        <f t="shared" ca="1" si="181"/>
        <v>#N/A</v>
      </c>
      <c r="N649" s="86" t="e">
        <f t="shared" ca="1" si="182"/>
        <v>#N/A</v>
      </c>
      <c r="O649" s="86" t="e">
        <f t="shared" ca="1" si="183"/>
        <v>#N/A</v>
      </c>
      <c r="Q649" s="16" t="e">
        <f t="shared" ca="1" si="184"/>
        <v>#N/A</v>
      </c>
      <c r="R649" s="86" t="e">
        <f t="shared" ca="1" si="185"/>
        <v>#N/A</v>
      </c>
      <c r="S649" s="86" t="e">
        <f t="shared" ca="1" si="186"/>
        <v>#N/A</v>
      </c>
      <c r="T649" s="16" t="e">
        <f ca="1">(($E$9*(RAND()*($E$213-$D$213)+$D$213))*(RAND()*('Your Value Calcs'!$E$209-'Your Value Calcs'!$D$209)+'Your Value Calcs'!$D$209+IF('Your Results'!$D$48&gt;0,'Your Results'!$D$48,0)))+$E$161-$E$201+$E$185-($E$185*(RAND()*($E$215-$D$215)+$D$215))-(($E$205/$C$56)*(RAND()*($E$216-$D$216)+$D$216))</f>
        <v>#N/A</v>
      </c>
      <c r="U649" s="86"/>
    </row>
    <row r="650" spans="2:21" x14ac:dyDescent="0.25">
      <c r="B650" s="181" t="e">
        <f t="shared" ca="1" si="180"/>
        <v>#N/A</v>
      </c>
      <c r="C6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0" s="86"/>
      <c r="E650" s="86"/>
      <c r="G650" s="16"/>
      <c r="H650" s="86"/>
      <c r="I650" s="86"/>
      <c r="K650" s="86"/>
      <c r="M650" s="16" t="e">
        <f t="shared" ca="1" si="181"/>
        <v>#N/A</v>
      </c>
      <c r="N650" s="86" t="e">
        <f t="shared" ca="1" si="182"/>
        <v>#N/A</v>
      </c>
      <c r="O650" s="86" t="e">
        <f t="shared" ca="1" si="183"/>
        <v>#N/A</v>
      </c>
      <c r="Q650" s="16" t="e">
        <f t="shared" ca="1" si="184"/>
        <v>#N/A</v>
      </c>
      <c r="R650" s="86" t="e">
        <f t="shared" ca="1" si="185"/>
        <v>#N/A</v>
      </c>
      <c r="S650" s="86" t="e">
        <f t="shared" ca="1" si="186"/>
        <v>#N/A</v>
      </c>
      <c r="T650" s="16" t="e">
        <f ca="1">(($E$9*(RAND()*($E$213-$D$213)+$D$213))*(RAND()*('Your Value Calcs'!$E$209-'Your Value Calcs'!$D$209)+'Your Value Calcs'!$D$209+IF('Your Results'!$D$48&gt;0,'Your Results'!$D$48,0)))+$E$161-$E$201+$E$185-($E$185*(RAND()*($E$215-$D$215)+$D$215))-(($E$205/$C$56)*(RAND()*($E$216-$D$216)+$D$216))</f>
        <v>#N/A</v>
      </c>
      <c r="U650" s="86"/>
    </row>
    <row r="651" spans="2:21" x14ac:dyDescent="0.25">
      <c r="B651" s="181" t="e">
        <f t="shared" ca="1" si="180"/>
        <v>#N/A</v>
      </c>
      <c r="C6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1" s="86"/>
      <c r="E651" s="86"/>
      <c r="G651" s="16"/>
      <c r="H651" s="86"/>
      <c r="I651" s="86"/>
      <c r="K651" s="86"/>
      <c r="M651" s="16" t="e">
        <f t="shared" ca="1" si="181"/>
        <v>#N/A</v>
      </c>
      <c r="N651" s="86" t="e">
        <f t="shared" ca="1" si="182"/>
        <v>#N/A</v>
      </c>
      <c r="O651" s="86" t="e">
        <f t="shared" ca="1" si="183"/>
        <v>#N/A</v>
      </c>
      <c r="Q651" s="16" t="e">
        <f t="shared" ca="1" si="184"/>
        <v>#N/A</v>
      </c>
      <c r="R651" s="86" t="e">
        <f t="shared" ca="1" si="185"/>
        <v>#N/A</v>
      </c>
      <c r="S651" s="86" t="e">
        <f t="shared" ca="1" si="186"/>
        <v>#N/A</v>
      </c>
      <c r="T651" s="16" t="e">
        <f ca="1">(($E$9*(RAND()*($E$213-$D$213)+$D$213))*(RAND()*('Your Value Calcs'!$E$209-'Your Value Calcs'!$D$209)+'Your Value Calcs'!$D$209+IF('Your Results'!$D$48&gt;0,'Your Results'!$D$48,0)))+$E$161-$E$201+$E$185-($E$185*(RAND()*($E$215-$D$215)+$D$215))-(($E$205/$C$56)*(RAND()*($E$216-$D$216)+$D$216))</f>
        <v>#N/A</v>
      </c>
      <c r="U651" s="86"/>
    </row>
    <row r="652" spans="2:21" x14ac:dyDescent="0.25">
      <c r="B652" s="181" t="e">
        <f t="shared" ca="1" si="180"/>
        <v>#N/A</v>
      </c>
      <c r="C6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2" s="86"/>
      <c r="E652" s="86"/>
      <c r="G652" s="16"/>
      <c r="H652" s="86"/>
      <c r="I652" s="86"/>
      <c r="K652" s="86"/>
      <c r="M652" s="16" t="e">
        <f t="shared" ca="1" si="181"/>
        <v>#N/A</v>
      </c>
      <c r="N652" s="86" t="e">
        <f t="shared" ca="1" si="182"/>
        <v>#N/A</v>
      </c>
      <c r="O652" s="86" t="e">
        <f t="shared" ca="1" si="183"/>
        <v>#N/A</v>
      </c>
      <c r="Q652" s="16" t="e">
        <f t="shared" ca="1" si="184"/>
        <v>#N/A</v>
      </c>
      <c r="R652" s="86" t="e">
        <f t="shared" ca="1" si="185"/>
        <v>#N/A</v>
      </c>
      <c r="S652" s="86" t="e">
        <f t="shared" ca="1" si="186"/>
        <v>#N/A</v>
      </c>
      <c r="T652" s="16" t="e">
        <f ca="1">(($E$9*(RAND()*($E$213-$D$213)+$D$213))*(RAND()*('Your Value Calcs'!$E$209-'Your Value Calcs'!$D$209)+'Your Value Calcs'!$D$209+IF('Your Results'!$D$48&gt;0,'Your Results'!$D$48,0)))+$E$161-$E$201+$E$185-($E$185*(RAND()*($E$215-$D$215)+$D$215))-(($E$205/$C$56)*(RAND()*($E$216-$D$216)+$D$216))</f>
        <v>#N/A</v>
      </c>
      <c r="U652" s="86"/>
    </row>
    <row r="653" spans="2:21" x14ac:dyDescent="0.25">
      <c r="B653" s="181" t="e">
        <f t="shared" ca="1" si="180"/>
        <v>#N/A</v>
      </c>
      <c r="C6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3" s="86"/>
      <c r="E653" s="86"/>
      <c r="G653" s="16"/>
      <c r="H653" s="86"/>
      <c r="I653" s="86"/>
      <c r="K653" s="86"/>
      <c r="M653" s="16" t="e">
        <f t="shared" ca="1" si="181"/>
        <v>#N/A</v>
      </c>
      <c r="N653" s="86" t="e">
        <f t="shared" ca="1" si="182"/>
        <v>#N/A</v>
      </c>
      <c r="O653" s="86" t="e">
        <f t="shared" ca="1" si="183"/>
        <v>#N/A</v>
      </c>
      <c r="Q653" s="16" t="e">
        <f t="shared" ca="1" si="184"/>
        <v>#N/A</v>
      </c>
      <c r="R653" s="86" t="e">
        <f t="shared" ca="1" si="185"/>
        <v>#N/A</v>
      </c>
      <c r="S653" s="86" t="e">
        <f t="shared" ca="1" si="186"/>
        <v>#N/A</v>
      </c>
      <c r="T653" s="16" t="e">
        <f ca="1">(($E$9*(RAND()*($E$213-$D$213)+$D$213))*(RAND()*('Your Value Calcs'!$E$209-'Your Value Calcs'!$D$209)+'Your Value Calcs'!$D$209+IF('Your Results'!$D$48&gt;0,'Your Results'!$D$48,0)))+$E$161-$E$201+$E$185-($E$185*(RAND()*($E$215-$D$215)+$D$215))-(($E$205/$C$56)*(RAND()*($E$216-$D$216)+$D$216))</f>
        <v>#N/A</v>
      </c>
      <c r="U653" s="86"/>
    </row>
    <row r="654" spans="2:21" x14ac:dyDescent="0.25">
      <c r="B654" s="181" t="e">
        <f t="shared" ca="1" si="180"/>
        <v>#N/A</v>
      </c>
      <c r="C6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4" s="86"/>
      <c r="E654" s="86"/>
      <c r="G654" s="16"/>
      <c r="H654" s="86"/>
      <c r="I654" s="86"/>
      <c r="K654" s="86"/>
      <c r="M654" s="16" t="e">
        <f t="shared" ca="1" si="181"/>
        <v>#N/A</v>
      </c>
      <c r="N654" s="86" t="e">
        <f t="shared" ca="1" si="182"/>
        <v>#N/A</v>
      </c>
      <c r="O654" s="86" t="e">
        <f t="shared" ca="1" si="183"/>
        <v>#N/A</v>
      </c>
      <c r="Q654" s="16" t="e">
        <f t="shared" ca="1" si="184"/>
        <v>#N/A</v>
      </c>
      <c r="R654" s="86" t="e">
        <f t="shared" ca="1" si="185"/>
        <v>#N/A</v>
      </c>
      <c r="S654" s="86" t="e">
        <f t="shared" ca="1" si="186"/>
        <v>#N/A</v>
      </c>
      <c r="T654" s="16" t="e">
        <f ca="1">(($E$9*(RAND()*($E$213-$D$213)+$D$213))*(RAND()*('Your Value Calcs'!$E$209-'Your Value Calcs'!$D$209)+'Your Value Calcs'!$D$209+IF('Your Results'!$D$48&gt;0,'Your Results'!$D$48,0)))+$E$161-$E$201+$E$185-($E$185*(RAND()*($E$215-$D$215)+$D$215))-(($E$205/$C$56)*(RAND()*($E$216-$D$216)+$D$216))</f>
        <v>#N/A</v>
      </c>
      <c r="U654" s="86"/>
    </row>
    <row r="655" spans="2:21" x14ac:dyDescent="0.25">
      <c r="B655" s="181" t="e">
        <f t="shared" ca="1" si="180"/>
        <v>#N/A</v>
      </c>
      <c r="C6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5" s="86"/>
      <c r="E655" s="86"/>
      <c r="G655" s="16"/>
      <c r="H655" s="86"/>
      <c r="I655" s="86"/>
      <c r="K655" s="86"/>
      <c r="M655" s="16" t="e">
        <f t="shared" ca="1" si="181"/>
        <v>#N/A</v>
      </c>
      <c r="N655" s="86" t="e">
        <f t="shared" ca="1" si="182"/>
        <v>#N/A</v>
      </c>
      <c r="O655" s="86" t="e">
        <f t="shared" ca="1" si="183"/>
        <v>#N/A</v>
      </c>
      <c r="Q655" s="16" t="e">
        <f t="shared" ca="1" si="184"/>
        <v>#N/A</v>
      </c>
      <c r="R655" s="86" t="e">
        <f t="shared" ca="1" si="185"/>
        <v>#N/A</v>
      </c>
      <c r="S655" s="86" t="e">
        <f t="shared" ca="1" si="186"/>
        <v>#N/A</v>
      </c>
      <c r="T655" s="16" t="e">
        <f ca="1">(($E$9*(RAND()*($E$213-$D$213)+$D$213))*(RAND()*('Your Value Calcs'!$E$209-'Your Value Calcs'!$D$209)+'Your Value Calcs'!$D$209+IF('Your Results'!$D$48&gt;0,'Your Results'!$D$48,0)))+$E$161-$E$201+$E$185-($E$185*(RAND()*($E$215-$D$215)+$D$215))-(($E$205/$C$56)*(RAND()*($E$216-$D$216)+$D$216))</f>
        <v>#N/A</v>
      </c>
      <c r="U655" s="86"/>
    </row>
    <row r="656" spans="2:21" x14ac:dyDescent="0.25">
      <c r="B656" s="181" t="e">
        <f t="shared" ca="1" si="180"/>
        <v>#N/A</v>
      </c>
      <c r="C6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6" s="86"/>
      <c r="E656" s="86"/>
      <c r="G656" s="16"/>
      <c r="H656" s="86"/>
      <c r="I656" s="86"/>
      <c r="K656" s="86"/>
      <c r="M656" s="16" t="e">
        <f t="shared" ca="1" si="181"/>
        <v>#N/A</v>
      </c>
      <c r="N656" s="86" t="e">
        <f t="shared" ca="1" si="182"/>
        <v>#N/A</v>
      </c>
      <c r="O656" s="86" t="e">
        <f t="shared" ca="1" si="183"/>
        <v>#N/A</v>
      </c>
      <c r="Q656" s="16" t="e">
        <f t="shared" ca="1" si="184"/>
        <v>#N/A</v>
      </c>
      <c r="R656" s="86" t="e">
        <f t="shared" ca="1" si="185"/>
        <v>#N/A</v>
      </c>
      <c r="S656" s="86" t="e">
        <f t="shared" ca="1" si="186"/>
        <v>#N/A</v>
      </c>
      <c r="T656" s="16" t="e">
        <f ca="1">(($E$9*(RAND()*($E$213-$D$213)+$D$213))*(RAND()*('Your Value Calcs'!$E$209-'Your Value Calcs'!$D$209)+'Your Value Calcs'!$D$209+IF('Your Results'!$D$48&gt;0,'Your Results'!$D$48,0)))+$E$161-$E$201+$E$185-($E$185*(RAND()*($E$215-$D$215)+$D$215))-(($E$205/$C$56)*(RAND()*($E$216-$D$216)+$D$216))</f>
        <v>#N/A</v>
      </c>
      <c r="U656" s="86"/>
    </row>
    <row r="657" spans="2:21" x14ac:dyDescent="0.25">
      <c r="B657" s="181" t="e">
        <f t="shared" ca="1" si="180"/>
        <v>#N/A</v>
      </c>
      <c r="C6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7" s="86"/>
      <c r="E657" s="86"/>
      <c r="G657" s="16"/>
      <c r="H657" s="86"/>
      <c r="I657" s="86"/>
      <c r="K657" s="86"/>
      <c r="M657" s="16" t="e">
        <f t="shared" ca="1" si="181"/>
        <v>#N/A</v>
      </c>
      <c r="N657" s="86" t="e">
        <f t="shared" ca="1" si="182"/>
        <v>#N/A</v>
      </c>
      <c r="O657" s="86" t="e">
        <f t="shared" ca="1" si="183"/>
        <v>#N/A</v>
      </c>
      <c r="Q657" s="16" t="e">
        <f t="shared" ca="1" si="184"/>
        <v>#N/A</v>
      </c>
      <c r="R657" s="86" t="e">
        <f t="shared" ca="1" si="185"/>
        <v>#N/A</v>
      </c>
      <c r="S657" s="86" t="e">
        <f t="shared" ca="1" si="186"/>
        <v>#N/A</v>
      </c>
      <c r="T657" s="16" t="e">
        <f ca="1">(($E$9*(RAND()*($E$213-$D$213)+$D$213))*(RAND()*('Your Value Calcs'!$E$209-'Your Value Calcs'!$D$209)+'Your Value Calcs'!$D$209+IF('Your Results'!$D$48&gt;0,'Your Results'!$D$48,0)))+$E$161-$E$201+$E$185-($E$185*(RAND()*($E$215-$D$215)+$D$215))-(($E$205/$C$56)*(RAND()*($E$216-$D$216)+$D$216))</f>
        <v>#N/A</v>
      </c>
      <c r="U657" s="86"/>
    </row>
    <row r="658" spans="2:21" x14ac:dyDescent="0.25">
      <c r="B658" s="181" t="e">
        <f t="shared" ca="1" si="180"/>
        <v>#N/A</v>
      </c>
      <c r="C6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8" s="86"/>
      <c r="E658" s="86"/>
      <c r="G658" s="16"/>
      <c r="H658" s="86"/>
      <c r="I658" s="86"/>
      <c r="K658" s="86"/>
      <c r="M658" s="16" t="e">
        <f t="shared" ca="1" si="181"/>
        <v>#N/A</v>
      </c>
      <c r="N658" s="86" t="e">
        <f t="shared" ca="1" si="182"/>
        <v>#N/A</v>
      </c>
      <c r="O658" s="86" t="e">
        <f t="shared" ca="1" si="183"/>
        <v>#N/A</v>
      </c>
      <c r="Q658" s="16" t="e">
        <f t="shared" ca="1" si="184"/>
        <v>#N/A</v>
      </c>
      <c r="R658" s="86" t="e">
        <f t="shared" ca="1" si="185"/>
        <v>#N/A</v>
      </c>
      <c r="S658" s="86" t="e">
        <f t="shared" ca="1" si="186"/>
        <v>#N/A</v>
      </c>
      <c r="T658" s="16" t="e">
        <f ca="1">(($E$9*(RAND()*($E$213-$D$213)+$D$213))*(RAND()*('Your Value Calcs'!$E$209-'Your Value Calcs'!$D$209)+'Your Value Calcs'!$D$209+IF('Your Results'!$D$48&gt;0,'Your Results'!$D$48,0)))+$E$161-$E$201+$E$185-($E$185*(RAND()*($E$215-$D$215)+$D$215))-(($E$205/$C$56)*(RAND()*($E$216-$D$216)+$D$216))</f>
        <v>#N/A</v>
      </c>
      <c r="U658" s="86"/>
    </row>
    <row r="659" spans="2:21" x14ac:dyDescent="0.25">
      <c r="B659" s="181" t="e">
        <f t="shared" ca="1" si="180"/>
        <v>#N/A</v>
      </c>
      <c r="C6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9" s="86"/>
      <c r="E659" s="86"/>
      <c r="G659" s="16"/>
      <c r="H659" s="86"/>
      <c r="I659" s="86"/>
      <c r="K659" s="86"/>
      <c r="M659" s="16" t="e">
        <f t="shared" ca="1" si="181"/>
        <v>#N/A</v>
      </c>
      <c r="N659" s="86" t="e">
        <f t="shared" ca="1" si="182"/>
        <v>#N/A</v>
      </c>
      <c r="O659" s="86" t="e">
        <f t="shared" ca="1" si="183"/>
        <v>#N/A</v>
      </c>
      <c r="Q659" s="16" t="e">
        <f t="shared" ca="1" si="184"/>
        <v>#N/A</v>
      </c>
      <c r="R659" s="86" t="e">
        <f t="shared" ca="1" si="185"/>
        <v>#N/A</v>
      </c>
      <c r="S659" s="86" t="e">
        <f t="shared" ca="1" si="186"/>
        <v>#N/A</v>
      </c>
      <c r="T659" s="16" t="e">
        <f ca="1">(($E$9*(RAND()*($E$213-$D$213)+$D$213))*(RAND()*('Your Value Calcs'!$E$209-'Your Value Calcs'!$D$209)+'Your Value Calcs'!$D$209+IF('Your Results'!$D$48&gt;0,'Your Results'!$D$48,0)))+$E$161-$E$201+$E$185-($E$185*(RAND()*($E$215-$D$215)+$D$215))-(($E$205/$C$56)*(RAND()*($E$216-$D$216)+$D$216))</f>
        <v>#N/A</v>
      </c>
      <c r="U659" s="86"/>
    </row>
    <row r="660" spans="2:21" x14ac:dyDescent="0.25">
      <c r="B660" s="181" t="e">
        <f t="shared" ca="1" si="180"/>
        <v>#N/A</v>
      </c>
      <c r="C6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0" s="86"/>
      <c r="E660" s="86"/>
      <c r="G660" s="16"/>
      <c r="H660" s="86"/>
      <c r="I660" s="86"/>
      <c r="K660" s="86"/>
      <c r="M660" s="16" t="e">
        <f t="shared" ca="1" si="181"/>
        <v>#N/A</v>
      </c>
      <c r="N660" s="86" t="e">
        <f t="shared" ca="1" si="182"/>
        <v>#N/A</v>
      </c>
      <c r="O660" s="86" t="e">
        <f t="shared" ca="1" si="183"/>
        <v>#N/A</v>
      </c>
      <c r="Q660" s="16" t="e">
        <f t="shared" ca="1" si="184"/>
        <v>#N/A</v>
      </c>
      <c r="R660" s="86" t="e">
        <f t="shared" ca="1" si="185"/>
        <v>#N/A</v>
      </c>
      <c r="S660" s="86" t="e">
        <f t="shared" ca="1" si="186"/>
        <v>#N/A</v>
      </c>
      <c r="T660" s="16" t="e">
        <f ca="1">(($E$9*(RAND()*($E$213-$D$213)+$D$213))*(RAND()*('Your Value Calcs'!$E$209-'Your Value Calcs'!$D$209)+'Your Value Calcs'!$D$209+IF('Your Results'!$D$48&gt;0,'Your Results'!$D$48,0)))+$E$161-$E$201+$E$185-($E$185*(RAND()*($E$215-$D$215)+$D$215))-(($E$205/$C$56)*(RAND()*($E$216-$D$216)+$D$216))</f>
        <v>#N/A</v>
      </c>
      <c r="U660" s="86"/>
    </row>
    <row r="661" spans="2:21" x14ac:dyDescent="0.25">
      <c r="B661" s="181" t="e">
        <f t="shared" ca="1" si="180"/>
        <v>#N/A</v>
      </c>
      <c r="C6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1" s="86"/>
      <c r="E661" s="86"/>
      <c r="G661" s="16"/>
      <c r="H661" s="86"/>
      <c r="I661" s="86"/>
      <c r="K661" s="86"/>
      <c r="M661" s="16" t="e">
        <f t="shared" ca="1" si="181"/>
        <v>#N/A</v>
      </c>
      <c r="N661" s="86" t="e">
        <f t="shared" ca="1" si="182"/>
        <v>#N/A</v>
      </c>
      <c r="O661" s="86" t="e">
        <f t="shared" ca="1" si="183"/>
        <v>#N/A</v>
      </c>
      <c r="Q661" s="16" t="e">
        <f t="shared" ca="1" si="184"/>
        <v>#N/A</v>
      </c>
      <c r="R661" s="86" t="e">
        <f t="shared" ca="1" si="185"/>
        <v>#N/A</v>
      </c>
      <c r="S661" s="86" t="e">
        <f t="shared" ca="1" si="186"/>
        <v>#N/A</v>
      </c>
      <c r="T661" s="16" t="e">
        <f ca="1">(($E$9*(RAND()*($E$213-$D$213)+$D$213))*(RAND()*('Your Value Calcs'!$E$209-'Your Value Calcs'!$D$209)+'Your Value Calcs'!$D$209+IF('Your Results'!$D$48&gt;0,'Your Results'!$D$48,0)))+$E$161-$E$201+$E$185-($E$185*(RAND()*($E$215-$D$215)+$D$215))-(($E$205/$C$56)*(RAND()*($E$216-$D$216)+$D$216))</f>
        <v>#N/A</v>
      </c>
      <c r="U661" s="86"/>
    </row>
    <row r="662" spans="2:21" x14ac:dyDescent="0.25">
      <c r="B662" s="181" t="e">
        <f t="shared" ca="1" si="180"/>
        <v>#N/A</v>
      </c>
      <c r="C6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2" s="86"/>
      <c r="E662" s="86"/>
      <c r="G662" s="16"/>
      <c r="H662" s="86"/>
      <c r="I662" s="86"/>
      <c r="K662" s="86"/>
      <c r="M662" s="16" t="e">
        <f t="shared" ca="1" si="181"/>
        <v>#N/A</v>
      </c>
      <c r="N662" s="86" t="e">
        <f t="shared" ca="1" si="182"/>
        <v>#N/A</v>
      </c>
      <c r="O662" s="86" t="e">
        <f t="shared" ca="1" si="183"/>
        <v>#N/A</v>
      </c>
      <c r="Q662" s="16" t="e">
        <f t="shared" ca="1" si="184"/>
        <v>#N/A</v>
      </c>
      <c r="R662" s="86" t="e">
        <f t="shared" ca="1" si="185"/>
        <v>#N/A</v>
      </c>
      <c r="S662" s="86" t="e">
        <f t="shared" ca="1" si="186"/>
        <v>#N/A</v>
      </c>
      <c r="T662" s="16" t="e">
        <f ca="1">(($E$9*(RAND()*($E$213-$D$213)+$D$213))*(RAND()*('Your Value Calcs'!$E$209-'Your Value Calcs'!$D$209)+'Your Value Calcs'!$D$209+IF('Your Results'!$D$48&gt;0,'Your Results'!$D$48,0)))+$E$161-$E$201+$E$185-($E$185*(RAND()*($E$215-$D$215)+$D$215))-(($E$205/$C$56)*(RAND()*($E$216-$D$216)+$D$216))</f>
        <v>#N/A</v>
      </c>
      <c r="U662" s="86"/>
    </row>
    <row r="663" spans="2:21" x14ac:dyDescent="0.25">
      <c r="B663" s="181" t="e">
        <f t="shared" ca="1" si="180"/>
        <v>#N/A</v>
      </c>
      <c r="C6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3" s="86"/>
      <c r="E663" s="86"/>
      <c r="G663" s="16"/>
      <c r="H663" s="86"/>
      <c r="I663" s="86"/>
      <c r="K663" s="86"/>
      <c r="M663" s="16" t="e">
        <f t="shared" ca="1" si="181"/>
        <v>#N/A</v>
      </c>
      <c r="N663" s="86" t="e">
        <f t="shared" ca="1" si="182"/>
        <v>#N/A</v>
      </c>
      <c r="O663" s="86" t="e">
        <f t="shared" ca="1" si="183"/>
        <v>#N/A</v>
      </c>
      <c r="Q663" s="16" t="e">
        <f t="shared" ca="1" si="184"/>
        <v>#N/A</v>
      </c>
      <c r="R663" s="86" t="e">
        <f t="shared" ca="1" si="185"/>
        <v>#N/A</v>
      </c>
      <c r="S663" s="86" t="e">
        <f t="shared" ca="1" si="186"/>
        <v>#N/A</v>
      </c>
      <c r="T663" s="16" t="e">
        <f ca="1">(($E$9*(RAND()*($E$213-$D$213)+$D$213))*(RAND()*('Your Value Calcs'!$E$209-'Your Value Calcs'!$D$209)+'Your Value Calcs'!$D$209+IF('Your Results'!$D$48&gt;0,'Your Results'!$D$48,0)))+$E$161-$E$201+$E$185-($E$185*(RAND()*($E$215-$D$215)+$D$215))-(($E$205/$C$56)*(RAND()*($E$216-$D$216)+$D$216))</f>
        <v>#N/A</v>
      </c>
      <c r="U663" s="86"/>
    </row>
    <row r="664" spans="2:21" x14ac:dyDescent="0.25">
      <c r="B664" s="181" t="e">
        <f t="shared" ca="1" si="180"/>
        <v>#N/A</v>
      </c>
      <c r="C6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4" s="86"/>
      <c r="E664" s="86"/>
      <c r="G664" s="16"/>
      <c r="H664" s="86"/>
      <c r="I664" s="86"/>
      <c r="K664" s="86"/>
      <c r="M664" s="16" t="e">
        <f t="shared" ca="1" si="181"/>
        <v>#N/A</v>
      </c>
      <c r="N664" s="86" t="e">
        <f t="shared" ca="1" si="182"/>
        <v>#N/A</v>
      </c>
      <c r="O664" s="86" t="e">
        <f t="shared" ca="1" si="183"/>
        <v>#N/A</v>
      </c>
      <c r="Q664" s="16" t="e">
        <f t="shared" ca="1" si="184"/>
        <v>#N/A</v>
      </c>
      <c r="R664" s="86" t="e">
        <f t="shared" ca="1" si="185"/>
        <v>#N/A</v>
      </c>
      <c r="S664" s="86" t="e">
        <f t="shared" ca="1" si="186"/>
        <v>#N/A</v>
      </c>
      <c r="T664" s="16" t="e">
        <f ca="1">(($E$9*(RAND()*($E$213-$D$213)+$D$213))*(RAND()*('Your Value Calcs'!$E$209-'Your Value Calcs'!$D$209)+'Your Value Calcs'!$D$209+IF('Your Results'!$D$48&gt;0,'Your Results'!$D$48,0)))+$E$161-$E$201+$E$185-($E$185*(RAND()*($E$215-$D$215)+$D$215))-(($E$205/$C$56)*(RAND()*($E$216-$D$216)+$D$216))</f>
        <v>#N/A</v>
      </c>
      <c r="U664" s="86"/>
    </row>
    <row r="665" spans="2:21" x14ac:dyDescent="0.25">
      <c r="B665" s="181" t="e">
        <f t="shared" ca="1" si="180"/>
        <v>#N/A</v>
      </c>
      <c r="C6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5" s="86"/>
      <c r="E665" s="86"/>
      <c r="G665" s="16"/>
      <c r="H665" s="86"/>
      <c r="I665" s="86"/>
      <c r="K665" s="86"/>
      <c r="M665" s="16" t="e">
        <f t="shared" ca="1" si="181"/>
        <v>#N/A</v>
      </c>
      <c r="N665" s="86" t="e">
        <f t="shared" ca="1" si="182"/>
        <v>#N/A</v>
      </c>
      <c r="O665" s="86" t="e">
        <f t="shared" ca="1" si="183"/>
        <v>#N/A</v>
      </c>
      <c r="Q665" s="16" t="e">
        <f t="shared" ca="1" si="184"/>
        <v>#N/A</v>
      </c>
      <c r="R665" s="86" t="e">
        <f t="shared" ca="1" si="185"/>
        <v>#N/A</v>
      </c>
      <c r="S665" s="86" t="e">
        <f t="shared" ca="1" si="186"/>
        <v>#N/A</v>
      </c>
      <c r="T665" s="16" t="e">
        <f ca="1">(($E$9*(RAND()*($E$213-$D$213)+$D$213))*(RAND()*('Your Value Calcs'!$E$209-'Your Value Calcs'!$D$209)+'Your Value Calcs'!$D$209+IF('Your Results'!$D$48&gt;0,'Your Results'!$D$48,0)))+$E$161-$E$201+$E$185-($E$185*(RAND()*($E$215-$D$215)+$D$215))-(($E$205/$C$56)*(RAND()*($E$216-$D$216)+$D$216))</f>
        <v>#N/A</v>
      </c>
      <c r="U665" s="86"/>
    </row>
    <row r="666" spans="2:21" x14ac:dyDescent="0.25">
      <c r="B666" s="181" t="e">
        <f t="shared" ca="1" si="180"/>
        <v>#N/A</v>
      </c>
      <c r="C6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6" s="86"/>
      <c r="E666" s="86"/>
      <c r="G666" s="16"/>
      <c r="H666" s="86"/>
      <c r="I666" s="86"/>
      <c r="K666" s="86"/>
      <c r="M666" s="16" t="e">
        <f t="shared" ca="1" si="181"/>
        <v>#N/A</v>
      </c>
      <c r="N666" s="86" t="e">
        <f t="shared" ca="1" si="182"/>
        <v>#N/A</v>
      </c>
      <c r="O666" s="86" t="e">
        <f t="shared" ca="1" si="183"/>
        <v>#N/A</v>
      </c>
      <c r="Q666" s="16" t="e">
        <f t="shared" ca="1" si="184"/>
        <v>#N/A</v>
      </c>
      <c r="R666" s="86" t="e">
        <f t="shared" ca="1" si="185"/>
        <v>#N/A</v>
      </c>
      <c r="S666" s="86" t="e">
        <f t="shared" ca="1" si="186"/>
        <v>#N/A</v>
      </c>
      <c r="T666" s="16" t="e">
        <f ca="1">(($E$9*(RAND()*($E$213-$D$213)+$D$213))*(RAND()*('Your Value Calcs'!$E$209-'Your Value Calcs'!$D$209)+'Your Value Calcs'!$D$209+IF('Your Results'!$D$48&gt;0,'Your Results'!$D$48,0)))+$E$161-$E$201+$E$185-($E$185*(RAND()*($E$215-$D$215)+$D$215))-(($E$205/$C$56)*(RAND()*($E$216-$D$216)+$D$216))</f>
        <v>#N/A</v>
      </c>
      <c r="U666" s="86"/>
    </row>
    <row r="667" spans="2:21" x14ac:dyDescent="0.25">
      <c r="B667" s="181" t="e">
        <f t="shared" ca="1" si="180"/>
        <v>#N/A</v>
      </c>
      <c r="C6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7" s="86"/>
      <c r="E667" s="86"/>
      <c r="G667" s="16"/>
      <c r="H667" s="86"/>
      <c r="I667" s="86"/>
      <c r="K667" s="86"/>
      <c r="M667" s="16" t="e">
        <f t="shared" ca="1" si="181"/>
        <v>#N/A</v>
      </c>
      <c r="N667" s="86" t="e">
        <f t="shared" ca="1" si="182"/>
        <v>#N/A</v>
      </c>
      <c r="O667" s="86" t="e">
        <f t="shared" ca="1" si="183"/>
        <v>#N/A</v>
      </c>
      <c r="Q667" s="16" t="e">
        <f t="shared" ca="1" si="184"/>
        <v>#N/A</v>
      </c>
      <c r="R667" s="86" t="e">
        <f t="shared" ca="1" si="185"/>
        <v>#N/A</v>
      </c>
      <c r="S667" s="86" t="e">
        <f t="shared" ca="1" si="186"/>
        <v>#N/A</v>
      </c>
      <c r="T667" s="16" t="e">
        <f ca="1">(($E$9*(RAND()*($E$213-$D$213)+$D$213))*(RAND()*('Your Value Calcs'!$E$209-'Your Value Calcs'!$D$209)+'Your Value Calcs'!$D$209+IF('Your Results'!$D$48&gt;0,'Your Results'!$D$48,0)))+$E$161-$E$201+$E$185-($E$185*(RAND()*($E$215-$D$215)+$D$215))-(($E$205/$C$56)*(RAND()*($E$216-$D$216)+$D$216))</f>
        <v>#N/A</v>
      </c>
      <c r="U667" s="86"/>
    </row>
    <row r="668" spans="2:21" x14ac:dyDescent="0.25">
      <c r="B668" s="181" t="e">
        <f t="shared" ca="1" si="180"/>
        <v>#N/A</v>
      </c>
      <c r="C6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8" s="86"/>
      <c r="E668" s="86"/>
      <c r="G668" s="16"/>
      <c r="H668" s="86"/>
      <c r="I668" s="86"/>
      <c r="K668" s="86"/>
      <c r="M668" s="16" t="e">
        <f t="shared" ca="1" si="181"/>
        <v>#N/A</v>
      </c>
      <c r="N668" s="86" t="e">
        <f t="shared" ca="1" si="182"/>
        <v>#N/A</v>
      </c>
      <c r="O668" s="86" t="e">
        <f t="shared" ca="1" si="183"/>
        <v>#N/A</v>
      </c>
      <c r="Q668" s="16" t="e">
        <f t="shared" ca="1" si="184"/>
        <v>#N/A</v>
      </c>
      <c r="R668" s="86" t="e">
        <f t="shared" ca="1" si="185"/>
        <v>#N/A</v>
      </c>
      <c r="S668" s="86" t="e">
        <f t="shared" ca="1" si="186"/>
        <v>#N/A</v>
      </c>
      <c r="T668" s="16" t="e">
        <f ca="1">(($E$9*(RAND()*($E$213-$D$213)+$D$213))*(RAND()*('Your Value Calcs'!$E$209-'Your Value Calcs'!$D$209)+'Your Value Calcs'!$D$209+IF('Your Results'!$D$48&gt;0,'Your Results'!$D$48,0)))+$E$161-$E$201+$E$185-($E$185*(RAND()*($E$215-$D$215)+$D$215))-(($E$205/$C$56)*(RAND()*($E$216-$D$216)+$D$216))</f>
        <v>#N/A</v>
      </c>
      <c r="U668" s="86"/>
    </row>
    <row r="669" spans="2:21" x14ac:dyDescent="0.25">
      <c r="B669" s="181" t="e">
        <f t="shared" ca="1" si="180"/>
        <v>#N/A</v>
      </c>
      <c r="C6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9" s="86"/>
      <c r="E669" s="86"/>
      <c r="G669" s="16"/>
      <c r="H669" s="86"/>
      <c r="I669" s="86"/>
      <c r="K669" s="86"/>
      <c r="M669" s="16" t="e">
        <f t="shared" ca="1" si="181"/>
        <v>#N/A</v>
      </c>
      <c r="N669" s="86" t="e">
        <f t="shared" ca="1" si="182"/>
        <v>#N/A</v>
      </c>
      <c r="O669" s="86" t="e">
        <f t="shared" ca="1" si="183"/>
        <v>#N/A</v>
      </c>
      <c r="Q669" s="16" t="e">
        <f t="shared" ca="1" si="184"/>
        <v>#N/A</v>
      </c>
      <c r="R669" s="86" t="e">
        <f t="shared" ca="1" si="185"/>
        <v>#N/A</v>
      </c>
      <c r="S669" s="86" t="e">
        <f t="shared" ca="1" si="186"/>
        <v>#N/A</v>
      </c>
      <c r="T669" s="16" t="e">
        <f ca="1">(($E$9*(RAND()*($E$213-$D$213)+$D$213))*(RAND()*('Your Value Calcs'!$E$209-'Your Value Calcs'!$D$209)+'Your Value Calcs'!$D$209+IF('Your Results'!$D$48&gt;0,'Your Results'!$D$48,0)))+$E$161-$E$201+$E$185-($E$185*(RAND()*($E$215-$D$215)+$D$215))-(($E$205/$C$56)*(RAND()*($E$216-$D$216)+$D$216))</f>
        <v>#N/A</v>
      </c>
      <c r="U669" s="86"/>
    </row>
    <row r="670" spans="2:21" x14ac:dyDescent="0.25">
      <c r="B670" s="181" t="e">
        <f t="shared" ca="1" si="180"/>
        <v>#N/A</v>
      </c>
      <c r="C6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0" s="86"/>
      <c r="E670" s="86"/>
      <c r="G670" s="16"/>
      <c r="H670" s="86"/>
      <c r="I670" s="86"/>
      <c r="K670" s="86"/>
      <c r="M670" s="16" t="e">
        <f t="shared" ca="1" si="181"/>
        <v>#N/A</v>
      </c>
      <c r="N670" s="86" t="e">
        <f t="shared" ca="1" si="182"/>
        <v>#N/A</v>
      </c>
      <c r="O670" s="86" t="e">
        <f t="shared" ca="1" si="183"/>
        <v>#N/A</v>
      </c>
      <c r="Q670" s="16" t="e">
        <f t="shared" ca="1" si="184"/>
        <v>#N/A</v>
      </c>
      <c r="R670" s="86" t="e">
        <f t="shared" ca="1" si="185"/>
        <v>#N/A</v>
      </c>
      <c r="S670" s="86" t="e">
        <f t="shared" ca="1" si="186"/>
        <v>#N/A</v>
      </c>
      <c r="T670" s="16" t="e">
        <f ca="1">(($E$9*(RAND()*($E$213-$D$213)+$D$213))*(RAND()*('Your Value Calcs'!$E$209-'Your Value Calcs'!$D$209)+'Your Value Calcs'!$D$209+IF('Your Results'!$D$48&gt;0,'Your Results'!$D$48,0)))+$E$161-$E$201+$E$185-($E$185*(RAND()*($E$215-$D$215)+$D$215))-(($E$205/$C$56)*(RAND()*($E$216-$D$216)+$D$216))</f>
        <v>#N/A</v>
      </c>
      <c r="U670" s="86"/>
    </row>
    <row r="671" spans="2:21" x14ac:dyDescent="0.25">
      <c r="B671" s="181" t="e">
        <f t="shared" ca="1" si="180"/>
        <v>#N/A</v>
      </c>
      <c r="C6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1" s="86"/>
      <c r="E671" s="86"/>
      <c r="G671" s="16"/>
      <c r="H671" s="86"/>
      <c r="I671" s="86"/>
      <c r="K671" s="86"/>
      <c r="M671" s="16" t="e">
        <f t="shared" ca="1" si="181"/>
        <v>#N/A</v>
      </c>
      <c r="N671" s="86" t="e">
        <f t="shared" ca="1" si="182"/>
        <v>#N/A</v>
      </c>
      <c r="O671" s="86" t="e">
        <f t="shared" ca="1" si="183"/>
        <v>#N/A</v>
      </c>
      <c r="Q671" s="16" t="e">
        <f t="shared" ca="1" si="184"/>
        <v>#N/A</v>
      </c>
      <c r="R671" s="86" t="e">
        <f t="shared" ca="1" si="185"/>
        <v>#N/A</v>
      </c>
      <c r="S671" s="86" t="e">
        <f t="shared" ca="1" si="186"/>
        <v>#N/A</v>
      </c>
      <c r="T671" s="16" t="e">
        <f ca="1">(($E$9*(RAND()*($E$213-$D$213)+$D$213))*(RAND()*('Your Value Calcs'!$E$209-'Your Value Calcs'!$D$209)+'Your Value Calcs'!$D$209+IF('Your Results'!$D$48&gt;0,'Your Results'!$D$48,0)))+$E$161-$E$201+$E$185-($E$185*(RAND()*($E$215-$D$215)+$D$215))-(($E$205/$C$56)*(RAND()*($E$216-$D$216)+$D$216))</f>
        <v>#N/A</v>
      </c>
      <c r="U671" s="86"/>
    </row>
    <row r="672" spans="2:21" x14ac:dyDescent="0.25">
      <c r="B672" s="181" t="e">
        <f t="shared" ca="1" si="180"/>
        <v>#N/A</v>
      </c>
      <c r="C6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2" s="86"/>
      <c r="E672" s="86"/>
      <c r="G672" s="16"/>
      <c r="H672" s="86"/>
      <c r="I672" s="86"/>
      <c r="K672" s="86"/>
      <c r="M672" s="16" t="e">
        <f t="shared" ca="1" si="181"/>
        <v>#N/A</v>
      </c>
      <c r="N672" s="86" t="e">
        <f t="shared" ca="1" si="182"/>
        <v>#N/A</v>
      </c>
      <c r="O672" s="86" t="e">
        <f t="shared" ca="1" si="183"/>
        <v>#N/A</v>
      </c>
      <c r="Q672" s="16" t="e">
        <f t="shared" ca="1" si="184"/>
        <v>#N/A</v>
      </c>
      <c r="R672" s="86" t="e">
        <f t="shared" ca="1" si="185"/>
        <v>#N/A</v>
      </c>
      <c r="S672" s="86" t="e">
        <f t="shared" ca="1" si="186"/>
        <v>#N/A</v>
      </c>
      <c r="T672" s="16" t="e">
        <f ca="1">(($E$9*(RAND()*($E$213-$D$213)+$D$213))*(RAND()*('Your Value Calcs'!$E$209-'Your Value Calcs'!$D$209)+'Your Value Calcs'!$D$209+IF('Your Results'!$D$48&gt;0,'Your Results'!$D$48,0)))+$E$161-$E$201+$E$185-($E$185*(RAND()*($E$215-$D$215)+$D$215))-(($E$205/$C$56)*(RAND()*($E$216-$D$216)+$D$216))</f>
        <v>#N/A</v>
      </c>
      <c r="U672" s="86"/>
    </row>
    <row r="673" spans="2:21" x14ac:dyDescent="0.25">
      <c r="B673" s="181" t="e">
        <f t="shared" ca="1" si="180"/>
        <v>#N/A</v>
      </c>
      <c r="C6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3" s="86"/>
      <c r="E673" s="86"/>
      <c r="G673" s="16"/>
      <c r="H673" s="86"/>
      <c r="I673" s="86"/>
      <c r="K673" s="86"/>
      <c r="M673" s="16" t="e">
        <f t="shared" ca="1" si="181"/>
        <v>#N/A</v>
      </c>
      <c r="N673" s="86" t="e">
        <f t="shared" ca="1" si="182"/>
        <v>#N/A</v>
      </c>
      <c r="O673" s="86" t="e">
        <f t="shared" ca="1" si="183"/>
        <v>#N/A</v>
      </c>
      <c r="Q673" s="16" t="e">
        <f t="shared" ca="1" si="184"/>
        <v>#N/A</v>
      </c>
      <c r="R673" s="86" t="e">
        <f t="shared" ca="1" si="185"/>
        <v>#N/A</v>
      </c>
      <c r="S673" s="86" t="e">
        <f t="shared" ca="1" si="186"/>
        <v>#N/A</v>
      </c>
      <c r="T673" s="16" t="e">
        <f ca="1">(($E$9*(RAND()*($E$213-$D$213)+$D$213))*(RAND()*('Your Value Calcs'!$E$209-'Your Value Calcs'!$D$209)+'Your Value Calcs'!$D$209+IF('Your Results'!$D$48&gt;0,'Your Results'!$D$48,0)))+$E$161-$E$201+$E$185-($E$185*(RAND()*($E$215-$D$215)+$D$215))-(($E$205/$C$56)*(RAND()*($E$216-$D$216)+$D$216))</f>
        <v>#N/A</v>
      </c>
      <c r="U673" s="86"/>
    </row>
    <row r="674" spans="2:21" x14ac:dyDescent="0.25">
      <c r="B674" s="181" t="e">
        <f t="shared" ca="1" si="180"/>
        <v>#N/A</v>
      </c>
      <c r="C6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4" s="86"/>
      <c r="E674" s="86"/>
      <c r="G674" s="16"/>
      <c r="H674" s="86"/>
      <c r="I674" s="86"/>
      <c r="K674" s="86"/>
      <c r="M674" s="16" t="e">
        <f t="shared" ca="1" si="181"/>
        <v>#N/A</v>
      </c>
      <c r="N674" s="86" t="e">
        <f t="shared" ca="1" si="182"/>
        <v>#N/A</v>
      </c>
      <c r="O674" s="86" t="e">
        <f t="shared" ca="1" si="183"/>
        <v>#N/A</v>
      </c>
      <c r="Q674" s="16" t="e">
        <f t="shared" ca="1" si="184"/>
        <v>#N/A</v>
      </c>
      <c r="R674" s="86" t="e">
        <f t="shared" ca="1" si="185"/>
        <v>#N/A</v>
      </c>
      <c r="S674" s="86" t="e">
        <f t="shared" ca="1" si="186"/>
        <v>#N/A</v>
      </c>
      <c r="T674" s="16" t="e">
        <f ca="1">(($E$9*(RAND()*($E$213-$D$213)+$D$213))*(RAND()*('Your Value Calcs'!$E$209-'Your Value Calcs'!$D$209)+'Your Value Calcs'!$D$209+IF('Your Results'!$D$48&gt;0,'Your Results'!$D$48,0)))+$E$161-$E$201+$E$185-($E$185*(RAND()*($E$215-$D$215)+$D$215))-(($E$205/$C$56)*(RAND()*($E$216-$D$216)+$D$216))</f>
        <v>#N/A</v>
      </c>
      <c r="U674" s="86"/>
    </row>
    <row r="675" spans="2:21" x14ac:dyDescent="0.25">
      <c r="B675" s="181" t="e">
        <f t="shared" ca="1" si="180"/>
        <v>#N/A</v>
      </c>
      <c r="C6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5" s="86"/>
      <c r="E675" s="86"/>
      <c r="G675" s="16"/>
      <c r="H675" s="86"/>
      <c r="I675" s="86"/>
      <c r="K675" s="86"/>
      <c r="M675" s="16" t="e">
        <f t="shared" ca="1" si="181"/>
        <v>#N/A</v>
      </c>
      <c r="N675" s="86" t="e">
        <f t="shared" ca="1" si="182"/>
        <v>#N/A</v>
      </c>
      <c r="O675" s="86" t="e">
        <f t="shared" ca="1" si="183"/>
        <v>#N/A</v>
      </c>
      <c r="Q675" s="16" t="e">
        <f t="shared" ca="1" si="184"/>
        <v>#N/A</v>
      </c>
      <c r="R675" s="86" t="e">
        <f t="shared" ca="1" si="185"/>
        <v>#N/A</v>
      </c>
      <c r="S675" s="86" t="e">
        <f t="shared" ca="1" si="186"/>
        <v>#N/A</v>
      </c>
      <c r="T675" s="16" t="e">
        <f ca="1">(($E$9*(RAND()*($E$213-$D$213)+$D$213))*(RAND()*('Your Value Calcs'!$E$209-'Your Value Calcs'!$D$209)+'Your Value Calcs'!$D$209+IF('Your Results'!$D$48&gt;0,'Your Results'!$D$48,0)))+$E$161-$E$201+$E$185-($E$185*(RAND()*($E$215-$D$215)+$D$215))-(($E$205/$C$56)*(RAND()*($E$216-$D$216)+$D$216))</f>
        <v>#N/A</v>
      </c>
      <c r="U675" s="86"/>
    </row>
    <row r="676" spans="2:21" x14ac:dyDescent="0.25">
      <c r="B676" s="181" t="e">
        <f t="shared" ca="1" si="180"/>
        <v>#N/A</v>
      </c>
      <c r="C6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6" s="86"/>
      <c r="E676" s="86"/>
      <c r="G676" s="16"/>
      <c r="H676" s="86"/>
      <c r="I676" s="86"/>
      <c r="K676" s="86"/>
      <c r="M676" s="16" t="e">
        <f t="shared" ca="1" si="181"/>
        <v>#N/A</v>
      </c>
      <c r="N676" s="86" t="e">
        <f t="shared" ca="1" si="182"/>
        <v>#N/A</v>
      </c>
      <c r="O676" s="86" t="e">
        <f t="shared" ca="1" si="183"/>
        <v>#N/A</v>
      </c>
      <c r="Q676" s="16" t="e">
        <f t="shared" ca="1" si="184"/>
        <v>#N/A</v>
      </c>
      <c r="R676" s="86" t="e">
        <f t="shared" ca="1" si="185"/>
        <v>#N/A</v>
      </c>
      <c r="S676" s="86" t="e">
        <f t="shared" ca="1" si="186"/>
        <v>#N/A</v>
      </c>
      <c r="T676" s="16" t="e">
        <f ca="1">(($E$9*(RAND()*($E$213-$D$213)+$D$213))*(RAND()*('Your Value Calcs'!$E$209-'Your Value Calcs'!$D$209)+'Your Value Calcs'!$D$209+IF('Your Results'!$D$48&gt;0,'Your Results'!$D$48,0)))+$E$161-$E$201+$E$185-($E$185*(RAND()*($E$215-$D$215)+$D$215))-(($E$205/$C$56)*(RAND()*($E$216-$D$216)+$D$216))</f>
        <v>#N/A</v>
      </c>
      <c r="U676" s="86"/>
    </row>
    <row r="677" spans="2:21" x14ac:dyDescent="0.25">
      <c r="B677" s="181" t="e">
        <f t="shared" ca="1" si="180"/>
        <v>#N/A</v>
      </c>
      <c r="C6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7" s="86"/>
      <c r="E677" s="86"/>
      <c r="G677" s="16"/>
      <c r="H677" s="86"/>
      <c r="I677" s="86"/>
      <c r="K677" s="86"/>
      <c r="M677" s="16" t="e">
        <f t="shared" ca="1" si="181"/>
        <v>#N/A</v>
      </c>
      <c r="N677" s="86" t="e">
        <f t="shared" ca="1" si="182"/>
        <v>#N/A</v>
      </c>
      <c r="O677" s="86" t="e">
        <f t="shared" ca="1" si="183"/>
        <v>#N/A</v>
      </c>
      <c r="Q677" s="16" t="e">
        <f t="shared" ca="1" si="184"/>
        <v>#N/A</v>
      </c>
      <c r="R677" s="86" t="e">
        <f t="shared" ca="1" si="185"/>
        <v>#N/A</v>
      </c>
      <c r="S677" s="86" t="e">
        <f t="shared" ca="1" si="186"/>
        <v>#N/A</v>
      </c>
      <c r="T677" s="16" t="e">
        <f ca="1">(($E$9*(RAND()*($E$213-$D$213)+$D$213))*(RAND()*('Your Value Calcs'!$E$209-'Your Value Calcs'!$D$209)+'Your Value Calcs'!$D$209+IF('Your Results'!$D$48&gt;0,'Your Results'!$D$48,0)))+$E$161-$E$201+$E$185-($E$185*(RAND()*($E$215-$D$215)+$D$215))-(($E$205/$C$56)*(RAND()*($E$216-$D$216)+$D$216))</f>
        <v>#N/A</v>
      </c>
      <c r="U677" s="86"/>
    </row>
    <row r="678" spans="2:21" x14ac:dyDescent="0.25">
      <c r="B678" s="181" t="e">
        <f t="shared" ca="1" si="180"/>
        <v>#N/A</v>
      </c>
      <c r="C6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8" s="86"/>
      <c r="E678" s="86"/>
      <c r="G678" s="16"/>
      <c r="H678" s="86"/>
      <c r="I678" s="86"/>
      <c r="K678" s="86"/>
      <c r="M678" s="16" t="e">
        <f t="shared" ca="1" si="181"/>
        <v>#N/A</v>
      </c>
      <c r="N678" s="86" t="e">
        <f t="shared" ca="1" si="182"/>
        <v>#N/A</v>
      </c>
      <c r="O678" s="86" t="e">
        <f t="shared" ca="1" si="183"/>
        <v>#N/A</v>
      </c>
      <c r="Q678" s="16" t="e">
        <f t="shared" ca="1" si="184"/>
        <v>#N/A</v>
      </c>
      <c r="R678" s="86" t="e">
        <f t="shared" ca="1" si="185"/>
        <v>#N/A</v>
      </c>
      <c r="S678" s="86" t="e">
        <f t="shared" ca="1" si="186"/>
        <v>#N/A</v>
      </c>
      <c r="T678" s="16" t="e">
        <f ca="1">(($E$9*(RAND()*($E$213-$D$213)+$D$213))*(RAND()*('Your Value Calcs'!$E$209-'Your Value Calcs'!$D$209)+'Your Value Calcs'!$D$209+IF('Your Results'!$D$48&gt;0,'Your Results'!$D$48,0)))+$E$161-$E$201+$E$185-($E$185*(RAND()*($E$215-$D$215)+$D$215))-(($E$205/$C$56)*(RAND()*($E$216-$D$216)+$D$216))</f>
        <v>#N/A</v>
      </c>
      <c r="U678" s="86"/>
    </row>
    <row r="679" spans="2:21" x14ac:dyDescent="0.25">
      <c r="B679" s="181" t="e">
        <f t="shared" ca="1" si="180"/>
        <v>#N/A</v>
      </c>
      <c r="C6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9" s="86"/>
      <c r="E679" s="86"/>
      <c r="G679" s="16"/>
      <c r="H679" s="86"/>
      <c r="I679" s="86"/>
      <c r="K679" s="86"/>
      <c r="M679" s="16" t="e">
        <f t="shared" ca="1" si="181"/>
        <v>#N/A</v>
      </c>
      <c r="N679" s="86" t="e">
        <f t="shared" ca="1" si="182"/>
        <v>#N/A</v>
      </c>
      <c r="O679" s="86" t="e">
        <f t="shared" ca="1" si="183"/>
        <v>#N/A</v>
      </c>
      <c r="Q679" s="16" t="e">
        <f t="shared" ca="1" si="184"/>
        <v>#N/A</v>
      </c>
      <c r="R679" s="86" t="e">
        <f t="shared" ca="1" si="185"/>
        <v>#N/A</v>
      </c>
      <c r="S679" s="86" t="e">
        <f t="shared" ca="1" si="186"/>
        <v>#N/A</v>
      </c>
      <c r="T679" s="16" t="e">
        <f ca="1">(($E$9*(RAND()*($E$213-$D$213)+$D$213))*(RAND()*('Your Value Calcs'!$E$209-'Your Value Calcs'!$D$209)+'Your Value Calcs'!$D$209+IF('Your Results'!$D$48&gt;0,'Your Results'!$D$48,0)))+$E$161-$E$201+$E$185-($E$185*(RAND()*($E$215-$D$215)+$D$215))-(($E$205/$C$56)*(RAND()*($E$216-$D$216)+$D$216))</f>
        <v>#N/A</v>
      </c>
      <c r="U679" s="86"/>
    </row>
    <row r="680" spans="2:21" x14ac:dyDescent="0.25">
      <c r="B680" s="181" t="e">
        <f t="shared" ca="1" si="180"/>
        <v>#N/A</v>
      </c>
      <c r="C6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0" s="86"/>
      <c r="E680" s="86"/>
      <c r="G680" s="16"/>
      <c r="H680" s="86"/>
      <c r="I680" s="86"/>
      <c r="K680" s="86"/>
      <c r="M680" s="16" t="e">
        <f t="shared" ca="1" si="181"/>
        <v>#N/A</v>
      </c>
      <c r="N680" s="86" t="e">
        <f t="shared" ca="1" si="182"/>
        <v>#N/A</v>
      </c>
      <c r="O680" s="86" t="e">
        <f t="shared" ca="1" si="183"/>
        <v>#N/A</v>
      </c>
      <c r="Q680" s="16" t="e">
        <f t="shared" ca="1" si="184"/>
        <v>#N/A</v>
      </c>
      <c r="R680" s="86" t="e">
        <f t="shared" ca="1" si="185"/>
        <v>#N/A</v>
      </c>
      <c r="S680" s="86" t="e">
        <f t="shared" ca="1" si="186"/>
        <v>#N/A</v>
      </c>
      <c r="T680" s="16" t="e">
        <f ca="1">(($E$9*(RAND()*($E$213-$D$213)+$D$213))*(RAND()*('Your Value Calcs'!$E$209-'Your Value Calcs'!$D$209)+'Your Value Calcs'!$D$209+IF('Your Results'!$D$48&gt;0,'Your Results'!$D$48,0)))+$E$161-$E$201+$E$185-($E$185*(RAND()*($E$215-$D$215)+$D$215))-(($E$205/$C$56)*(RAND()*($E$216-$D$216)+$D$216))</f>
        <v>#N/A</v>
      </c>
      <c r="U680" s="86"/>
    </row>
    <row r="681" spans="2:21" x14ac:dyDescent="0.25">
      <c r="B681" s="181" t="e">
        <f t="shared" ca="1" si="180"/>
        <v>#N/A</v>
      </c>
      <c r="C6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1" s="86"/>
      <c r="E681" s="86"/>
      <c r="G681" s="16"/>
      <c r="H681" s="86"/>
      <c r="I681" s="86"/>
      <c r="K681" s="86"/>
      <c r="M681" s="16" t="e">
        <f t="shared" ca="1" si="181"/>
        <v>#N/A</v>
      </c>
      <c r="N681" s="86" t="e">
        <f t="shared" ca="1" si="182"/>
        <v>#N/A</v>
      </c>
      <c r="O681" s="86" t="e">
        <f t="shared" ca="1" si="183"/>
        <v>#N/A</v>
      </c>
      <c r="Q681" s="16" t="e">
        <f t="shared" ca="1" si="184"/>
        <v>#N/A</v>
      </c>
      <c r="R681" s="86" t="e">
        <f t="shared" ca="1" si="185"/>
        <v>#N/A</v>
      </c>
      <c r="S681" s="86" t="e">
        <f t="shared" ca="1" si="186"/>
        <v>#N/A</v>
      </c>
      <c r="T681" s="16" t="e">
        <f ca="1">(($E$9*(RAND()*($E$213-$D$213)+$D$213))*(RAND()*('Your Value Calcs'!$E$209-'Your Value Calcs'!$D$209)+'Your Value Calcs'!$D$209+IF('Your Results'!$D$48&gt;0,'Your Results'!$D$48,0)))+$E$161-$E$201+$E$185-($E$185*(RAND()*($E$215-$D$215)+$D$215))-(($E$205/$C$56)*(RAND()*($E$216-$D$216)+$D$216))</f>
        <v>#N/A</v>
      </c>
      <c r="U681" s="86"/>
    </row>
    <row r="682" spans="2:21" x14ac:dyDescent="0.25">
      <c r="B682" s="181" t="e">
        <f t="shared" ca="1" si="180"/>
        <v>#N/A</v>
      </c>
      <c r="C6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2" s="86"/>
      <c r="E682" s="86"/>
      <c r="G682" s="16"/>
      <c r="H682" s="86"/>
      <c r="I682" s="86"/>
      <c r="K682" s="86"/>
      <c r="M682" s="16" t="e">
        <f t="shared" ca="1" si="181"/>
        <v>#N/A</v>
      </c>
      <c r="N682" s="86" t="e">
        <f t="shared" ca="1" si="182"/>
        <v>#N/A</v>
      </c>
      <c r="O682" s="86" t="e">
        <f t="shared" ca="1" si="183"/>
        <v>#N/A</v>
      </c>
      <c r="Q682" s="16" t="e">
        <f t="shared" ca="1" si="184"/>
        <v>#N/A</v>
      </c>
      <c r="R682" s="86" t="e">
        <f t="shared" ca="1" si="185"/>
        <v>#N/A</v>
      </c>
      <c r="S682" s="86" t="e">
        <f t="shared" ca="1" si="186"/>
        <v>#N/A</v>
      </c>
      <c r="T682" s="16" t="e">
        <f ca="1">(($E$9*(RAND()*($E$213-$D$213)+$D$213))*(RAND()*('Your Value Calcs'!$E$209-'Your Value Calcs'!$D$209)+'Your Value Calcs'!$D$209+IF('Your Results'!$D$48&gt;0,'Your Results'!$D$48,0)))+$E$161-$E$201+$E$185-($E$185*(RAND()*($E$215-$D$215)+$D$215))-(($E$205/$C$56)*(RAND()*($E$216-$D$216)+$D$216))</f>
        <v>#N/A</v>
      </c>
      <c r="U682" s="86"/>
    </row>
    <row r="683" spans="2:21" x14ac:dyDescent="0.25">
      <c r="B683" s="181" t="e">
        <f t="shared" ca="1" si="180"/>
        <v>#N/A</v>
      </c>
      <c r="C6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3" s="86"/>
      <c r="E683" s="86"/>
      <c r="G683" s="16"/>
      <c r="H683" s="86"/>
      <c r="I683" s="86"/>
      <c r="K683" s="86"/>
      <c r="M683" s="16" t="e">
        <f t="shared" ca="1" si="181"/>
        <v>#N/A</v>
      </c>
      <c r="N683" s="86" t="e">
        <f t="shared" ca="1" si="182"/>
        <v>#N/A</v>
      </c>
      <c r="O683" s="86" t="e">
        <f t="shared" ca="1" si="183"/>
        <v>#N/A</v>
      </c>
      <c r="Q683" s="16" t="e">
        <f t="shared" ca="1" si="184"/>
        <v>#N/A</v>
      </c>
      <c r="R683" s="86" t="e">
        <f t="shared" ca="1" si="185"/>
        <v>#N/A</v>
      </c>
      <c r="S683" s="86" t="e">
        <f t="shared" ca="1" si="186"/>
        <v>#N/A</v>
      </c>
      <c r="T683" s="16" t="e">
        <f ca="1">(($E$9*(RAND()*($E$213-$D$213)+$D$213))*(RAND()*('Your Value Calcs'!$E$209-'Your Value Calcs'!$D$209)+'Your Value Calcs'!$D$209+IF('Your Results'!$D$48&gt;0,'Your Results'!$D$48,0)))+$E$161-$E$201+$E$185-($E$185*(RAND()*($E$215-$D$215)+$D$215))-(($E$205/$C$56)*(RAND()*($E$216-$D$216)+$D$216))</f>
        <v>#N/A</v>
      </c>
      <c r="U683" s="86"/>
    </row>
    <row r="684" spans="2:21" x14ac:dyDescent="0.25">
      <c r="B684" s="181" t="e">
        <f t="shared" ca="1" si="180"/>
        <v>#N/A</v>
      </c>
      <c r="C6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4" s="86"/>
      <c r="E684" s="86"/>
      <c r="G684" s="16"/>
      <c r="H684" s="86"/>
      <c r="I684" s="86"/>
      <c r="K684" s="86"/>
      <c r="M684" s="16" t="e">
        <f t="shared" ca="1" si="181"/>
        <v>#N/A</v>
      </c>
      <c r="N684" s="86" t="e">
        <f t="shared" ca="1" si="182"/>
        <v>#N/A</v>
      </c>
      <c r="O684" s="86" t="e">
        <f t="shared" ca="1" si="183"/>
        <v>#N/A</v>
      </c>
      <c r="Q684" s="16" t="e">
        <f t="shared" ca="1" si="184"/>
        <v>#N/A</v>
      </c>
      <c r="R684" s="86" t="e">
        <f t="shared" ca="1" si="185"/>
        <v>#N/A</v>
      </c>
      <c r="S684" s="86" t="e">
        <f t="shared" ca="1" si="186"/>
        <v>#N/A</v>
      </c>
      <c r="T684" s="16" t="e">
        <f ca="1">(($E$9*(RAND()*($E$213-$D$213)+$D$213))*(RAND()*('Your Value Calcs'!$E$209-'Your Value Calcs'!$D$209)+'Your Value Calcs'!$D$209+IF('Your Results'!$D$48&gt;0,'Your Results'!$D$48,0)))+$E$161-$E$201+$E$185-($E$185*(RAND()*($E$215-$D$215)+$D$215))-(($E$205/$C$56)*(RAND()*($E$216-$D$216)+$D$216))</f>
        <v>#N/A</v>
      </c>
      <c r="U684" s="86"/>
    </row>
    <row r="685" spans="2:21" x14ac:dyDescent="0.25">
      <c r="B685" s="181" t="e">
        <f t="shared" ca="1" si="180"/>
        <v>#N/A</v>
      </c>
      <c r="C6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5" s="86"/>
      <c r="E685" s="86"/>
      <c r="G685" s="16"/>
      <c r="H685" s="86"/>
      <c r="I685" s="86"/>
      <c r="K685" s="86"/>
      <c r="M685" s="16" t="e">
        <f t="shared" ca="1" si="181"/>
        <v>#N/A</v>
      </c>
      <c r="N685" s="86" t="e">
        <f t="shared" ca="1" si="182"/>
        <v>#N/A</v>
      </c>
      <c r="O685" s="86" t="e">
        <f t="shared" ca="1" si="183"/>
        <v>#N/A</v>
      </c>
      <c r="Q685" s="16" t="e">
        <f t="shared" ca="1" si="184"/>
        <v>#N/A</v>
      </c>
      <c r="R685" s="86" t="e">
        <f t="shared" ca="1" si="185"/>
        <v>#N/A</v>
      </c>
      <c r="S685" s="86" t="e">
        <f t="shared" ca="1" si="186"/>
        <v>#N/A</v>
      </c>
      <c r="T685" s="16" t="e">
        <f ca="1">(($E$9*(RAND()*($E$213-$D$213)+$D$213))*(RAND()*('Your Value Calcs'!$E$209-'Your Value Calcs'!$D$209)+'Your Value Calcs'!$D$209+IF('Your Results'!$D$48&gt;0,'Your Results'!$D$48,0)))+$E$161-$E$201+$E$185-($E$185*(RAND()*($E$215-$D$215)+$D$215))-(($E$205/$C$56)*(RAND()*($E$216-$D$216)+$D$216))</f>
        <v>#N/A</v>
      </c>
      <c r="U685" s="86"/>
    </row>
    <row r="686" spans="2:21" x14ac:dyDescent="0.25">
      <c r="B686" s="181" t="e">
        <f t="shared" ca="1" si="180"/>
        <v>#N/A</v>
      </c>
      <c r="C6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6" s="86"/>
      <c r="E686" s="86"/>
      <c r="G686" s="16"/>
      <c r="H686" s="86"/>
      <c r="I686" s="86"/>
      <c r="K686" s="86"/>
      <c r="M686" s="16" t="e">
        <f t="shared" ca="1" si="181"/>
        <v>#N/A</v>
      </c>
      <c r="N686" s="86" t="e">
        <f t="shared" ca="1" si="182"/>
        <v>#N/A</v>
      </c>
      <c r="O686" s="86" t="e">
        <f t="shared" ca="1" si="183"/>
        <v>#N/A</v>
      </c>
      <c r="Q686" s="16" t="e">
        <f t="shared" ca="1" si="184"/>
        <v>#N/A</v>
      </c>
      <c r="R686" s="86" t="e">
        <f t="shared" ca="1" si="185"/>
        <v>#N/A</v>
      </c>
      <c r="S686" s="86" t="e">
        <f t="shared" ca="1" si="186"/>
        <v>#N/A</v>
      </c>
      <c r="T686" s="16" t="e">
        <f ca="1">(($E$9*(RAND()*($E$213-$D$213)+$D$213))*(RAND()*('Your Value Calcs'!$E$209-'Your Value Calcs'!$D$209)+'Your Value Calcs'!$D$209+IF('Your Results'!$D$48&gt;0,'Your Results'!$D$48,0)))+$E$161-$E$201+$E$185-($E$185*(RAND()*($E$215-$D$215)+$D$215))-(($E$205/$C$56)*(RAND()*($E$216-$D$216)+$D$216))</f>
        <v>#N/A</v>
      </c>
      <c r="U686" s="86"/>
    </row>
    <row r="687" spans="2:21" x14ac:dyDescent="0.25">
      <c r="B687" s="181" t="e">
        <f t="shared" ca="1" si="180"/>
        <v>#N/A</v>
      </c>
      <c r="C6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7" s="86"/>
      <c r="E687" s="86"/>
      <c r="G687" s="16"/>
      <c r="H687" s="86"/>
      <c r="I687" s="86"/>
      <c r="K687" s="86"/>
      <c r="M687" s="16" t="e">
        <f t="shared" ca="1" si="181"/>
        <v>#N/A</v>
      </c>
      <c r="N687" s="86" t="e">
        <f t="shared" ca="1" si="182"/>
        <v>#N/A</v>
      </c>
      <c r="O687" s="86" t="e">
        <f t="shared" ca="1" si="183"/>
        <v>#N/A</v>
      </c>
      <c r="Q687" s="16" t="e">
        <f t="shared" ca="1" si="184"/>
        <v>#N/A</v>
      </c>
      <c r="R687" s="86" t="e">
        <f t="shared" ca="1" si="185"/>
        <v>#N/A</v>
      </c>
      <c r="S687" s="86" t="e">
        <f t="shared" ca="1" si="186"/>
        <v>#N/A</v>
      </c>
      <c r="T687" s="16" t="e">
        <f ca="1">(($E$9*(RAND()*($E$213-$D$213)+$D$213))*(RAND()*('Your Value Calcs'!$E$209-'Your Value Calcs'!$D$209)+'Your Value Calcs'!$D$209+IF('Your Results'!$D$48&gt;0,'Your Results'!$D$48,0)))+$E$161-$E$201+$E$185-($E$185*(RAND()*($E$215-$D$215)+$D$215))-(($E$205/$C$56)*(RAND()*($E$216-$D$216)+$D$216))</f>
        <v>#N/A</v>
      </c>
      <c r="U687" s="86"/>
    </row>
    <row r="688" spans="2:21" x14ac:dyDescent="0.25">
      <c r="B688" s="181" t="e">
        <f t="shared" ca="1" si="180"/>
        <v>#N/A</v>
      </c>
      <c r="C6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8" s="86"/>
      <c r="E688" s="86"/>
      <c r="G688" s="16"/>
      <c r="H688" s="86"/>
      <c r="I688" s="86"/>
      <c r="K688" s="86"/>
      <c r="M688" s="16" t="e">
        <f t="shared" ca="1" si="181"/>
        <v>#N/A</v>
      </c>
      <c r="N688" s="86" t="e">
        <f t="shared" ca="1" si="182"/>
        <v>#N/A</v>
      </c>
      <c r="O688" s="86" t="e">
        <f t="shared" ca="1" si="183"/>
        <v>#N/A</v>
      </c>
      <c r="Q688" s="16" t="e">
        <f t="shared" ca="1" si="184"/>
        <v>#N/A</v>
      </c>
      <c r="R688" s="86" t="e">
        <f t="shared" ca="1" si="185"/>
        <v>#N/A</v>
      </c>
      <c r="S688" s="86" t="e">
        <f t="shared" ca="1" si="186"/>
        <v>#N/A</v>
      </c>
      <c r="T688" s="16" t="e">
        <f ca="1">(($E$9*(RAND()*($E$213-$D$213)+$D$213))*(RAND()*('Your Value Calcs'!$E$209-'Your Value Calcs'!$D$209)+'Your Value Calcs'!$D$209+IF('Your Results'!$D$48&gt;0,'Your Results'!$D$48,0)))+$E$161-$E$201+$E$185-($E$185*(RAND()*($E$215-$D$215)+$D$215))-(($E$205/$C$56)*(RAND()*($E$216-$D$216)+$D$216))</f>
        <v>#N/A</v>
      </c>
      <c r="U688" s="86"/>
    </row>
    <row r="689" spans="2:21" x14ac:dyDescent="0.25">
      <c r="B689" s="181" t="e">
        <f t="shared" ca="1" si="180"/>
        <v>#N/A</v>
      </c>
      <c r="C6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9" s="86"/>
      <c r="E689" s="86"/>
      <c r="G689" s="16"/>
      <c r="H689" s="86"/>
      <c r="I689" s="86"/>
      <c r="K689" s="86"/>
      <c r="M689" s="16" t="e">
        <f t="shared" ca="1" si="181"/>
        <v>#N/A</v>
      </c>
      <c r="N689" s="86" t="e">
        <f t="shared" ca="1" si="182"/>
        <v>#N/A</v>
      </c>
      <c r="O689" s="86" t="e">
        <f t="shared" ca="1" si="183"/>
        <v>#N/A</v>
      </c>
      <c r="Q689" s="16" t="e">
        <f t="shared" ca="1" si="184"/>
        <v>#N/A</v>
      </c>
      <c r="R689" s="86" t="e">
        <f t="shared" ca="1" si="185"/>
        <v>#N/A</v>
      </c>
      <c r="S689" s="86" t="e">
        <f t="shared" ca="1" si="186"/>
        <v>#N/A</v>
      </c>
      <c r="T689" s="16" t="e">
        <f ca="1">(($E$9*(RAND()*($E$213-$D$213)+$D$213))*(RAND()*('Your Value Calcs'!$E$209-'Your Value Calcs'!$D$209)+'Your Value Calcs'!$D$209+IF('Your Results'!$D$48&gt;0,'Your Results'!$D$48,0)))+$E$161-$E$201+$E$185-($E$185*(RAND()*($E$215-$D$215)+$D$215))-(($E$205/$C$56)*(RAND()*($E$216-$D$216)+$D$216))</f>
        <v>#N/A</v>
      </c>
      <c r="U689" s="86"/>
    </row>
    <row r="690" spans="2:21" x14ac:dyDescent="0.25">
      <c r="B690" s="181" t="e">
        <f t="shared" ca="1" si="180"/>
        <v>#N/A</v>
      </c>
      <c r="C6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0" s="86"/>
      <c r="E690" s="86"/>
      <c r="G690" s="16"/>
      <c r="H690" s="86"/>
      <c r="I690" s="86"/>
      <c r="K690" s="86"/>
      <c r="M690" s="16" t="e">
        <f t="shared" ca="1" si="181"/>
        <v>#N/A</v>
      </c>
      <c r="N690" s="86" t="e">
        <f t="shared" ca="1" si="182"/>
        <v>#N/A</v>
      </c>
      <c r="O690" s="86" t="e">
        <f t="shared" ca="1" si="183"/>
        <v>#N/A</v>
      </c>
      <c r="Q690" s="16" t="e">
        <f t="shared" ca="1" si="184"/>
        <v>#N/A</v>
      </c>
      <c r="R690" s="86" t="e">
        <f t="shared" ca="1" si="185"/>
        <v>#N/A</v>
      </c>
      <c r="S690" s="86" t="e">
        <f t="shared" ca="1" si="186"/>
        <v>#N/A</v>
      </c>
      <c r="T690" s="16" t="e">
        <f ca="1">(($E$9*(RAND()*($E$213-$D$213)+$D$213))*(RAND()*('Your Value Calcs'!$E$209-'Your Value Calcs'!$D$209)+'Your Value Calcs'!$D$209+IF('Your Results'!$D$48&gt;0,'Your Results'!$D$48,0)))+$E$161-$E$201+$E$185-($E$185*(RAND()*($E$215-$D$215)+$D$215))-(($E$205/$C$56)*(RAND()*($E$216-$D$216)+$D$216))</f>
        <v>#N/A</v>
      </c>
      <c r="U690" s="86"/>
    </row>
    <row r="691" spans="2:21" x14ac:dyDescent="0.25">
      <c r="B691" s="181" t="e">
        <f t="shared" ca="1" si="180"/>
        <v>#N/A</v>
      </c>
      <c r="C6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1" s="86"/>
      <c r="E691" s="86"/>
      <c r="G691" s="16"/>
      <c r="H691" s="86"/>
      <c r="I691" s="86"/>
      <c r="K691" s="86"/>
      <c r="M691" s="16" t="e">
        <f t="shared" ca="1" si="181"/>
        <v>#N/A</v>
      </c>
      <c r="N691" s="86" t="e">
        <f t="shared" ca="1" si="182"/>
        <v>#N/A</v>
      </c>
      <c r="O691" s="86" t="e">
        <f t="shared" ca="1" si="183"/>
        <v>#N/A</v>
      </c>
      <c r="Q691" s="16" t="e">
        <f t="shared" ca="1" si="184"/>
        <v>#N/A</v>
      </c>
      <c r="R691" s="86" t="e">
        <f t="shared" ca="1" si="185"/>
        <v>#N/A</v>
      </c>
      <c r="S691" s="86" t="e">
        <f t="shared" ca="1" si="186"/>
        <v>#N/A</v>
      </c>
      <c r="T691" s="16" t="e">
        <f ca="1">(($E$9*(RAND()*($E$213-$D$213)+$D$213))*(RAND()*('Your Value Calcs'!$E$209-'Your Value Calcs'!$D$209)+'Your Value Calcs'!$D$209+IF('Your Results'!$D$48&gt;0,'Your Results'!$D$48,0)))+$E$161-$E$201+$E$185-($E$185*(RAND()*($E$215-$D$215)+$D$215))-(($E$205/$C$56)*(RAND()*($E$216-$D$216)+$D$216))</f>
        <v>#N/A</v>
      </c>
      <c r="U691" s="86"/>
    </row>
    <row r="692" spans="2:21" x14ac:dyDescent="0.25">
      <c r="B692" s="181" t="e">
        <f t="shared" ca="1" si="180"/>
        <v>#N/A</v>
      </c>
      <c r="C6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2" s="86"/>
      <c r="E692" s="86"/>
      <c r="G692" s="16"/>
      <c r="H692" s="86"/>
      <c r="I692" s="86"/>
      <c r="K692" s="86"/>
      <c r="M692" s="16" t="e">
        <f t="shared" ca="1" si="181"/>
        <v>#N/A</v>
      </c>
      <c r="N692" s="86" t="e">
        <f t="shared" ca="1" si="182"/>
        <v>#N/A</v>
      </c>
      <c r="O692" s="86" t="e">
        <f t="shared" ca="1" si="183"/>
        <v>#N/A</v>
      </c>
      <c r="Q692" s="16" t="e">
        <f t="shared" ca="1" si="184"/>
        <v>#N/A</v>
      </c>
      <c r="R692" s="86" t="e">
        <f t="shared" ca="1" si="185"/>
        <v>#N/A</v>
      </c>
      <c r="S692" s="86" t="e">
        <f t="shared" ca="1" si="186"/>
        <v>#N/A</v>
      </c>
      <c r="T692" s="16" t="e">
        <f ca="1">(($E$9*(RAND()*($E$213-$D$213)+$D$213))*(RAND()*('Your Value Calcs'!$E$209-'Your Value Calcs'!$D$209)+'Your Value Calcs'!$D$209+IF('Your Results'!$D$48&gt;0,'Your Results'!$D$48,0)))+$E$161-$E$201+$E$185-($E$185*(RAND()*($E$215-$D$215)+$D$215))-(($E$205/$C$56)*(RAND()*($E$216-$D$216)+$D$216))</f>
        <v>#N/A</v>
      </c>
      <c r="U692" s="86"/>
    </row>
    <row r="693" spans="2:21" x14ac:dyDescent="0.25">
      <c r="B693" s="181" t="e">
        <f t="shared" ca="1" si="180"/>
        <v>#N/A</v>
      </c>
      <c r="C6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3" s="86"/>
      <c r="E693" s="86"/>
      <c r="G693" s="16"/>
      <c r="H693" s="86"/>
      <c r="I693" s="86"/>
      <c r="K693" s="86"/>
      <c r="M693" s="16" t="e">
        <f t="shared" ca="1" si="181"/>
        <v>#N/A</v>
      </c>
      <c r="N693" s="86" t="e">
        <f t="shared" ca="1" si="182"/>
        <v>#N/A</v>
      </c>
      <c r="O693" s="86" t="e">
        <f t="shared" ca="1" si="183"/>
        <v>#N/A</v>
      </c>
      <c r="Q693" s="16" t="e">
        <f t="shared" ca="1" si="184"/>
        <v>#N/A</v>
      </c>
      <c r="R693" s="86" t="e">
        <f t="shared" ca="1" si="185"/>
        <v>#N/A</v>
      </c>
      <c r="S693" s="86" t="e">
        <f t="shared" ca="1" si="186"/>
        <v>#N/A</v>
      </c>
      <c r="T693" s="16" t="e">
        <f ca="1">(($E$9*(RAND()*($E$213-$D$213)+$D$213))*(RAND()*('Your Value Calcs'!$E$209-'Your Value Calcs'!$D$209)+'Your Value Calcs'!$D$209+IF('Your Results'!$D$48&gt;0,'Your Results'!$D$48,0)))+$E$161-$E$201+$E$185-($E$185*(RAND()*($E$215-$D$215)+$D$215))-(($E$205/$C$56)*(RAND()*($E$216-$D$216)+$D$216))</f>
        <v>#N/A</v>
      </c>
      <c r="U693" s="86"/>
    </row>
    <row r="694" spans="2:21" x14ac:dyDescent="0.25">
      <c r="B694" s="181" t="e">
        <f t="shared" ca="1" si="180"/>
        <v>#N/A</v>
      </c>
      <c r="C6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4" s="86"/>
      <c r="E694" s="86"/>
      <c r="G694" s="16"/>
      <c r="H694" s="86"/>
      <c r="I694" s="86"/>
      <c r="K694" s="86"/>
      <c r="M694" s="16" t="e">
        <f t="shared" ca="1" si="181"/>
        <v>#N/A</v>
      </c>
      <c r="N694" s="86" t="e">
        <f t="shared" ca="1" si="182"/>
        <v>#N/A</v>
      </c>
      <c r="O694" s="86" t="e">
        <f t="shared" ca="1" si="183"/>
        <v>#N/A</v>
      </c>
      <c r="Q694" s="16" t="e">
        <f t="shared" ca="1" si="184"/>
        <v>#N/A</v>
      </c>
      <c r="R694" s="86" t="e">
        <f t="shared" ca="1" si="185"/>
        <v>#N/A</v>
      </c>
      <c r="S694" s="86" t="e">
        <f t="shared" ca="1" si="186"/>
        <v>#N/A</v>
      </c>
      <c r="T694" s="16" t="e">
        <f ca="1">(($E$9*(RAND()*($E$213-$D$213)+$D$213))*(RAND()*('Your Value Calcs'!$E$209-'Your Value Calcs'!$D$209)+'Your Value Calcs'!$D$209+IF('Your Results'!$D$48&gt;0,'Your Results'!$D$48,0)))+$E$161-$E$201+$E$185-($E$185*(RAND()*($E$215-$D$215)+$D$215))-(($E$205/$C$56)*(RAND()*($E$216-$D$216)+$D$216))</f>
        <v>#N/A</v>
      </c>
      <c r="U694" s="86"/>
    </row>
    <row r="695" spans="2:21" x14ac:dyDescent="0.25">
      <c r="B695" s="181" t="e">
        <f t="shared" ca="1" si="180"/>
        <v>#N/A</v>
      </c>
      <c r="C6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5" s="86"/>
      <c r="E695" s="86"/>
      <c r="G695" s="16"/>
      <c r="H695" s="86"/>
      <c r="I695" s="86"/>
      <c r="K695" s="86"/>
      <c r="M695" s="16" t="e">
        <f t="shared" ca="1" si="181"/>
        <v>#N/A</v>
      </c>
      <c r="N695" s="86" t="e">
        <f t="shared" ca="1" si="182"/>
        <v>#N/A</v>
      </c>
      <c r="O695" s="86" t="e">
        <f t="shared" ca="1" si="183"/>
        <v>#N/A</v>
      </c>
      <c r="Q695" s="16" t="e">
        <f t="shared" ca="1" si="184"/>
        <v>#N/A</v>
      </c>
      <c r="R695" s="86" t="e">
        <f t="shared" ca="1" si="185"/>
        <v>#N/A</v>
      </c>
      <c r="S695" s="86" t="e">
        <f t="shared" ca="1" si="186"/>
        <v>#N/A</v>
      </c>
      <c r="T695" s="16" t="e">
        <f ca="1">(($E$9*(RAND()*($E$213-$D$213)+$D$213))*(RAND()*('Your Value Calcs'!$E$209-'Your Value Calcs'!$D$209)+'Your Value Calcs'!$D$209+IF('Your Results'!$D$48&gt;0,'Your Results'!$D$48,0)))+$E$161-$E$201+$E$185-($E$185*(RAND()*($E$215-$D$215)+$D$215))-(($E$205/$C$56)*(RAND()*($E$216-$D$216)+$D$216))</f>
        <v>#N/A</v>
      </c>
      <c r="U695" s="86"/>
    </row>
    <row r="696" spans="2:21" x14ac:dyDescent="0.25">
      <c r="B696" s="181" t="e">
        <f t="shared" ca="1" si="180"/>
        <v>#N/A</v>
      </c>
      <c r="C6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6" s="86"/>
      <c r="E696" s="86"/>
      <c r="G696" s="16"/>
      <c r="H696" s="86"/>
      <c r="I696" s="86"/>
      <c r="K696" s="86"/>
      <c r="M696" s="16" t="e">
        <f t="shared" ca="1" si="181"/>
        <v>#N/A</v>
      </c>
      <c r="N696" s="86" t="e">
        <f t="shared" ca="1" si="182"/>
        <v>#N/A</v>
      </c>
      <c r="O696" s="86" t="e">
        <f t="shared" ca="1" si="183"/>
        <v>#N/A</v>
      </c>
      <c r="Q696" s="16" t="e">
        <f t="shared" ca="1" si="184"/>
        <v>#N/A</v>
      </c>
      <c r="R696" s="86" t="e">
        <f t="shared" ca="1" si="185"/>
        <v>#N/A</v>
      </c>
      <c r="S696" s="86" t="e">
        <f t="shared" ca="1" si="186"/>
        <v>#N/A</v>
      </c>
      <c r="T696" s="16" t="e">
        <f ca="1">(($E$9*(RAND()*($E$213-$D$213)+$D$213))*(RAND()*('Your Value Calcs'!$E$209-'Your Value Calcs'!$D$209)+'Your Value Calcs'!$D$209+IF('Your Results'!$D$48&gt;0,'Your Results'!$D$48,0)))+$E$161-$E$201+$E$185-($E$185*(RAND()*($E$215-$D$215)+$D$215))-(($E$205/$C$56)*(RAND()*($E$216-$D$216)+$D$216))</f>
        <v>#N/A</v>
      </c>
      <c r="U696" s="86"/>
    </row>
    <row r="697" spans="2:21" x14ac:dyDescent="0.25">
      <c r="B697" s="181" t="e">
        <f t="shared" ca="1" si="180"/>
        <v>#N/A</v>
      </c>
      <c r="C6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7" s="86"/>
      <c r="E697" s="86"/>
      <c r="G697" s="16"/>
      <c r="H697" s="86"/>
      <c r="I697" s="86"/>
      <c r="K697" s="86"/>
      <c r="M697" s="16" t="e">
        <f t="shared" ca="1" si="181"/>
        <v>#N/A</v>
      </c>
      <c r="N697" s="86" t="e">
        <f t="shared" ca="1" si="182"/>
        <v>#N/A</v>
      </c>
      <c r="O697" s="86" t="e">
        <f t="shared" ca="1" si="183"/>
        <v>#N/A</v>
      </c>
      <c r="Q697" s="16" t="e">
        <f t="shared" ca="1" si="184"/>
        <v>#N/A</v>
      </c>
      <c r="R697" s="86" t="e">
        <f t="shared" ca="1" si="185"/>
        <v>#N/A</v>
      </c>
      <c r="S697" s="86" t="e">
        <f t="shared" ca="1" si="186"/>
        <v>#N/A</v>
      </c>
      <c r="T697" s="16" t="e">
        <f ca="1">(($E$9*(RAND()*($E$213-$D$213)+$D$213))*(RAND()*('Your Value Calcs'!$E$209-'Your Value Calcs'!$D$209)+'Your Value Calcs'!$D$209+IF('Your Results'!$D$48&gt;0,'Your Results'!$D$48,0)))+$E$161-$E$201+$E$185-($E$185*(RAND()*($E$215-$D$215)+$D$215))-(($E$205/$C$56)*(RAND()*($E$216-$D$216)+$D$216))</f>
        <v>#N/A</v>
      </c>
      <c r="U697" s="86"/>
    </row>
    <row r="698" spans="2:21" x14ac:dyDescent="0.25">
      <c r="B698" s="181" t="e">
        <f t="shared" ca="1" si="180"/>
        <v>#N/A</v>
      </c>
      <c r="C6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8" s="86"/>
      <c r="E698" s="86"/>
      <c r="G698" s="16"/>
      <c r="H698" s="86"/>
      <c r="I698" s="86"/>
      <c r="K698" s="86"/>
      <c r="M698" s="16" t="e">
        <f t="shared" ca="1" si="181"/>
        <v>#N/A</v>
      </c>
      <c r="N698" s="86" t="e">
        <f t="shared" ca="1" si="182"/>
        <v>#N/A</v>
      </c>
      <c r="O698" s="86" t="e">
        <f t="shared" ca="1" si="183"/>
        <v>#N/A</v>
      </c>
      <c r="Q698" s="16" t="e">
        <f t="shared" ca="1" si="184"/>
        <v>#N/A</v>
      </c>
      <c r="R698" s="86" t="e">
        <f t="shared" ca="1" si="185"/>
        <v>#N/A</v>
      </c>
      <c r="S698" s="86" t="e">
        <f t="shared" ca="1" si="186"/>
        <v>#N/A</v>
      </c>
      <c r="T698" s="16" t="e">
        <f ca="1">(($E$9*(RAND()*($E$213-$D$213)+$D$213))*(RAND()*('Your Value Calcs'!$E$209-'Your Value Calcs'!$D$209)+'Your Value Calcs'!$D$209+IF('Your Results'!$D$48&gt;0,'Your Results'!$D$48,0)))+$E$161-$E$201+$E$185-($E$185*(RAND()*($E$215-$D$215)+$D$215))-(($E$205/$C$56)*(RAND()*($E$216-$D$216)+$D$216))</f>
        <v>#N/A</v>
      </c>
      <c r="U698" s="86"/>
    </row>
    <row r="699" spans="2:21" x14ac:dyDescent="0.25">
      <c r="B699" s="181" t="e">
        <f t="shared" ca="1" si="180"/>
        <v>#N/A</v>
      </c>
      <c r="C6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9" s="86"/>
      <c r="E699" s="86"/>
      <c r="G699" s="16"/>
      <c r="H699" s="86"/>
      <c r="I699" s="86"/>
      <c r="K699" s="86"/>
      <c r="M699" s="16" t="e">
        <f t="shared" ca="1" si="181"/>
        <v>#N/A</v>
      </c>
      <c r="N699" s="86" t="e">
        <f t="shared" ca="1" si="182"/>
        <v>#N/A</v>
      </c>
      <c r="O699" s="86" t="e">
        <f t="shared" ca="1" si="183"/>
        <v>#N/A</v>
      </c>
      <c r="Q699" s="16" t="e">
        <f t="shared" ca="1" si="184"/>
        <v>#N/A</v>
      </c>
      <c r="R699" s="86" t="e">
        <f t="shared" ca="1" si="185"/>
        <v>#N/A</v>
      </c>
      <c r="S699" s="86" t="e">
        <f t="shared" ca="1" si="186"/>
        <v>#N/A</v>
      </c>
      <c r="T699" s="16" t="e">
        <f ca="1">(($E$9*(RAND()*($E$213-$D$213)+$D$213))*(RAND()*('Your Value Calcs'!$E$209-'Your Value Calcs'!$D$209)+'Your Value Calcs'!$D$209+IF('Your Results'!$D$48&gt;0,'Your Results'!$D$48,0)))+$E$161-$E$201+$E$185-($E$185*(RAND()*($E$215-$D$215)+$D$215))-(($E$205/$C$56)*(RAND()*($E$216-$D$216)+$D$216))</f>
        <v>#N/A</v>
      </c>
      <c r="U699" s="86"/>
    </row>
    <row r="700" spans="2:21" x14ac:dyDescent="0.25">
      <c r="B700" s="181" t="e">
        <f t="shared" ca="1" si="180"/>
        <v>#N/A</v>
      </c>
      <c r="C7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0" s="86"/>
      <c r="E700" s="86"/>
      <c r="G700" s="16"/>
      <c r="H700" s="86"/>
      <c r="I700" s="86"/>
      <c r="K700" s="86"/>
      <c r="M700" s="16" t="e">
        <f t="shared" ca="1" si="181"/>
        <v>#N/A</v>
      </c>
      <c r="N700" s="86" t="e">
        <f t="shared" ca="1" si="182"/>
        <v>#N/A</v>
      </c>
      <c r="O700" s="86" t="e">
        <f t="shared" ca="1" si="183"/>
        <v>#N/A</v>
      </c>
      <c r="Q700" s="16" t="e">
        <f t="shared" ca="1" si="184"/>
        <v>#N/A</v>
      </c>
      <c r="R700" s="86" t="e">
        <f t="shared" ca="1" si="185"/>
        <v>#N/A</v>
      </c>
      <c r="S700" s="86" t="e">
        <f t="shared" ca="1" si="186"/>
        <v>#N/A</v>
      </c>
      <c r="T700" s="16" t="e">
        <f ca="1">(($E$9*(RAND()*($E$213-$D$213)+$D$213))*(RAND()*('Your Value Calcs'!$E$209-'Your Value Calcs'!$D$209)+'Your Value Calcs'!$D$209+IF('Your Results'!$D$48&gt;0,'Your Results'!$D$48,0)))+$E$161-$E$201+$E$185-($E$185*(RAND()*($E$215-$D$215)+$D$215))-(($E$205/$C$56)*(RAND()*($E$216-$D$216)+$D$216))</f>
        <v>#N/A</v>
      </c>
      <c r="U700" s="86"/>
    </row>
    <row r="701" spans="2:21" x14ac:dyDescent="0.25">
      <c r="B701" s="181" t="e">
        <f t="shared" ca="1" si="180"/>
        <v>#N/A</v>
      </c>
      <c r="C7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1" s="86"/>
      <c r="E701" s="86"/>
      <c r="G701" s="16"/>
      <c r="H701" s="86"/>
      <c r="I701" s="86"/>
      <c r="K701" s="86"/>
      <c r="M701" s="16" t="e">
        <f t="shared" ca="1" si="181"/>
        <v>#N/A</v>
      </c>
      <c r="N701" s="86" t="e">
        <f t="shared" ca="1" si="182"/>
        <v>#N/A</v>
      </c>
      <c r="O701" s="86" t="e">
        <f t="shared" ca="1" si="183"/>
        <v>#N/A</v>
      </c>
      <c r="Q701" s="16" t="e">
        <f t="shared" ca="1" si="184"/>
        <v>#N/A</v>
      </c>
      <c r="R701" s="86" t="e">
        <f t="shared" ca="1" si="185"/>
        <v>#N/A</v>
      </c>
      <c r="S701" s="86" t="e">
        <f t="shared" ca="1" si="186"/>
        <v>#N/A</v>
      </c>
      <c r="T701" s="16" t="e">
        <f ca="1">(($E$9*(RAND()*($E$213-$D$213)+$D$213))*(RAND()*('Your Value Calcs'!$E$209-'Your Value Calcs'!$D$209)+'Your Value Calcs'!$D$209+IF('Your Results'!$D$48&gt;0,'Your Results'!$D$48,0)))+$E$161-$E$201+$E$185-($E$185*(RAND()*($E$215-$D$215)+$D$215))-(($E$205/$C$56)*(RAND()*($E$216-$D$216)+$D$216))</f>
        <v>#N/A</v>
      </c>
      <c r="U701" s="86"/>
    </row>
    <row r="702" spans="2:21" x14ac:dyDescent="0.25">
      <c r="B702" s="181" t="e">
        <f t="shared" ca="1" si="180"/>
        <v>#N/A</v>
      </c>
      <c r="C7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2" s="86"/>
      <c r="E702" s="86"/>
      <c r="G702" s="16"/>
      <c r="H702" s="86"/>
      <c r="I702" s="86"/>
      <c r="K702" s="86"/>
      <c r="M702" s="16" t="e">
        <f t="shared" ca="1" si="181"/>
        <v>#N/A</v>
      </c>
      <c r="N702" s="86" t="e">
        <f t="shared" ca="1" si="182"/>
        <v>#N/A</v>
      </c>
      <c r="O702" s="86" t="e">
        <f t="shared" ca="1" si="183"/>
        <v>#N/A</v>
      </c>
      <c r="Q702" s="16" t="e">
        <f t="shared" ca="1" si="184"/>
        <v>#N/A</v>
      </c>
      <c r="R702" s="86" t="e">
        <f t="shared" ca="1" si="185"/>
        <v>#N/A</v>
      </c>
      <c r="S702" s="86" t="e">
        <f t="shared" ca="1" si="186"/>
        <v>#N/A</v>
      </c>
      <c r="T702" s="16" t="e">
        <f ca="1">(($E$9*(RAND()*($E$213-$D$213)+$D$213))*(RAND()*('Your Value Calcs'!$E$209-'Your Value Calcs'!$D$209)+'Your Value Calcs'!$D$209+IF('Your Results'!$D$48&gt;0,'Your Results'!$D$48,0)))+$E$161-$E$201+$E$185-($E$185*(RAND()*($E$215-$D$215)+$D$215))-(($E$205/$C$56)*(RAND()*($E$216-$D$216)+$D$216))</f>
        <v>#N/A</v>
      </c>
      <c r="U702" s="86"/>
    </row>
    <row r="703" spans="2:21" x14ac:dyDescent="0.25">
      <c r="B703" s="181" t="e">
        <f t="shared" ca="1" si="180"/>
        <v>#N/A</v>
      </c>
      <c r="C7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3" s="86"/>
      <c r="E703" s="86"/>
      <c r="G703" s="16"/>
      <c r="H703" s="86"/>
      <c r="I703" s="86"/>
      <c r="K703" s="86"/>
      <c r="M703" s="16" t="e">
        <f t="shared" ca="1" si="181"/>
        <v>#N/A</v>
      </c>
      <c r="N703" s="86" t="e">
        <f t="shared" ca="1" si="182"/>
        <v>#N/A</v>
      </c>
      <c r="O703" s="86" t="e">
        <f t="shared" ca="1" si="183"/>
        <v>#N/A</v>
      </c>
      <c r="Q703" s="16" t="e">
        <f t="shared" ca="1" si="184"/>
        <v>#N/A</v>
      </c>
      <c r="R703" s="86" t="e">
        <f t="shared" ca="1" si="185"/>
        <v>#N/A</v>
      </c>
      <c r="S703" s="86" t="e">
        <f t="shared" ca="1" si="186"/>
        <v>#N/A</v>
      </c>
      <c r="T703" s="16" t="e">
        <f ca="1">(($E$9*(RAND()*($E$213-$D$213)+$D$213))*(RAND()*('Your Value Calcs'!$E$209-'Your Value Calcs'!$D$209)+'Your Value Calcs'!$D$209+IF('Your Results'!$D$48&gt;0,'Your Results'!$D$48,0)))+$E$161-$E$201+$E$185-($E$185*(RAND()*($E$215-$D$215)+$D$215))-(($E$205/$C$56)*(RAND()*($E$216-$D$216)+$D$216))</f>
        <v>#N/A</v>
      </c>
      <c r="U703" s="86"/>
    </row>
    <row r="704" spans="2:21" x14ac:dyDescent="0.25">
      <c r="B704" s="181" t="e">
        <f t="shared" ca="1" si="180"/>
        <v>#N/A</v>
      </c>
      <c r="C7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4" s="86"/>
      <c r="E704" s="86"/>
      <c r="G704" s="16"/>
      <c r="H704" s="86"/>
      <c r="I704" s="86"/>
      <c r="K704" s="86"/>
      <c r="M704" s="16" t="e">
        <f t="shared" ca="1" si="181"/>
        <v>#N/A</v>
      </c>
      <c r="N704" s="86" t="e">
        <f t="shared" ca="1" si="182"/>
        <v>#N/A</v>
      </c>
      <c r="O704" s="86" t="e">
        <f t="shared" ca="1" si="183"/>
        <v>#N/A</v>
      </c>
      <c r="Q704" s="16" t="e">
        <f t="shared" ca="1" si="184"/>
        <v>#N/A</v>
      </c>
      <c r="R704" s="86" t="e">
        <f t="shared" ca="1" si="185"/>
        <v>#N/A</v>
      </c>
      <c r="S704" s="86" t="e">
        <f t="shared" ca="1" si="186"/>
        <v>#N/A</v>
      </c>
      <c r="T704" s="16" t="e">
        <f ca="1">(($E$9*(RAND()*($E$213-$D$213)+$D$213))*(RAND()*('Your Value Calcs'!$E$209-'Your Value Calcs'!$D$209)+'Your Value Calcs'!$D$209+IF('Your Results'!$D$48&gt;0,'Your Results'!$D$48,0)))+$E$161-$E$201+$E$185-($E$185*(RAND()*($E$215-$D$215)+$D$215))-(($E$205/$C$56)*(RAND()*($E$216-$D$216)+$D$216))</f>
        <v>#N/A</v>
      </c>
      <c r="U704" s="86"/>
    </row>
    <row r="705" spans="2:21" x14ac:dyDescent="0.25">
      <c r="B705" s="181" t="e">
        <f t="shared" ca="1" si="180"/>
        <v>#N/A</v>
      </c>
      <c r="C7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5" s="86"/>
      <c r="E705" s="86"/>
      <c r="G705" s="16"/>
      <c r="H705" s="86"/>
      <c r="I705" s="86"/>
      <c r="K705" s="86"/>
      <c r="M705" s="16" t="e">
        <f t="shared" ca="1" si="181"/>
        <v>#N/A</v>
      </c>
      <c r="N705" s="86" t="e">
        <f t="shared" ca="1" si="182"/>
        <v>#N/A</v>
      </c>
      <c r="O705" s="86" t="e">
        <f t="shared" ca="1" si="183"/>
        <v>#N/A</v>
      </c>
      <c r="Q705" s="16" t="e">
        <f t="shared" ca="1" si="184"/>
        <v>#N/A</v>
      </c>
      <c r="R705" s="86" t="e">
        <f t="shared" ca="1" si="185"/>
        <v>#N/A</v>
      </c>
      <c r="S705" s="86" t="e">
        <f t="shared" ca="1" si="186"/>
        <v>#N/A</v>
      </c>
      <c r="T705" s="16" t="e">
        <f ca="1">(($E$9*(RAND()*($E$213-$D$213)+$D$213))*(RAND()*('Your Value Calcs'!$E$209-'Your Value Calcs'!$D$209)+'Your Value Calcs'!$D$209+IF('Your Results'!$D$48&gt;0,'Your Results'!$D$48,0)))+$E$161-$E$201+$E$185-($E$185*(RAND()*($E$215-$D$215)+$D$215))-(($E$205/$C$56)*(RAND()*($E$216-$D$216)+$D$216))</f>
        <v>#N/A</v>
      </c>
      <c r="U705" s="86"/>
    </row>
    <row r="706" spans="2:21" x14ac:dyDescent="0.25">
      <c r="B706" s="181" t="e">
        <f t="shared" ref="B706:B769" ca="1" si="187">($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7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6" s="86"/>
      <c r="E706" s="86"/>
      <c r="G706" s="16"/>
      <c r="H706" s="86"/>
      <c r="I706" s="86"/>
      <c r="K706" s="86"/>
      <c r="M706" s="16" t="e">
        <f t="shared" ref="M706:M769" ca="1" si="188">(($C$9*(RAND()*($E$213-$D$213)+$D$213))*(RAND()*($E$214-$D$214)+$D$214+IF($B$61&gt;0,$B$61,0)))+$C$161-$C$201+$C$185-($C$185*(RAND()*($E$215-$D$215)+$D$215))-($C$55*(RAND()*($E$216-$D$216)+$D$216))</f>
        <v>#N/A</v>
      </c>
      <c r="N706" s="86" t="e">
        <f t="shared" ref="N706:N769" ca="1" si="189">M706/$B$221</f>
        <v>#N/A</v>
      </c>
      <c r="O706" s="86" t="e">
        <f t="shared" ref="O706:O769" ca="1" si="190">(M706+$C$205)/$B$220</f>
        <v>#N/A</v>
      </c>
      <c r="Q706" s="16" t="e">
        <f t="shared" ref="Q706:Q769" ca="1" si="191">(($E$9*(RAND()*($E$213-$D$213)+$D$213))*(RAND()*($E$214-$D$214)+$D$214+IF($B$61&gt;0,$B$61,0)))+$E$161-$E$201+$E$185-($E$185*(RAND()*($E$215-$D$215)+$D$215))-(($E$205/$C$56)*(RAND()*($E$216-$D$216)+$D$216))</f>
        <v>#N/A</v>
      </c>
      <c r="R706" s="86" t="e">
        <f t="shared" ref="R706:R769" ca="1" si="192">Q706/$D$221</f>
        <v>#N/A</v>
      </c>
      <c r="S706" s="86" t="e">
        <f t="shared" ref="S706:S769" ca="1" si="193">(Q706+$E$205)/$D$220</f>
        <v>#N/A</v>
      </c>
      <c r="T706" s="16" t="e">
        <f ca="1">(($E$9*(RAND()*($E$213-$D$213)+$D$213))*(RAND()*('Your Value Calcs'!$E$209-'Your Value Calcs'!$D$209)+'Your Value Calcs'!$D$209+IF('Your Results'!$D$48&gt;0,'Your Results'!$D$48,0)))+$E$161-$E$201+$E$185-($E$185*(RAND()*($E$215-$D$215)+$D$215))-(($E$205/$C$56)*(RAND()*($E$216-$D$216)+$D$216))</f>
        <v>#N/A</v>
      </c>
      <c r="U706" s="86"/>
    </row>
    <row r="707" spans="2:21" x14ac:dyDescent="0.25">
      <c r="B707" s="181" t="e">
        <f t="shared" ca="1" si="187"/>
        <v>#N/A</v>
      </c>
      <c r="C7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7" s="86"/>
      <c r="E707" s="86"/>
      <c r="G707" s="16"/>
      <c r="H707" s="86"/>
      <c r="I707" s="86"/>
      <c r="K707" s="86"/>
      <c r="M707" s="16" t="e">
        <f t="shared" ca="1" si="188"/>
        <v>#N/A</v>
      </c>
      <c r="N707" s="86" t="e">
        <f t="shared" ca="1" si="189"/>
        <v>#N/A</v>
      </c>
      <c r="O707" s="86" t="e">
        <f t="shared" ca="1" si="190"/>
        <v>#N/A</v>
      </c>
      <c r="Q707" s="16" t="e">
        <f t="shared" ca="1" si="191"/>
        <v>#N/A</v>
      </c>
      <c r="R707" s="86" t="e">
        <f t="shared" ca="1" si="192"/>
        <v>#N/A</v>
      </c>
      <c r="S707" s="86" t="e">
        <f t="shared" ca="1" si="193"/>
        <v>#N/A</v>
      </c>
      <c r="T707" s="16" t="e">
        <f ca="1">(($E$9*(RAND()*($E$213-$D$213)+$D$213))*(RAND()*('Your Value Calcs'!$E$209-'Your Value Calcs'!$D$209)+'Your Value Calcs'!$D$209+IF('Your Results'!$D$48&gt;0,'Your Results'!$D$48,0)))+$E$161-$E$201+$E$185-($E$185*(RAND()*($E$215-$D$215)+$D$215))-(($E$205/$C$56)*(RAND()*($E$216-$D$216)+$D$216))</f>
        <v>#N/A</v>
      </c>
      <c r="U707" s="86"/>
    </row>
    <row r="708" spans="2:21" x14ac:dyDescent="0.25">
      <c r="B708" s="181" t="e">
        <f t="shared" ca="1" si="187"/>
        <v>#N/A</v>
      </c>
      <c r="C7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8" s="86"/>
      <c r="E708" s="86"/>
      <c r="G708" s="16"/>
      <c r="H708" s="86"/>
      <c r="I708" s="86"/>
      <c r="K708" s="86"/>
      <c r="M708" s="16" t="e">
        <f t="shared" ca="1" si="188"/>
        <v>#N/A</v>
      </c>
      <c r="N708" s="86" t="e">
        <f t="shared" ca="1" si="189"/>
        <v>#N/A</v>
      </c>
      <c r="O708" s="86" t="e">
        <f t="shared" ca="1" si="190"/>
        <v>#N/A</v>
      </c>
      <c r="Q708" s="16" t="e">
        <f t="shared" ca="1" si="191"/>
        <v>#N/A</v>
      </c>
      <c r="R708" s="86" t="e">
        <f t="shared" ca="1" si="192"/>
        <v>#N/A</v>
      </c>
      <c r="S708" s="86" t="e">
        <f t="shared" ca="1" si="193"/>
        <v>#N/A</v>
      </c>
      <c r="T708" s="16" t="e">
        <f ca="1">(($E$9*(RAND()*($E$213-$D$213)+$D$213))*(RAND()*('Your Value Calcs'!$E$209-'Your Value Calcs'!$D$209)+'Your Value Calcs'!$D$209+IF('Your Results'!$D$48&gt;0,'Your Results'!$D$48,0)))+$E$161-$E$201+$E$185-($E$185*(RAND()*($E$215-$D$215)+$D$215))-(($E$205/$C$56)*(RAND()*($E$216-$D$216)+$D$216))</f>
        <v>#N/A</v>
      </c>
      <c r="U708" s="86"/>
    </row>
    <row r="709" spans="2:21" x14ac:dyDescent="0.25">
      <c r="B709" s="181" t="e">
        <f t="shared" ca="1" si="187"/>
        <v>#N/A</v>
      </c>
      <c r="C7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9" s="86"/>
      <c r="E709" s="86"/>
      <c r="G709" s="16"/>
      <c r="H709" s="86"/>
      <c r="I709" s="86"/>
      <c r="K709" s="86"/>
      <c r="M709" s="16" t="e">
        <f t="shared" ca="1" si="188"/>
        <v>#N/A</v>
      </c>
      <c r="N709" s="86" t="e">
        <f t="shared" ca="1" si="189"/>
        <v>#N/A</v>
      </c>
      <c r="O709" s="86" t="e">
        <f t="shared" ca="1" si="190"/>
        <v>#N/A</v>
      </c>
      <c r="Q709" s="16" t="e">
        <f t="shared" ca="1" si="191"/>
        <v>#N/A</v>
      </c>
      <c r="R709" s="86" t="e">
        <f t="shared" ca="1" si="192"/>
        <v>#N/A</v>
      </c>
      <c r="S709" s="86" t="e">
        <f t="shared" ca="1" si="193"/>
        <v>#N/A</v>
      </c>
      <c r="T709" s="16" t="e">
        <f ca="1">(($E$9*(RAND()*($E$213-$D$213)+$D$213))*(RAND()*('Your Value Calcs'!$E$209-'Your Value Calcs'!$D$209)+'Your Value Calcs'!$D$209+IF('Your Results'!$D$48&gt;0,'Your Results'!$D$48,0)))+$E$161-$E$201+$E$185-($E$185*(RAND()*($E$215-$D$215)+$D$215))-(($E$205/$C$56)*(RAND()*($E$216-$D$216)+$D$216))</f>
        <v>#N/A</v>
      </c>
      <c r="U709" s="86"/>
    </row>
    <row r="710" spans="2:21" x14ac:dyDescent="0.25">
      <c r="B710" s="181" t="e">
        <f t="shared" ca="1" si="187"/>
        <v>#N/A</v>
      </c>
      <c r="C7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0" s="86"/>
      <c r="E710" s="86"/>
      <c r="G710" s="16"/>
      <c r="H710" s="86"/>
      <c r="I710" s="86"/>
      <c r="K710" s="86"/>
      <c r="M710" s="16" t="e">
        <f t="shared" ca="1" si="188"/>
        <v>#N/A</v>
      </c>
      <c r="N710" s="86" t="e">
        <f t="shared" ca="1" si="189"/>
        <v>#N/A</v>
      </c>
      <c r="O710" s="86" t="e">
        <f t="shared" ca="1" si="190"/>
        <v>#N/A</v>
      </c>
      <c r="Q710" s="16" t="e">
        <f t="shared" ca="1" si="191"/>
        <v>#N/A</v>
      </c>
      <c r="R710" s="86" t="e">
        <f t="shared" ca="1" si="192"/>
        <v>#N/A</v>
      </c>
      <c r="S710" s="86" t="e">
        <f t="shared" ca="1" si="193"/>
        <v>#N/A</v>
      </c>
      <c r="T710" s="16" t="e">
        <f ca="1">(($E$9*(RAND()*($E$213-$D$213)+$D$213))*(RAND()*('Your Value Calcs'!$E$209-'Your Value Calcs'!$D$209)+'Your Value Calcs'!$D$209+IF('Your Results'!$D$48&gt;0,'Your Results'!$D$48,0)))+$E$161-$E$201+$E$185-($E$185*(RAND()*($E$215-$D$215)+$D$215))-(($E$205/$C$56)*(RAND()*($E$216-$D$216)+$D$216))</f>
        <v>#N/A</v>
      </c>
      <c r="U710" s="86"/>
    </row>
    <row r="711" spans="2:21" x14ac:dyDescent="0.25">
      <c r="B711" s="181" t="e">
        <f t="shared" ca="1" si="187"/>
        <v>#N/A</v>
      </c>
      <c r="C7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1" s="86"/>
      <c r="E711" s="86"/>
      <c r="G711" s="16"/>
      <c r="H711" s="86"/>
      <c r="I711" s="86"/>
      <c r="K711" s="86"/>
      <c r="M711" s="16" t="e">
        <f t="shared" ca="1" si="188"/>
        <v>#N/A</v>
      </c>
      <c r="N711" s="86" t="e">
        <f t="shared" ca="1" si="189"/>
        <v>#N/A</v>
      </c>
      <c r="O711" s="86" t="e">
        <f t="shared" ca="1" si="190"/>
        <v>#N/A</v>
      </c>
      <c r="Q711" s="16" t="e">
        <f t="shared" ca="1" si="191"/>
        <v>#N/A</v>
      </c>
      <c r="R711" s="86" t="e">
        <f t="shared" ca="1" si="192"/>
        <v>#N/A</v>
      </c>
      <c r="S711" s="86" t="e">
        <f t="shared" ca="1" si="193"/>
        <v>#N/A</v>
      </c>
      <c r="T711" s="16" t="e">
        <f ca="1">(($E$9*(RAND()*($E$213-$D$213)+$D$213))*(RAND()*('Your Value Calcs'!$E$209-'Your Value Calcs'!$D$209)+'Your Value Calcs'!$D$209+IF('Your Results'!$D$48&gt;0,'Your Results'!$D$48,0)))+$E$161-$E$201+$E$185-($E$185*(RAND()*($E$215-$D$215)+$D$215))-(($E$205/$C$56)*(RAND()*($E$216-$D$216)+$D$216))</f>
        <v>#N/A</v>
      </c>
      <c r="U711" s="86"/>
    </row>
    <row r="712" spans="2:21" x14ac:dyDescent="0.25">
      <c r="B712" s="181" t="e">
        <f t="shared" ca="1" si="187"/>
        <v>#N/A</v>
      </c>
      <c r="C7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2" s="86"/>
      <c r="E712" s="86"/>
      <c r="G712" s="16"/>
      <c r="H712" s="86"/>
      <c r="I712" s="86"/>
      <c r="K712" s="86"/>
      <c r="M712" s="16" t="e">
        <f t="shared" ca="1" si="188"/>
        <v>#N/A</v>
      </c>
      <c r="N712" s="86" t="e">
        <f t="shared" ca="1" si="189"/>
        <v>#N/A</v>
      </c>
      <c r="O712" s="86" t="e">
        <f t="shared" ca="1" si="190"/>
        <v>#N/A</v>
      </c>
      <c r="Q712" s="16" t="e">
        <f t="shared" ca="1" si="191"/>
        <v>#N/A</v>
      </c>
      <c r="R712" s="86" t="e">
        <f t="shared" ca="1" si="192"/>
        <v>#N/A</v>
      </c>
      <c r="S712" s="86" t="e">
        <f t="shared" ca="1" si="193"/>
        <v>#N/A</v>
      </c>
      <c r="T712" s="16" t="e">
        <f ca="1">(($E$9*(RAND()*($E$213-$D$213)+$D$213))*(RAND()*('Your Value Calcs'!$E$209-'Your Value Calcs'!$D$209)+'Your Value Calcs'!$D$209+IF('Your Results'!$D$48&gt;0,'Your Results'!$D$48,0)))+$E$161-$E$201+$E$185-($E$185*(RAND()*($E$215-$D$215)+$D$215))-(($E$205/$C$56)*(RAND()*($E$216-$D$216)+$D$216))</f>
        <v>#N/A</v>
      </c>
      <c r="U712" s="86"/>
    </row>
    <row r="713" spans="2:21" x14ac:dyDescent="0.25">
      <c r="B713" s="181" t="e">
        <f t="shared" ca="1" si="187"/>
        <v>#N/A</v>
      </c>
      <c r="C7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3" s="86"/>
      <c r="E713" s="86"/>
      <c r="G713" s="16"/>
      <c r="H713" s="86"/>
      <c r="I713" s="86"/>
      <c r="K713" s="86"/>
      <c r="M713" s="16" t="e">
        <f t="shared" ca="1" si="188"/>
        <v>#N/A</v>
      </c>
      <c r="N713" s="86" t="e">
        <f t="shared" ca="1" si="189"/>
        <v>#N/A</v>
      </c>
      <c r="O713" s="86" t="e">
        <f t="shared" ca="1" si="190"/>
        <v>#N/A</v>
      </c>
      <c r="Q713" s="16" t="e">
        <f t="shared" ca="1" si="191"/>
        <v>#N/A</v>
      </c>
      <c r="R713" s="86" t="e">
        <f t="shared" ca="1" si="192"/>
        <v>#N/A</v>
      </c>
      <c r="S713" s="86" t="e">
        <f t="shared" ca="1" si="193"/>
        <v>#N/A</v>
      </c>
      <c r="T713" s="16" t="e">
        <f ca="1">(($E$9*(RAND()*($E$213-$D$213)+$D$213))*(RAND()*('Your Value Calcs'!$E$209-'Your Value Calcs'!$D$209)+'Your Value Calcs'!$D$209+IF('Your Results'!$D$48&gt;0,'Your Results'!$D$48,0)))+$E$161-$E$201+$E$185-($E$185*(RAND()*($E$215-$D$215)+$D$215))-(($E$205/$C$56)*(RAND()*($E$216-$D$216)+$D$216))</f>
        <v>#N/A</v>
      </c>
      <c r="U713" s="86"/>
    </row>
    <row r="714" spans="2:21" x14ac:dyDescent="0.25">
      <c r="B714" s="181" t="e">
        <f t="shared" ca="1" si="187"/>
        <v>#N/A</v>
      </c>
      <c r="C7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4" s="86"/>
      <c r="E714" s="86"/>
      <c r="G714" s="16"/>
      <c r="H714" s="86"/>
      <c r="I714" s="86"/>
      <c r="K714" s="86"/>
      <c r="M714" s="16" t="e">
        <f t="shared" ca="1" si="188"/>
        <v>#N/A</v>
      </c>
      <c r="N714" s="86" t="e">
        <f t="shared" ca="1" si="189"/>
        <v>#N/A</v>
      </c>
      <c r="O714" s="86" t="e">
        <f t="shared" ca="1" si="190"/>
        <v>#N/A</v>
      </c>
      <c r="Q714" s="16" t="e">
        <f t="shared" ca="1" si="191"/>
        <v>#N/A</v>
      </c>
      <c r="R714" s="86" t="e">
        <f t="shared" ca="1" si="192"/>
        <v>#N/A</v>
      </c>
      <c r="S714" s="86" t="e">
        <f t="shared" ca="1" si="193"/>
        <v>#N/A</v>
      </c>
      <c r="T714" s="16" t="e">
        <f ca="1">(($E$9*(RAND()*($E$213-$D$213)+$D$213))*(RAND()*('Your Value Calcs'!$E$209-'Your Value Calcs'!$D$209)+'Your Value Calcs'!$D$209+IF('Your Results'!$D$48&gt;0,'Your Results'!$D$48,0)))+$E$161-$E$201+$E$185-($E$185*(RAND()*($E$215-$D$215)+$D$215))-(($E$205/$C$56)*(RAND()*($E$216-$D$216)+$D$216))</f>
        <v>#N/A</v>
      </c>
      <c r="U714" s="86"/>
    </row>
    <row r="715" spans="2:21" x14ac:dyDescent="0.25">
      <c r="B715" s="181" t="e">
        <f t="shared" ca="1" si="187"/>
        <v>#N/A</v>
      </c>
      <c r="C7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5" s="86"/>
      <c r="E715" s="86"/>
      <c r="G715" s="16"/>
      <c r="H715" s="86"/>
      <c r="I715" s="86"/>
      <c r="K715" s="86"/>
      <c r="M715" s="16" t="e">
        <f t="shared" ca="1" si="188"/>
        <v>#N/A</v>
      </c>
      <c r="N715" s="86" t="e">
        <f t="shared" ca="1" si="189"/>
        <v>#N/A</v>
      </c>
      <c r="O715" s="86" t="e">
        <f t="shared" ca="1" si="190"/>
        <v>#N/A</v>
      </c>
      <c r="Q715" s="16" t="e">
        <f t="shared" ca="1" si="191"/>
        <v>#N/A</v>
      </c>
      <c r="R715" s="86" t="e">
        <f t="shared" ca="1" si="192"/>
        <v>#N/A</v>
      </c>
      <c r="S715" s="86" t="e">
        <f t="shared" ca="1" si="193"/>
        <v>#N/A</v>
      </c>
      <c r="T715" s="16" t="e">
        <f ca="1">(($E$9*(RAND()*($E$213-$D$213)+$D$213))*(RAND()*('Your Value Calcs'!$E$209-'Your Value Calcs'!$D$209)+'Your Value Calcs'!$D$209+IF('Your Results'!$D$48&gt;0,'Your Results'!$D$48,0)))+$E$161-$E$201+$E$185-($E$185*(RAND()*($E$215-$D$215)+$D$215))-(($E$205/$C$56)*(RAND()*($E$216-$D$216)+$D$216))</f>
        <v>#N/A</v>
      </c>
      <c r="U715" s="86"/>
    </row>
    <row r="716" spans="2:21" x14ac:dyDescent="0.25">
      <c r="B716" s="181" t="e">
        <f t="shared" ca="1" si="187"/>
        <v>#N/A</v>
      </c>
      <c r="C7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6" s="86"/>
      <c r="E716" s="86"/>
      <c r="G716" s="16"/>
      <c r="H716" s="86"/>
      <c r="I716" s="86"/>
      <c r="K716" s="86"/>
      <c r="M716" s="16" t="e">
        <f t="shared" ca="1" si="188"/>
        <v>#N/A</v>
      </c>
      <c r="N716" s="86" t="e">
        <f t="shared" ca="1" si="189"/>
        <v>#N/A</v>
      </c>
      <c r="O716" s="86" t="e">
        <f t="shared" ca="1" si="190"/>
        <v>#N/A</v>
      </c>
      <c r="Q716" s="16" t="e">
        <f t="shared" ca="1" si="191"/>
        <v>#N/A</v>
      </c>
      <c r="R716" s="86" t="e">
        <f t="shared" ca="1" si="192"/>
        <v>#N/A</v>
      </c>
      <c r="S716" s="86" t="e">
        <f t="shared" ca="1" si="193"/>
        <v>#N/A</v>
      </c>
      <c r="T716" s="16" t="e">
        <f ca="1">(($E$9*(RAND()*($E$213-$D$213)+$D$213))*(RAND()*('Your Value Calcs'!$E$209-'Your Value Calcs'!$D$209)+'Your Value Calcs'!$D$209+IF('Your Results'!$D$48&gt;0,'Your Results'!$D$48,0)))+$E$161-$E$201+$E$185-($E$185*(RAND()*($E$215-$D$215)+$D$215))-(($E$205/$C$56)*(RAND()*($E$216-$D$216)+$D$216))</f>
        <v>#N/A</v>
      </c>
      <c r="U716" s="86"/>
    </row>
    <row r="717" spans="2:21" x14ac:dyDescent="0.25">
      <c r="B717" s="181" t="e">
        <f t="shared" ca="1" si="187"/>
        <v>#N/A</v>
      </c>
      <c r="C7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7" s="86"/>
      <c r="E717" s="86"/>
      <c r="G717" s="16"/>
      <c r="H717" s="86"/>
      <c r="I717" s="86"/>
      <c r="K717" s="86"/>
      <c r="M717" s="16" t="e">
        <f t="shared" ca="1" si="188"/>
        <v>#N/A</v>
      </c>
      <c r="N717" s="86" t="e">
        <f t="shared" ca="1" si="189"/>
        <v>#N/A</v>
      </c>
      <c r="O717" s="86" t="e">
        <f t="shared" ca="1" si="190"/>
        <v>#N/A</v>
      </c>
      <c r="Q717" s="16" t="e">
        <f t="shared" ca="1" si="191"/>
        <v>#N/A</v>
      </c>
      <c r="R717" s="86" t="e">
        <f t="shared" ca="1" si="192"/>
        <v>#N/A</v>
      </c>
      <c r="S717" s="86" t="e">
        <f t="shared" ca="1" si="193"/>
        <v>#N/A</v>
      </c>
      <c r="T717" s="16" t="e">
        <f ca="1">(($E$9*(RAND()*($E$213-$D$213)+$D$213))*(RAND()*('Your Value Calcs'!$E$209-'Your Value Calcs'!$D$209)+'Your Value Calcs'!$D$209+IF('Your Results'!$D$48&gt;0,'Your Results'!$D$48,0)))+$E$161-$E$201+$E$185-($E$185*(RAND()*($E$215-$D$215)+$D$215))-(($E$205/$C$56)*(RAND()*($E$216-$D$216)+$D$216))</f>
        <v>#N/A</v>
      </c>
      <c r="U717" s="86"/>
    </row>
    <row r="718" spans="2:21" x14ac:dyDescent="0.25">
      <c r="B718" s="181" t="e">
        <f t="shared" ca="1" si="187"/>
        <v>#N/A</v>
      </c>
      <c r="C7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8" s="86"/>
      <c r="E718" s="86"/>
      <c r="G718" s="16"/>
      <c r="H718" s="86"/>
      <c r="I718" s="86"/>
      <c r="K718" s="86"/>
      <c r="M718" s="16" t="e">
        <f t="shared" ca="1" si="188"/>
        <v>#N/A</v>
      </c>
      <c r="N718" s="86" t="e">
        <f t="shared" ca="1" si="189"/>
        <v>#N/A</v>
      </c>
      <c r="O718" s="86" t="e">
        <f t="shared" ca="1" si="190"/>
        <v>#N/A</v>
      </c>
      <c r="Q718" s="16" t="e">
        <f t="shared" ca="1" si="191"/>
        <v>#N/A</v>
      </c>
      <c r="R718" s="86" t="e">
        <f t="shared" ca="1" si="192"/>
        <v>#N/A</v>
      </c>
      <c r="S718" s="86" t="e">
        <f t="shared" ca="1" si="193"/>
        <v>#N/A</v>
      </c>
      <c r="T718" s="16" t="e">
        <f ca="1">(($E$9*(RAND()*($E$213-$D$213)+$D$213))*(RAND()*('Your Value Calcs'!$E$209-'Your Value Calcs'!$D$209)+'Your Value Calcs'!$D$209+IF('Your Results'!$D$48&gt;0,'Your Results'!$D$48,0)))+$E$161-$E$201+$E$185-($E$185*(RAND()*($E$215-$D$215)+$D$215))-(($E$205/$C$56)*(RAND()*($E$216-$D$216)+$D$216))</f>
        <v>#N/A</v>
      </c>
      <c r="U718" s="86"/>
    </row>
    <row r="719" spans="2:21" x14ac:dyDescent="0.25">
      <c r="B719" s="181" t="e">
        <f t="shared" ca="1" si="187"/>
        <v>#N/A</v>
      </c>
      <c r="C7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9" s="86"/>
      <c r="E719" s="86"/>
      <c r="G719" s="16"/>
      <c r="H719" s="86"/>
      <c r="I719" s="86"/>
      <c r="K719" s="86"/>
      <c r="M719" s="16" t="e">
        <f t="shared" ca="1" si="188"/>
        <v>#N/A</v>
      </c>
      <c r="N719" s="86" t="e">
        <f t="shared" ca="1" si="189"/>
        <v>#N/A</v>
      </c>
      <c r="O719" s="86" t="e">
        <f t="shared" ca="1" si="190"/>
        <v>#N/A</v>
      </c>
      <c r="Q719" s="16" t="e">
        <f t="shared" ca="1" si="191"/>
        <v>#N/A</v>
      </c>
      <c r="R719" s="86" t="e">
        <f t="shared" ca="1" si="192"/>
        <v>#N/A</v>
      </c>
      <c r="S719" s="86" t="e">
        <f t="shared" ca="1" si="193"/>
        <v>#N/A</v>
      </c>
      <c r="T719" s="16" t="e">
        <f ca="1">(($E$9*(RAND()*($E$213-$D$213)+$D$213))*(RAND()*('Your Value Calcs'!$E$209-'Your Value Calcs'!$D$209)+'Your Value Calcs'!$D$209+IF('Your Results'!$D$48&gt;0,'Your Results'!$D$48,0)))+$E$161-$E$201+$E$185-($E$185*(RAND()*($E$215-$D$215)+$D$215))-(($E$205/$C$56)*(RAND()*($E$216-$D$216)+$D$216))</f>
        <v>#N/A</v>
      </c>
      <c r="U719" s="86"/>
    </row>
    <row r="720" spans="2:21" x14ac:dyDescent="0.25">
      <c r="B720" s="181" t="e">
        <f t="shared" ca="1" si="187"/>
        <v>#N/A</v>
      </c>
      <c r="C7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0" s="86"/>
      <c r="E720" s="86"/>
      <c r="G720" s="16"/>
      <c r="H720" s="86"/>
      <c r="I720" s="86"/>
      <c r="K720" s="86"/>
      <c r="M720" s="16" t="e">
        <f t="shared" ca="1" si="188"/>
        <v>#N/A</v>
      </c>
      <c r="N720" s="86" t="e">
        <f t="shared" ca="1" si="189"/>
        <v>#N/A</v>
      </c>
      <c r="O720" s="86" t="e">
        <f t="shared" ca="1" si="190"/>
        <v>#N/A</v>
      </c>
      <c r="Q720" s="16" t="e">
        <f t="shared" ca="1" si="191"/>
        <v>#N/A</v>
      </c>
      <c r="R720" s="86" t="e">
        <f t="shared" ca="1" si="192"/>
        <v>#N/A</v>
      </c>
      <c r="S720" s="86" t="e">
        <f t="shared" ca="1" si="193"/>
        <v>#N/A</v>
      </c>
      <c r="T720" s="16" t="e">
        <f ca="1">(($E$9*(RAND()*($E$213-$D$213)+$D$213))*(RAND()*('Your Value Calcs'!$E$209-'Your Value Calcs'!$D$209)+'Your Value Calcs'!$D$209+IF('Your Results'!$D$48&gt;0,'Your Results'!$D$48,0)))+$E$161-$E$201+$E$185-($E$185*(RAND()*($E$215-$D$215)+$D$215))-(($E$205/$C$56)*(RAND()*($E$216-$D$216)+$D$216))</f>
        <v>#N/A</v>
      </c>
      <c r="U720" s="86"/>
    </row>
    <row r="721" spans="2:21" x14ac:dyDescent="0.25">
      <c r="B721" s="181" t="e">
        <f t="shared" ca="1" si="187"/>
        <v>#N/A</v>
      </c>
      <c r="C7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1" s="86"/>
      <c r="E721" s="86"/>
      <c r="G721" s="16"/>
      <c r="H721" s="86"/>
      <c r="I721" s="86"/>
      <c r="K721" s="86"/>
      <c r="M721" s="16" t="e">
        <f t="shared" ca="1" si="188"/>
        <v>#N/A</v>
      </c>
      <c r="N721" s="86" t="e">
        <f t="shared" ca="1" si="189"/>
        <v>#N/A</v>
      </c>
      <c r="O721" s="86" t="e">
        <f t="shared" ca="1" si="190"/>
        <v>#N/A</v>
      </c>
      <c r="Q721" s="16" t="e">
        <f t="shared" ca="1" si="191"/>
        <v>#N/A</v>
      </c>
      <c r="R721" s="86" t="e">
        <f t="shared" ca="1" si="192"/>
        <v>#N/A</v>
      </c>
      <c r="S721" s="86" t="e">
        <f t="shared" ca="1" si="193"/>
        <v>#N/A</v>
      </c>
      <c r="T721" s="16" t="e">
        <f ca="1">(($E$9*(RAND()*($E$213-$D$213)+$D$213))*(RAND()*('Your Value Calcs'!$E$209-'Your Value Calcs'!$D$209)+'Your Value Calcs'!$D$209+IF('Your Results'!$D$48&gt;0,'Your Results'!$D$48,0)))+$E$161-$E$201+$E$185-($E$185*(RAND()*($E$215-$D$215)+$D$215))-(($E$205/$C$56)*(RAND()*($E$216-$D$216)+$D$216))</f>
        <v>#N/A</v>
      </c>
      <c r="U721" s="86"/>
    </row>
    <row r="722" spans="2:21" x14ac:dyDescent="0.25">
      <c r="B722" s="181" t="e">
        <f t="shared" ca="1" si="187"/>
        <v>#N/A</v>
      </c>
      <c r="C7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2" s="86"/>
      <c r="E722" s="86"/>
      <c r="G722" s="16"/>
      <c r="H722" s="86"/>
      <c r="I722" s="86"/>
      <c r="K722" s="86"/>
      <c r="M722" s="16" t="e">
        <f t="shared" ca="1" si="188"/>
        <v>#N/A</v>
      </c>
      <c r="N722" s="86" t="e">
        <f t="shared" ca="1" si="189"/>
        <v>#N/A</v>
      </c>
      <c r="O722" s="86" t="e">
        <f t="shared" ca="1" si="190"/>
        <v>#N/A</v>
      </c>
      <c r="Q722" s="16" t="e">
        <f t="shared" ca="1" si="191"/>
        <v>#N/A</v>
      </c>
      <c r="R722" s="86" t="e">
        <f t="shared" ca="1" si="192"/>
        <v>#N/A</v>
      </c>
      <c r="S722" s="86" t="e">
        <f t="shared" ca="1" si="193"/>
        <v>#N/A</v>
      </c>
      <c r="T722" s="16" t="e">
        <f ca="1">(($E$9*(RAND()*($E$213-$D$213)+$D$213))*(RAND()*('Your Value Calcs'!$E$209-'Your Value Calcs'!$D$209)+'Your Value Calcs'!$D$209+IF('Your Results'!$D$48&gt;0,'Your Results'!$D$48,0)))+$E$161-$E$201+$E$185-($E$185*(RAND()*($E$215-$D$215)+$D$215))-(($E$205/$C$56)*(RAND()*($E$216-$D$216)+$D$216))</f>
        <v>#N/A</v>
      </c>
      <c r="U722" s="86"/>
    </row>
    <row r="723" spans="2:21" x14ac:dyDescent="0.25">
      <c r="B723" s="181" t="e">
        <f t="shared" ca="1" si="187"/>
        <v>#N/A</v>
      </c>
      <c r="C7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3" s="86"/>
      <c r="E723" s="86"/>
      <c r="G723" s="16"/>
      <c r="H723" s="86"/>
      <c r="I723" s="86"/>
      <c r="K723" s="86"/>
      <c r="M723" s="16" t="e">
        <f t="shared" ca="1" si="188"/>
        <v>#N/A</v>
      </c>
      <c r="N723" s="86" t="e">
        <f t="shared" ca="1" si="189"/>
        <v>#N/A</v>
      </c>
      <c r="O723" s="86" t="e">
        <f t="shared" ca="1" si="190"/>
        <v>#N/A</v>
      </c>
      <c r="Q723" s="16" t="e">
        <f t="shared" ca="1" si="191"/>
        <v>#N/A</v>
      </c>
      <c r="R723" s="86" t="e">
        <f t="shared" ca="1" si="192"/>
        <v>#N/A</v>
      </c>
      <c r="S723" s="86" t="e">
        <f t="shared" ca="1" si="193"/>
        <v>#N/A</v>
      </c>
      <c r="T723" s="16" t="e">
        <f ca="1">(($E$9*(RAND()*($E$213-$D$213)+$D$213))*(RAND()*('Your Value Calcs'!$E$209-'Your Value Calcs'!$D$209)+'Your Value Calcs'!$D$209+IF('Your Results'!$D$48&gt;0,'Your Results'!$D$48,0)))+$E$161-$E$201+$E$185-($E$185*(RAND()*($E$215-$D$215)+$D$215))-(($E$205/$C$56)*(RAND()*($E$216-$D$216)+$D$216))</f>
        <v>#N/A</v>
      </c>
      <c r="U723" s="86"/>
    </row>
    <row r="724" spans="2:21" x14ac:dyDescent="0.25">
      <c r="B724" s="181" t="e">
        <f t="shared" ca="1" si="187"/>
        <v>#N/A</v>
      </c>
      <c r="C7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4" s="86"/>
      <c r="E724" s="86"/>
      <c r="G724" s="16"/>
      <c r="H724" s="86"/>
      <c r="I724" s="86"/>
      <c r="K724" s="86"/>
      <c r="M724" s="16" t="e">
        <f t="shared" ca="1" si="188"/>
        <v>#N/A</v>
      </c>
      <c r="N724" s="86" t="e">
        <f t="shared" ca="1" si="189"/>
        <v>#N/A</v>
      </c>
      <c r="O724" s="86" t="e">
        <f t="shared" ca="1" si="190"/>
        <v>#N/A</v>
      </c>
      <c r="Q724" s="16" t="e">
        <f t="shared" ca="1" si="191"/>
        <v>#N/A</v>
      </c>
      <c r="R724" s="86" t="e">
        <f t="shared" ca="1" si="192"/>
        <v>#N/A</v>
      </c>
      <c r="S724" s="86" t="e">
        <f t="shared" ca="1" si="193"/>
        <v>#N/A</v>
      </c>
      <c r="T724" s="16" t="e">
        <f ca="1">(($E$9*(RAND()*($E$213-$D$213)+$D$213))*(RAND()*('Your Value Calcs'!$E$209-'Your Value Calcs'!$D$209)+'Your Value Calcs'!$D$209+IF('Your Results'!$D$48&gt;0,'Your Results'!$D$48,0)))+$E$161-$E$201+$E$185-($E$185*(RAND()*($E$215-$D$215)+$D$215))-(($E$205/$C$56)*(RAND()*($E$216-$D$216)+$D$216))</f>
        <v>#N/A</v>
      </c>
      <c r="U724" s="86"/>
    </row>
    <row r="725" spans="2:21" x14ac:dyDescent="0.25">
      <c r="B725" s="181" t="e">
        <f t="shared" ca="1" si="187"/>
        <v>#N/A</v>
      </c>
      <c r="C7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5" s="86"/>
      <c r="E725" s="86"/>
      <c r="G725" s="16"/>
      <c r="H725" s="86"/>
      <c r="I725" s="86"/>
      <c r="K725" s="86"/>
      <c r="M725" s="16" t="e">
        <f t="shared" ca="1" si="188"/>
        <v>#N/A</v>
      </c>
      <c r="N725" s="86" t="e">
        <f t="shared" ca="1" si="189"/>
        <v>#N/A</v>
      </c>
      <c r="O725" s="86" t="e">
        <f t="shared" ca="1" si="190"/>
        <v>#N/A</v>
      </c>
      <c r="Q725" s="16" t="e">
        <f t="shared" ca="1" si="191"/>
        <v>#N/A</v>
      </c>
      <c r="R725" s="86" t="e">
        <f t="shared" ca="1" si="192"/>
        <v>#N/A</v>
      </c>
      <c r="S725" s="86" t="e">
        <f t="shared" ca="1" si="193"/>
        <v>#N/A</v>
      </c>
      <c r="T725" s="16" t="e">
        <f ca="1">(($E$9*(RAND()*($E$213-$D$213)+$D$213))*(RAND()*('Your Value Calcs'!$E$209-'Your Value Calcs'!$D$209)+'Your Value Calcs'!$D$209+IF('Your Results'!$D$48&gt;0,'Your Results'!$D$48,0)))+$E$161-$E$201+$E$185-($E$185*(RAND()*($E$215-$D$215)+$D$215))-(($E$205/$C$56)*(RAND()*($E$216-$D$216)+$D$216))</f>
        <v>#N/A</v>
      </c>
      <c r="U725" s="86"/>
    </row>
    <row r="726" spans="2:21" x14ac:dyDescent="0.25">
      <c r="B726" s="181" t="e">
        <f t="shared" ca="1" si="187"/>
        <v>#N/A</v>
      </c>
      <c r="C7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6" s="86"/>
      <c r="E726" s="86"/>
      <c r="G726" s="16"/>
      <c r="H726" s="86"/>
      <c r="I726" s="86"/>
      <c r="K726" s="86"/>
      <c r="M726" s="16" t="e">
        <f t="shared" ca="1" si="188"/>
        <v>#N/A</v>
      </c>
      <c r="N726" s="86" t="e">
        <f t="shared" ca="1" si="189"/>
        <v>#N/A</v>
      </c>
      <c r="O726" s="86" t="e">
        <f t="shared" ca="1" si="190"/>
        <v>#N/A</v>
      </c>
      <c r="Q726" s="16" t="e">
        <f t="shared" ca="1" si="191"/>
        <v>#N/A</v>
      </c>
      <c r="R726" s="86" t="e">
        <f t="shared" ca="1" si="192"/>
        <v>#N/A</v>
      </c>
      <c r="S726" s="86" t="e">
        <f t="shared" ca="1" si="193"/>
        <v>#N/A</v>
      </c>
      <c r="T726" s="16" t="e">
        <f ca="1">(($E$9*(RAND()*($E$213-$D$213)+$D$213))*(RAND()*('Your Value Calcs'!$E$209-'Your Value Calcs'!$D$209)+'Your Value Calcs'!$D$209+IF('Your Results'!$D$48&gt;0,'Your Results'!$D$48,0)))+$E$161-$E$201+$E$185-($E$185*(RAND()*($E$215-$D$215)+$D$215))-(($E$205/$C$56)*(RAND()*($E$216-$D$216)+$D$216))</f>
        <v>#N/A</v>
      </c>
      <c r="U726" s="86"/>
    </row>
    <row r="727" spans="2:21" x14ac:dyDescent="0.25">
      <c r="B727" s="181" t="e">
        <f t="shared" ca="1" si="187"/>
        <v>#N/A</v>
      </c>
      <c r="C7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7" s="86"/>
      <c r="E727" s="86"/>
      <c r="G727" s="16"/>
      <c r="H727" s="86"/>
      <c r="I727" s="86"/>
      <c r="K727" s="86"/>
      <c r="M727" s="16" t="e">
        <f t="shared" ca="1" si="188"/>
        <v>#N/A</v>
      </c>
      <c r="N727" s="86" t="e">
        <f t="shared" ca="1" si="189"/>
        <v>#N/A</v>
      </c>
      <c r="O727" s="86" t="e">
        <f t="shared" ca="1" si="190"/>
        <v>#N/A</v>
      </c>
      <c r="Q727" s="16" t="e">
        <f t="shared" ca="1" si="191"/>
        <v>#N/A</v>
      </c>
      <c r="R727" s="86" t="e">
        <f t="shared" ca="1" si="192"/>
        <v>#N/A</v>
      </c>
      <c r="S727" s="86" t="e">
        <f t="shared" ca="1" si="193"/>
        <v>#N/A</v>
      </c>
      <c r="T727" s="16" t="e">
        <f ca="1">(($E$9*(RAND()*($E$213-$D$213)+$D$213))*(RAND()*('Your Value Calcs'!$E$209-'Your Value Calcs'!$D$209)+'Your Value Calcs'!$D$209+IF('Your Results'!$D$48&gt;0,'Your Results'!$D$48,0)))+$E$161-$E$201+$E$185-($E$185*(RAND()*($E$215-$D$215)+$D$215))-(($E$205/$C$56)*(RAND()*($E$216-$D$216)+$D$216))</f>
        <v>#N/A</v>
      </c>
      <c r="U727" s="86"/>
    </row>
    <row r="728" spans="2:21" x14ac:dyDescent="0.25">
      <c r="B728" s="181" t="e">
        <f t="shared" ca="1" si="187"/>
        <v>#N/A</v>
      </c>
      <c r="C7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8" s="86"/>
      <c r="E728" s="86"/>
      <c r="G728" s="16"/>
      <c r="H728" s="86"/>
      <c r="I728" s="86"/>
      <c r="K728" s="86"/>
      <c r="M728" s="16" t="e">
        <f t="shared" ca="1" si="188"/>
        <v>#N/A</v>
      </c>
      <c r="N728" s="86" t="e">
        <f t="shared" ca="1" si="189"/>
        <v>#N/A</v>
      </c>
      <c r="O728" s="86" t="e">
        <f t="shared" ca="1" si="190"/>
        <v>#N/A</v>
      </c>
      <c r="Q728" s="16" t="e">
        <f t="shared" ca="1" si="191"/>
        <v>#N/A</v>
      </c>
      <c r="R728" s="86" t="e">
        <f t="shared" ca="1" si="192"/>
        <v>#N/A</v>
      </c>
      <c r="S728" s="86" t="e">
        <f t="shared" ca="1" si="193"/>
        <v>#N/A</v>
      </c>
      <c r="T728" s="16" t="e">
        <f ca="1">(($E$9*(RAND()*($E$213-$D$213)+$D$213))*(RAND()*('Your Value Calcs'!$E$209-'Your Value Calcs'!$D$209)+'Your Value Calcs'!$D$209+IF('Your Results'!$D$48&gt;0,'Your Results'!$D$48,0)))+$E$161-$E$201+$E$185-($E$185*(RAND()*($E$215-$D$215)+$D$215))-(($E$205/$C$56)*(RAND()*($E$216-$D$216)+$D$216))</f>
        <v>#N/A</v>
      </c>
      <c r="U728" s="86"/>
    </row>
    <row r="729" spans="2:21" x14ac:dyDescent="0.25">
      <c r="B729" s="181" t="e">
        <f t="shared" ca="1" si="187"/>
        <v>#N/A</v>
      </c>
      <c r="C7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9" s="86"/>
      <c r="E729" s="86"/>
      <c r="G729" s="16"/>
      <c r="H729" s="86"/>
      <c r="I729" s="86"/>
      <c r="K729" s="86"/>
      <c r="M729" s="16" t="e">
        <f t="shared" ca="1" si="188"/>
        <v>#N/A</v>
      </c>
      <c r="N729" s="86" t="e">
        <f t="shared" ca="1" si="189"/>
        <v>#N/A</v>
      </c>
      <c r="O729" s="86" t="e">
        <f t="shared" ca="1" si="190"/>
        <v>#N/A</v>
      </c>
      <c r="Q729" s="16" t="e">
        <f t="shared" ca="1" si="191"/>
        <v>#N/A</v>
      </c>
      <c r="R729" s="86" t="e">
        <f t="shared" ca="1" si="192"/>
        <v>#N/A</v>
      </c>
      <c r="S729" s="86" t="e">
        <f t="shared" ca="1" si="193"/>
        <v>#N/A</v>
      </c>
      <c r="T729" s="16" t="e">
        <f ca="1">(($E$9*(RAND()*($E$213-$D$213)+$D$213))*(RAND()*('Your Value Calcs'!$E$209-'Your Value Calcs'!$D$209)+'Your Value Calcs'!$D$209+IF('Your Results'!$D$48&gt;0,'Your Results'!$D$48,0)))+$E$161-$E$201+$E$185-($E$185*(RAND()*($E$215-$D$215)+$D$215))-(($E$205/$C$56)*(RAND()*($E$216-$D$216)+$D$216))</f>
        <v>#N/A</v>
      </c>
      <c r="U729" s="86"/>
    </row>
    <row r="730" spans="2:21" x14ac:dyDescent="0.25">
      <c r="B730" s="181" t="e">
        <f t="shared" ca="1" si="187"/>
        <v>#N/A</v>
      </c>
      <c r="C7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0" s="86"/>
      <c r="E730" s="86"/>
      <c r="G730" s="16"/>
      <c r="H730" s="86"/>
      <c r="I730" s="86"/>
      <c r="K730" s="86"/>
      <c r="M730" s="16" t="e">
        <f t="shared" ca="1" si="188"/>
        <v>#N/A</v>
      </c>
      <c r="N730" s="86" t="e">
        <f t="shared" ca="1" si="189"/>
        <v>#N/A</v>
      </c>
      <c r="O730" s="86" t="e">
        <f t="shared" ca="1" si="190"/>
        <v>#N/A</v>
      </c>
      <c r="Q730" s="16" t="e">
        <f t="shared" ca="1" si="191"/>
        <v>#N/A</v>
      </c>
      <c r="R730" s="86" t="e">
        <f t="shared" ca="1" si="192"/>
        <v>#N/A</v>
      </c>
      <c r="S730" s="86" t="e">
        <f t="shared" ca="1" si="193"/>
        <v>#N/A</v>
      </c>
      <c r="T730" s="16" t="e">
        <f ca="1">(($E$9*(RAND()*($E$213-$D$213)+$D$213))*(RAND()*('Your Value Calcs'!$E$209-'Your Value Calcs'!$D$209)+'Your Value Calcs'!$D$209+IF('Your Results'!$D$48&gt;0,'Your Results'!$D$48,0)))+$E$161-$E$201+$E$185-($E$185*(RAND()*($E$215-$D$215)+$D$215))-(($E$205/$C$56)*(RAND()*($E$216-$D$216)+$D$216))</f>
        <v>#N/A</v>
      </c>
      <c r="U730" s="86"/>
    </row>
    <row r="731" spans="2:21" x14ac:dyDescent="0.25">
      <c r="B731" s="181" t="e">
        <f t="shared" ca="1" si="187"/>
        <v>#N/A</v>
      </c>
      <c r="C7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1" s="86"/>
      <c r="E731" s="86"/>
      <c r="G731" s="16"/>
      <c r="H731" s="86"/>
      <c r="I731" s="86"/>
      <c r="K731" s="86"/>
      <c r="M731" s="16" t="e">
        <f t="shared" ca="1" si="188"/>
        <v>#N/A</v>
      </c>
      <c r="N731" s="86" t="e">
        <f t="shared" ca="1" si="189"/>
        <v>#N/A</v>
      </c>
      <c r="O731" s="86" t="e">
        <f t="shared" ca="1" si="190"/>
        <v>#N/A</v>
      </c>
      <c r="Q731" s="16" t="e">
        <f t="shared" ca="1" si="191"/>
        <v>#N/A</v>
      </c>
      <c r="R731" s="86" t="e">
        <f t="shared" ca="1" si="192"/>
        <v>#N/A</v>
      </c>
      <c r="S731" s="86" t="e">
        <f t="shared" ca="1" si="193"/>
        <v>#N/A</v>
      </c>
      <c r="T731" s="16" t="e">
        <f ca="1">(($E$9*(RAND()*($E$213-$D$213)+$D$213))*(RAND()*('Your Value Calcs'!$E$209-'Your Value Calcs'!$D$209)+'Your Value Calcs'!$D$209+IF('Your Results'!$D$48&gt;0,'Your Results'!$D$48,0)))+$E$161-$E$201+$E$185-($E$185*(RAND()*($E$215-$D$215)+$D$215))-(($E$205/$C$56)*(RAND()*($E$216-$D$216)+$D$216))</f>
        <v>#N/A</v>
      </c>
      <c r="U731" s="86"/>
    </row>
    <row r="732" spans="2:21" x14ac:dyDescent="0.25">
      <c r="B732" s="181" t="e">
        <f t="shared" ca="1" si="187"/>
        <v>#N/A</v>
      </c>
      <c r="C7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2" s="86"/>
      <c r="E732" s="86"/>
      <c r="G732" s="16"/>
      <c r="H732" s="86"/>
      <c r="I732" s="86"/>
      <c r="K732" s="86"/>
      <c r="M732" s="16" t="e">
        <f t="shared" ca="1" si="188"/>
        <v>#N/A</v>
      </c>
      <c r="N732" s="86" t="e">
        <f t="shared" ca="1" si="189"/>
        <v>#N/A</v>
      </c>
      <c r="O732" s="86" t="e">
        <f t="shared" ca="1" si="190"/>
        <v>#N/A</v>
      </c>
      <c r="Q732" s="16" t="e">
        <f t="shared" ca="1" si="191"/>
        <v>#N/A</v>
      </c>
      <c r="R732" s="86" t="e">
        <f t="shared" ca="1" si="192"/>
        <v>#N/A</v>
      </c>
      <c r="S732" s="86" t="e">
        <f t="shared" ca="1" si="193"/>
        <v>#N/A</v>
      </c>
      <c r="T732" s="16" t="e">
        <f ca="1">(($E$9*(RAND()*($E$213-$D$213)+$D$213))*(RAND()*('Your Value Calcs'!$E$209-'Your Value Calcs'!$D$209)+'Your Value Calcs'!$D$209+IF('Your Results'!$D$48&gt;0,'Your Results'!$D$48,0)))+$E$161-$E$201+$E$185-($E$185*(RAND()*($E$215-$D$215)+$D$215))-(($E$205/$C$56)*(RAND()*($E$216-$D$216)+$D$216))</f>
        <v>#N/A</v>
      </c>
      <c r="U732" s="86"/>
    </row>
    <row r="733" spans="2:21" x14ac:dyDescent="0.25">
      <c r="B733" s="181" t="e">
        <f t="shared" ca="1" si="187"/>
        <v>#N/A</v>
      </c>
      <c r="C7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3" s="86"/>
      <c r="E733" s="86"/>
      <c r="G733" s="16"/>
      <c r="H733" s="86"/>
      <c r="I733" s="86"/>
      <c r="K733" s="86"/>
      <c r="M733" s="16" t="e">
        <f t="shared" ca="1" si="188"/>
        <v>#N/A</v>
      </c>
      <c r="N733" s="86" t="e">
        <f t="shared" ca="1" si="189"/>
        <v>#N/A</v>
      </c>
      <c r="O733" s="86" t="e">
        <f t="shared" ca="1" si="190"/>
        <v>#N/A</v>
      </c>
      <c r="Q733" s="16" t="e">
        <f t="shared" ca="1" si="191"/>
        <v>#N/A</v>
      </c>
      <c r="R733" s="86" t="e">
        <f t="shared" ca="1" si="192"/>
        <v>#N/A</v>
      </c>
      <c r="S733" s="86" t="e">
        <f t="shared" ca="1" si="193"/>
        <v>#N/A</v>
      </c>
      <c r="T733" s="16" t="e">
        <f ca="1">(($E$9*(RAND()*($E$213-$D$213)+$D$213))*(RAND()*('Your Value Calcs'!$E$209-'Your Value Calcs'!$D$209)+'Your Value Calcs'!$D$209+IF('Your Results'!$D$48&gt;0,'Your Results'!$D$48,0)))+$E$161-$E$201+$E$185-($E$185*(RAND()*($E$215-$D$215)+$D$215))-(($E$205/$C$56)*(RAND()*($E$216-$D$216)+$D$216))</f>
        <v>#N/A</v>
      </c>
      <c r="U733" s="86"/>
    </row>
    <row r="734" spans="2:21" x14ac:dyDescent="0.25">
      <c r="B734" s="181" t="e">
        <f t="shared" ca="1" si="187"/>
        <v>#N/A</v>
      </c>
      <c r="C7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4" s="86"/>
      <c r="E734" s="86"/>
      <c r="G734" s="16"/>
      <c r="H734" s="86"/>
      <c r="I734" s="86"/>
      <c r="K734" s="86"/>
      <c r="M734" s="16" t="e">
        <f t="shared" ca="1" si="188"/>
        <v>#N/A</v>
      </c>
      <c r="N734" s="86" t="e">
        <f t="shared" ca="1" si="189"/>
        <v>#N/A</v>
      </c>
      <c r="O734" s="86" t="e">
        <f t="shared" ca="1" si="190"/>
        <v>#N/A</v>
      </c>
      <c r="Q734" s="16" t="e">
        <f t="shared" ca="1" si="191"/>
        <v>#N/A</v>
      </c>
      <c r="R734" s="86" t="e">
        <f t="shared" ca="1" si="192"/>
        <v>#N/A</v>
      </c>
      <c r="S734" s="86" t="e">
        <f t="shared" ca="1" si="193"/>
        <v>#N/A</v>
      </c>
      <c r="T734" s="16" t="e">
        <f ca="1">(($E$9*(RAND()*($E$213-$D$213)+$D$213))*(RAND()*('Your Value Calcs'!$E$209-'Your Value Calcs'!$D$209)+'Your Value Calcs'!$D$209+IF('Your Results'!$D$48&gt;0,'Your Results'!$D$48,0)))+$E$161-$E$201+$E$185-($E$185*(RAND()*($E$215-$D$215)+$D$215))-(($E$205/$C$56)*(RAND()*($E$216-$D$216)+$D$216))</f>
        <v>#N/A</v>
      </c>
      <c r="U734" s="86"/>
    </row>
    <row r="735" spans="2:21" x14ac:dyDescent="0.25">
      <c r="B735" s="181" t="e">
        <f t="shared" ca="1" si="187"/>
        <v>#N/A</v>
      </c>
      <c r="C7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5" s="86"/>
      <c r="E735" s="86"/>
      <c r="G735" s="16"/>
      <c r="H735" s="86"/>
      <c r="I735" s="86"/>
      <c r="K735" s="86"/>
      <c r="M735" s="16" t="e">
        <f t="shared" ca="1" si="188"/>
        <v>#N/A</v>
      </c>
      <c r="N735" s="86" t="e">
        <f t="shared" ca="1" si="189"/>
        <v>#N/A</v>
      </c>
      <c r="O735" s="86" t="e">
        <f t="shared" ca="1" si="190"/>
        <v>#N/A</v>
      </c>
      <c r="Q735" s="16" t="e">
        <f t="shared" ca="1" si="191"/>
        <v>#N/A</v>
      </c>
      <c r="R735" s="86" t="e">
        <f t="shared" ca="1" si="192"/>
        <v>#N/A</v>
      </c>
      <c r="S735" s="86" t="e">
        <f t="shared" ca="1" si="193"/>
        <v>#N/A</v>
      </c>
      <c r="T735" s="16" t="e">
        <f ca="1">(($E$9*(RAND()*($E$213-$D$213)+$D$213))*(RAND()*('Your Value Calcs'!$E$209-'Your Value Calcs'!$D$209)+'Your Value Calcs'!$D$209+IF('Your Results'!$D$48&gt;0,'Your Results'!$D$48,0)))+$E$161-$E$201+$E$185-($E$185*(RAND()*($E$215-$D$215)+$D$215))-(($E$205/$C$56)*(RAND()*($E$216-$D$216)+$D$216))</f>
        <v>#N/A</v>
      </c>
      <c r="U735" s="86"/>
    </row>
    <row r="736" spans="2:21" x14ac:dyDescent="0.25">
      <c r="B736" s="181" t="e">
        <f t="shared" ca="1" si="187"/>
        <v>#N/A</v>
      </c>
      <c r="C7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6" s="86"/>
      <c r="E736" s="86"/>
      <c r="G736" s="16"/>
      <c r="H736" s="86"/>
      <c r="I736" s="86"/>
      <c r="K736" s="86"/>
      <c r="M736" s="16" t="e">
        <f t="shared" ca="1" si="188"/>
        <v>#N/A</v>
      </c>
      <c r="N736" s="86" t="e">
        <f t="shared" ca="1" si="189"/>
        <v>#N/A</v>
      </c>
      <c r="O736" s="86" t="e">
        <f t="shared" ca="1" si="190"/>
        <v>#N/A</v>
      </c>
      <c r="Q736" s="16" t="e">
        <f t="shared" ca="1" si="191"/>
        <v>#N/A</v>
      </c>
      <c r="R736" s="86" t="e">
        <f t="shared" ca="1" si="192"/>
        <v>#N/A</v>
      </c>
      <c r="S736" s="86" t="e">
        <f t="shared" ca="1" si="193"/>
        <v>#N/A</v>
      </c>
      <c r="T736" s="16" t="e">
        <f ca="1">(($E$9*(RAND()*($E$213-$D$213)+$D$213))*(RAND()*('Your Value Calcs'!$E$209-'Your Value Calcs'!$D$209)+'Your Value Calcs'!$D$209+IF('Your Results'!$D$48&gt;0,'Your Results'!$D$48,0)))+$E$161-$E$201+$E$185-($E$185*(RAND()*($E$215-$D$215)+$D$215))-(($E$205/$C$56)*(RAND()*($E$216-$D$216)+$D$216))</f>
        <v>#N/A</v>
      </c>
      <c r="U736" s="86"/>
    </row>
    <row r="737" spans="2:21" x14ac:dyDescent="0.25">
      <c r="B737" s="181" t="e">
        <f t="shared" ca="1" si="187"/>
        <v>#N/A</v>
      </c>
      <c r="C7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7" s="86"/>
      <c r="E737" s="86"/>
      <c r="G737" s="16"/>
      <c r="H737" s="86"/>
      <c r="I737" s="86"/>
      <c r="K737" s="86"/>
      <c r="M737" s="16" t="e">
        <f t="shared" ca="1" si="188"/>
        <v>#N/A</v>
      </c>
      <c r="N737" s="86" t="e">
        <f t="shared" ca="1" si="189"/>
        <v>#N/A</v>
      </c>
      <c r="O737" s="86" t="e">
        <f t="shared" ca="1" si="190"/>
        <v>#N/A</v>
      </c>
      <c r="Q737" s="16" t="e">
        <f t="shared" ca="1" si="191"/>
        <v>#N/A</v>
      </c>
      <c r="R737" s="86" t="e">
        <f t="shared" ca="1" si="192"/>
        <v>#N/A</v>
      </c>
      <c r="S737" s="86" t="e">
        <f t="shared" ca="1" si="193"/>
        <v>#N/A</v>
      </c>
      <c r="T737" s="16" t="e">
        <f ca="1">(($E$9*(RAND()*($E$213-$D$213)+$D$213))*(RAND()*('Your Value Calcs'!$E$209-'Your Value Calcs'!$D$209)+'Your Value Calcs'!$D$209+IF('Your Results'!$D$48&gt;0,'Your Results'!$D$48,0)))+$E$161-$E$201+$E$185-($E$185*(RAND()*($E$215-$D$215)+$D$215))-(($E$205/$C$56)*(RAND()*($E$216-$D$216)+$D$216))</f>
        <v>#N/A</v>
      </c>
      <c r="U737" s="86"/>
    </row>
    <row r="738" spans="2:21" x14ac:dyDescent="0.25">
      <c r="B738" s="181" t="e">
        <f t="shared" ca="1" si="187"/>
        <v>#N/A</v>
      </c>
      <c r="C7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8" s="86"/>
      <c r="E738" s="86"/>
      <c r="G738" s="16"/>
      <c r="H738" s="86"/>
      <c r="I738" s="86"/>
      <c r="K738" s="86"/>
      <c r="M738" s="16" t="e">
        <f t="shared" ca="1" si="188"/>
        <v>#N/A</v>
      </c>
      <c r="N738" s="86" t="e">
        <f t="shared" ca="1" si="189"/>
        <v>#N/A</v>
      </c>
      <c r="O738" s="86" t="e">
        <f t="shared" ca="1" si="190"/>
        <v>#N/A</v>
      </c>
      <c r="Q738" s="16" t="e">
        <f t="shared" ca="1" si="191"/>
        <v>#N/A</v>
      </c>
      <c r="R738" s="86" t="e">
        <f t="shared" ca="1" si="192"/>
        <v>#N/A</v>
      </c>
      <c r="S738" s="86" t="e">
        <f t="shared" ca="1" si="193"/>
        <v>#N/A</v>
      </c>
      <c r="T738" s="16" t="e">
        <f ca="1">(($E$9*(RAND()*($E$213-$D$213)+$D$213))*(RAND()*('Your Value Calcs'!$E$209-'Your Value Calcs'!$D$209)+'Your Value Calcs'!$D$209+IF('Your Results'!$D$48&gt;0,'Your Results'!$D$48,0)))+$E$161-$E$201+$E$185-($E$185*(RAND()*($E$215-$D$215)+$D$215))-(($E$205/$C$56)*(RAND()*($E$216-$D$216)+$D$216))</f>
        <v>#N/A</v>
      </c>
      <c r="U738" s="86"/>
    </row>
    <row r="739" spans="2:21" x14ac:dyDescent="0.25">
      <c r="B739" s="181" t="e">
        <f t="shared" ca="1" si="187"/>
        <v>#N/A</v>
      </c>
      <c r="C7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9" s="86"/>
      <c r="E739" s="86"/>
      <c r="G739" s="16"/>
      <c r="H739" s="86"/>
      <c r="I739" s="86"/>
      <c r="K739" s="86"/>
      <c r="M739" s="16" t="e">
        <f t="shared" ca="1" si="188"/>
        <v>#N/A</v>
      </c>
      <c r="N739" s="86" t="e">
        <f t="shared" ca="1" si="189"/>
        <v>#N/A</v>
      </c>
      <c r="O739" s="86" t="e">
        <f t="shared" ca="1" si="190"/>
        <v>#N/A</v>
      </c>
      <c r="Q739" s="16" t="e">
        <f t="shared" ca="1" si="191"/>
        <v>#N/A</v>
      </c>
      <c r="R739" s="86" t="e">
        <f t="shared" ca="1" si="192"/>
        <v>#N/A</v>
      </c>
      <c r="S739" s="86" t="e">
        <f t="shared" ca="1" si="193"/>
        <v>#N/A</v>
      </c>
      <c r="T739" s="16" t="e">
        <f ca="1">(($E$9*(RAND()*($E$213-$D$213)+$D$213))*(RAND()*('Your Value Calcs'!$E$209-'Your Value Calcs'!$D$209)+'Your Value Calcs'!$D$209+IF('Your Results'!$D$48&gt;0,'Your Results'!$D$48,0)))+$E$161-$E$201+$E$185-($E$185*(RAND()*($E$215-$D$215)+$D$215))-(($E$205/$C$56)*(RAND()*($E$216-$D$216)+$D$216))</f>
        <v>#N/A</v>
      </c>
      <c r="U739" s="86"/>
    </row>
    <row r="740" spans="2:21" x14ac:dyDescent="0.25">
      <c r="B740" s="181" t="e">
        <f t="shared" ca="1" si="187"/>
        <v>#N/A</v>
      </c>
      <c r="C7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0" s="86"/>
      <c r="E740" s="86"/>
      <c r="G740" s="16"/>
      <c r="H740" s="86"/>
      <c r="I740" s="86"/>
      <c r="K740" s="86"/>
      <c r="M740" s="16" t="e">
        <f t="shared" ca="1" si="188"/>
        <v>#N/A</v>
      </c>
      <c r="N740" s="86" t="e">
        <f t="shared" ca="1" si="189"/>
        <v>#N/A</v>
      </c>
      <c r="O740" s="86" t="e">
        <f t="shared" ca="1" si="190"/>
        <v>#N/A</v>
      </c>
      <c r="Q740" s="16" t="e">
        <f t="shared" ca="1" si="191"/>
        <v>#N/A</v>
      </c>
      <c r="R740" s="86" t="e">
        <f t="shared" ca="1" si="192"/>
        <v>#N/A</v>
      </c>
      <c r="S740" s="86" t="e">
        <f t="shared" ca="1" si="193"/>
        <v>#N/A</v>
      </c>
      <c r="T740" s="16" t="e">
        <f ca="1">(($E$9*(RAND()*($E$213-$D$213)+$D$213))*(RAND()*('Your Value Calcs'!$E$209-'Your Value Calcs'!$D$209)+'Your Value Calcs'!$D$209+IF('Your Results'!$D$48&gt;0,'Your Results'!$D$48,0)))+$E$161-$E$201+$E$185-($E$185*(RAND()*($E$215-$D$215)+$D$215))-(($E$205/$C$56)*(RAND()*($E$216-$D$216)+$D$216))</f>
        <v>#N/A</v>
      </c>
      <c r="U740" s="86"/>
    </row>
    <row r="741" spans="2:21" x14ac:dyDescent="0.25">
      <c r="B741" s="181" t="e">
        <f t="shared" ca="1" si="187"/>
        <v>#N/A</v>
      </c>
      <c r="C7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1" s="86"/>
      <c r="E741" s="86"/>
      <c r="G741" s="16"/>
      <c r="H741" s="86"/>
      <c r="I741" s="86"/>
      <c r="K741" s="86"/>
      <c r="M741" s="16" t="e">
        <f t="shared" ca="1" si="188"/>
        <v>#N/A</v>
      </c>
      <c r="N741" s="86" t="e">
        <f t="shared" ca="1" si="189"/>
        <v>#N/A</v>
      </c>
      <c r="O741" s="86" t="e">
        <f t="shared" ca="1" si="190"/>
        <v>#N/A</v>
      </c>
      <c r="Q741" s="16" t="e">
        <f t="shared" ca="1" si="191"/>
        <v>#N/A</v>
      </c>
      <c r="R741" s="86" t="e">
        <f t="shared" ca="1" si="192"/>
        <v>#N/A</v>
      </c>
      <c r="S741" s="86" t="e">
        <f t="shared" ca="1" si="193"/>
        <v>#N/A</v>
      </c>
      <c r="T741" s="16" t="e">
        <f ca="1">(($E$9*(RAND()*($E$213-$D$213)+$D$213))*(RAND()*('Your Value Calcs'!$E$209-'Your Value Calcs'!$D$209)+'Your Value Calcs'!$D$209+IF('Your Results'!$D$48&gt;0,'Your Results'!$D$48,0)))+$E$161-$E$201+$E$185-($E$185*(RAND()*($E$215-$D$215)+$D$215))-(($E$205/$C$56)*(RAND()*($E$216-$D$216)+$D$216))</f>
        <v>#N/A</v>
      </c>
      <c r="U741" s="86"/>
    </row>
    <row r="742" spans="2:21" x14ac:dyDescent="0.25">
      <c r="B742" s="181" t="e">
        <f t="shared" ca="1" si="187"/>
        <v>#N/A</v>
      </c>
      <c r="C7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2" s="86"/>
      <c r="E742" s="86"/>
      <c r="G742" s="16"/>
      <c r="H742" s="86"/>
      <c r="I742" s="86"/>
      <c r="K742" s="86"/>
      <c r="M742" s="16" t="e">
        <f t="shared" ca="1" si="188"/>
        <v>#N/A</v>
      </c>
      <c r="N742" s="86" t="e">
        <f t="shared" ca="1" si="189"/>
        <v>#N/A</v>
      </c>
      <c r="O742" s="86" t="e">
        <f t="shared" ca="1" si="190"/>
        <v>#N/A</v>
      </c>
      <c r="Q742" s="16" t="e">
        <f t="shared" ca="1" si="191"/>
        <v>#N/A</v>
      </c>
      <c r="R742" s="86" t="e">
        <f t="shared" ca="1" si="192"/>
        <v>#N/A</v>
      </c>
      <c r="S742" s="86" t="e">
        <f t="shared" ca="1" si="193"/>
        <v>#N/A</v>
      </c>
      <c r="T742" s="16" t="e">
        <f ca="1">(($E$9*(RAND()*($E$213-$D$213)+$D$213))*(RAND()*('Your Value Calcs'!$E$209-'Your Value Calcs'!$D$209)+'Your Value Calcs'!$D$209+IF('Your Results'!$D$48&gt;0,'Your Results'!$D$48,0)))+$E$161-$E$201+$E$185-($E$185*(RAND()*($E$215-$D$215)+$D$215))-(($E$205/$C$56)*(RAND()*($E$216-$D$216)+$D$216))</f>
        <v>#N/A</v>
      </c>
      <c r="U742" s="86"/>
    </row>
    <row r="743" spans="2:21" x14ac:dyDescent="0.25">
      <c r="B743" s="181" t="e">
        <f t="shared" ca="1" si="187"/>
        <v>#N/A</v>
      </c>
      <c r="C7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3" s="86"/>
      <c r="E743" s="86"/>
      <c r="G743" s="16"/>
      <c r="H743" s="86"/>
      <c r="I743" s="86"/>
      <c r="K743" s="86"/>
      <c r="M743" s="16" t="e">
        <f t="shared" ca="1" si="188"/>
        <v>#N/A</v>
      </c>
      <c r="N743" s="86" t="e">
        <f t="shared" ca="1" si="189"/>
        <v>#N/A</v>
      </c>
      <c r="O743" s="86" t="e">
        <f t="shared" ca="1" si="190"/>
        <v>#N/A</v>
      </c>
      <c r="Q743" s="16" t="e">
        <f t="shared" ca="1" si="191"/>
        <v>#N/A</v>
      </c>
      <c r="R743" s="86" t="e">
        <f t="shared" ca="1" si="192"/>
        <v>#N/A</v>
      </c>
      <c r="S743" s="86" t="e">
        <f t="shared" ca="1" si="193"/>
        <v>#N/A</v>
      </c>
      <c r="T743" s="16" t="e">
        <f ca="1">(($E$9*(RAND()*($E$213-$D$213)+$D$213))*(RAND()*('Your Value Calcs'!$E$209-'Your Value Calcs'!$D$209)+'Your Value Calcs'!$D$209+IF('Your Results'!$D$48&gt;0,'Your Results'!$D$48,0)))+$E$161-$E$201+$E$185-($E$185*(RAND()*($E$215-$D$215)+$D$215))-(($E$205/$C$56)*(RAND()*($E$216-$D$216)+$D$216))</f>
        <v>#N/A</v>
      </c>
      <c r="U743" s="86"/>
    </row>
    <row r="744" spans="2:21" x14ac:dyDescent="0.25">
      <c r="B744" s="181" t="e">
        <f t="shared" ca="1" si="187"/>
        <v>#N/A</v>
      </c>
      <c r="C7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4" s="86"/>
      <c r="E744" s="86"/>
      <c r="G744" s="16"/>
      <c r="H744" s="86"/>
      <c r="I744" s="86"/>
      <c r="K744" s="86"/>
      <c r="M744" s="16" t="e">
        <f t="shared" ca="1" si="188"/>
        <v>#N/A</v>
      </c>
      <c r="N744" s="86" t="e">
        <f t="shared" ca="1" si="189"/>
        <v>#N/A</v>
      </c>
      <c r="O744" s="86" t="e">
        <f t="shared" ca="1" si="190"/>
        <v>#N/A</v>
      </c>
      <c r="Q744" s="16" t="e">
        <f t="shared" ca="1" si="191"/>
        <v>#N/A</v>
      </c>
      <c r="R744" s="86" t="e">
        <f t="shared" ca="1" si="192"/>
        <v>#N/A</v>
      </c>
      <c r="S744" s="86" t="e">
        <f t="shared" ca="1" si="193"/>
        <v>#N/A</v>
      </c>
      <c r="T744" s="16" t="e">
        <f ca="1">(($E$9*(RAND()*($E$213-$D$213)+$D$213))*(RAND()*('Your Value Calcs'!$E$209-'Your Value Calcs'!$D$209)+'Your Value Calcs'!$D$209+IF('Your Results'!$D$48&gt;0,'Your Results'!$D$48,0)))+$E$161-$E$201+$E$185-($E$185*(RAND()*($E$215-$D$215)+$D$215))-(($E$205/$C$56)*(RAND()*($E$216-$D$216)+$D$216))</f>
        <v>#N/A</v>
      </c>
      <c r="U744" s="86"/>
    </row>
    <row r="745" spans="2:21" x14ac:dyDescent="0.25">
      <c r="B745" s="181" t="e">
        <f t="shared" ca="1" si="187"/>
        <v>#N/A</v>
      </c>
      <c r="C7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5" s="86"/>
      <c r="E745" s="86"/>
      <c r="G745" s="16"/>
      <c r="H745" s="86"/>
      <c r="I745" s="86"/>
      <c r="K745" s="86"/>
      <c r="M745" s="16" t="e">
        <f t="shared" ca="1" si="188"/>
        <v>#N/A</v>
      </c>
      <c r="N745" s="86" t="e">
        <f t="shared" ca="1" si="189"/>
        <v>#N/A</v>
      </c>
      <c r="O745" s="86" t="e">
        <f t="shared" ca="1" si="190"/>
        <v>#N/A</v>
      </c>
      <c r="Q745" s="16" t="e">
        <f t="shared" ca="1" si="191"/>
        <v>#N/A</v>
      </c>
      <c r="R745" s="86" t="e">
        <f t="shared" ca="1" si="192"/>
        <v>#N/A</v>
      </c>
      <c r="S745" s="86" t="e">
        <f t="shared" ca="1" si="193"/>
        <v>#N/A</v>
      </c>
      <c r="T745" s="16" t="e">
        <f ca="1">(($E$9*(RAND()*($E$213-$D$213)+$D$213))*(RAND()*('Your Value Calcs'!$E$209-'Your Value Calcs'!$D$209)+'Your Value Calcs'!$D$209+IF('Your Results'!$D$48&gt;0,'Your Results'!$D$48,0)))+$E$161-$E$201+$E$185-($E$185*(RAND()*($E$215-$D$215)+$D$215))-(($E$205/$C$56)*(RAND()*($E$216-$D$216)+$D$216))</f>
        <v>#N/A</v>
      </c>
      <c r="U745" s="86"/>
    </row>
    <row r="746" spans="2:21" x14ac:dyDescent="0.25">
      <c r="B746" s="181" t="e">
        <f t="shared" ca="1" si="187"/>
        <v>#N/A</v>
      </c>
      <c r="C7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6" s="86"/>
      <c r="E746" s="86"/>
      <c r="G746" s="16"/>
      <c r="H746" s="86"/>
      <c r="I746" s="86"/>
      <c r="K746" s="86"/>
      <c r="M746" s="16" t="e">
        <f t="shared" ca="1" si="188"/>
        <v>#N/A</v>
      </c>
      <c r="N746" s="86" t="e">
        <f t="shared" ca="1" si="189"/>
        <v>#N/A</v>
      </c>
      <c r="O746" s="86" t="e">
        <f t="shared" ca="1" si="190"/>
        <v>#N/A</v>
      </c>
      <c r="Q746" s="16" t="e">
        <f t="shared" ca="1" si="191"/>
        <v>#N/A</v>
      </c>
      <c r="R746" s="86" t="e">
        <f t="shared" ca="1" si="192"/>
        <v>#N/A</v>
      </c>
      <c r="S746" s="86" t="e">
        <f t="shared" ca="1" si="193"/>
        <v>#N/A</v>
      </c>
      <c r="T746" s="16" t="e">
        <f ca="1">(($E$9*(RAND()*($E$213-$D$213)+$D$213))*(RAND()*('Your Value Calcs'!$E$209-'Your Value Calcs'!$D$209)+'Your Value Calcs'!$D$209+IF('Your Results'!$D$48&gt;0,'Your Results'!$D$48,0)))+$E$161-$E$201+$E$185-($E$185*(RAND()*($E$215-$D$215)+$D$215))-(($E$205/$C$56)*(RAND()*($E$216-$D$216)+$D$216))</f>
        <v>#N/A</v>
      </c>
      <c r="U746" s="86"/>
    </row>
    <row r="747" spans="2:21" x14ac:dyDescent="0.25">
      <c r="B747" s="181" t="e">
        <f t="shared" ca="1" si="187"/>
        <v>#N/A</v>
      </c>
      <c r="C7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7" s="86"/>
      <c r="E747" s="86"/>
      <c r="G747" s="16"/>
      <c r="H747" s="86"/>
      <c r="I747" s="86"/>
      <c r="K747" s="86"/>
      <c r="M747" s="16" t="e">
        <f t="shared" ca="1" si="188"/>
        <v>#N/A</v>
      </c>
      <c r="N747" s="86" t="e">
        <f t="shared" ca="1" si="189"/>
        <v>#N/A</v>
      </c>
      <c r="O747" s="86" t="e">
        <f t="shared" ca="1" si="190"/>
        <v>#N/A</v>
      </c>
      <c r="Q747" s="16" t="e">
        <f t="shared" ca="1" si="191"/>
        <v>#N/A</v>
      </c>
      <c r="R747" s="86" t="e">
        <f t="shared" ca="1" si="192"/>
        <v>#N/A</v>
      </c>
      <c r="S747" s="86" t="e">
        <f t="shared" ca="1" si="193"/>
        <v>#N/A</v>
      </c>
      <c r="T747" s="16" t="e">
        <f ca="1">(($E$9*(RAND()*($E$213-$D$213)+$D$213))*(RAND()*('Your Value Calcs'!$E$209-'Your Value Calcs'!$D$209)+'Your Value Calcs'!$D$209+IF('Your Results'!$D$48&gt;0,'Your Results'!$D$48,0)))+$E$161-$E$201+$E$185-($E$185*(RAND()*($E$215-$D$215)+$D$215))-(($E$205/$C$56)*(RAND()*($E$216-$D$216)+$D$216))</f>
        <v>#N/A</v>
      </c>
      <c r="U747" s="86"/>
    </row>
    <row r="748" spans="2:21" x14ac:dyDescent="0.25">
      <c r="B748" s="181" t="e">
        <f t="shared" ca="1" si="187"/>
        <v>#N/A</v>
      </c>
      <c r="C7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8" s="86"/>
      <c r="E748" s="86"/>
      <c r="G748" s="16"/>
      <c r="H748" s="86"/>
      <c r="I748" s="86"/>
      <c r="K748" s="86"/>
      <c r="M748" s="16" t="e">
        <f t="shared" ca="1" si="188"/>
        <v>#N/A</v>
      </c>
      <c r="N748" s="86" t="e">
        <f t="shared" ca="1" si="189"/>
        <v>#N/A</v>
      </c>
      <c r="O748" s="86" t="e">
        <f t="shared" ca="1" si="190"/>
        <v>#N/A</v>
      </c>
      <c r="Q748" s="16" t="e">
        <f t="shared" ca="1" si="191"/>
        <v>#N/A</v>
      </c>
      <c r="R748" s="86" t="e">
        <f t="shared" ca="1" si="192"/>
        <v>#N/A</v>
      </c>
      <c r="S748" s="86" t="e">
        <f t="shared" ca="1" si="193"/>
        <v>#N/A</v>
      </c>
      <c r="T748" s="16" t="e">
        <f ca="1">(($E$9*(RAND()*($E$213-$D$213)+$D$213))*(RAND()*('Your Value Calcs'!$E$209-'Your Value Calcs'!$D$209)+'Your Value Calcs'!$D$209+IF('Your Results'!$D$48&gt;0,'Your Results'!$D$48,0)))+$E$161-$E$201+$E$185-($E$185*(RAND()*($E$215-$D$215)+$D$215))-(($E$205/$C$56)*(RAND()*($E$216-$D$216)+$D$216))</f>
        <v>#N/A</v>
      </c>
      <c r="U748" s="86"/>
    </row>
    <row r="749" spans="2:21" x14ac:dyDescent="0.25">
      <c r="B749" s="181" t="e">
        <f t="shared" ca="1" si="187"/>
        <v>#N/A</v>
      </c>
      <c r="C7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9" s="86"/>
      <c r="E749" s="86"/>
      <c r="G749" s="16"/>
      <c r="H749" s="86"/>
      <c r="I749" s="86"/>
      <c r="K749" s="86"/>
      <c r="M749" s="16" t="e">
        <f t="shared" ca="1" si="188"/>
        <v>#N/A</v>
      </c>
      <c r="N749" s="86" t="e">
        <f t="shared" ca="1" si="189"/>
        <v>#N/A</v>
      </c>
      <c r="O749" s="86" t="e">
        <f t="shared" ca="1" si="190"/>
        <v>#N/A</v>
      </c>
      <c r="Q749" s="16" t="e">
        <f t="shared" ca="1" si="191"/>
        <v>#N/A</v>
      </c>
      <c r="R749" s="86" t="e">
        <f t="shared" ca="1" si="192"/>
        <v>#N/A</v>
      </c>
      <c r="S749" s="86" t="e">
        <f t="shared" ca="1" si="193"/>
        <v>#N/A</v>
      </c>
      <c r="T749" s="16" t="e">
        <f ca="1">(($E$9*(RAND()*($E$213-$D$213)+$D$213))*(RAND()*('Your Value Calcs'!$E$209-'Your Value Calcs'!$D$209)+'Your Value Calcs'!$D$209+IF('Your Results'!$D$48&gt;0,'Your Results'!$D$48,0)))+$E$161-$E$201+$E$185-($E$185*(RAND()*($E$215-$D$215)+$D$215))-(($E$205/$C$56)*(RAND()*($E$216-$D$216)+$D$216))</f>
        <v>#N/A</v>
      </c>
      <c r="U749" s="86"/>
    </row>
    <row r="750" spans="2:21" x14ac:dyDescent="0.25">
      <c r="B750" s="181" t="e">
        <f t="shared" ca="1" si="187"/>
        <v>#N/A</v>
      </c>
      <c r="C7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0" s="86"/>
      <c r="E750" s="86"/>
      <c r="G750" s="16"/>
      <c r="H750" s="86"/>
      <c r="I750" s="86"/>
      <c r="K750" s="86"/>
      <c r="M750" s="16" t="e">
        <f t="shared" ca="1" si="188"/>
        <v>#N/A</v>
      </c>
      <c r="N750" s="86" t="e">
        <f t="shared" ca="1" si="189"/>
        <v>#N/A</v>
      </c>
      <c r="O750" s="86" t="e">
        <f t="shared" ca="1" si="190"/>
        <v>#N/A</v>
      </c>
      <c r="Q750" s="16" t="e">
        <f t="shared" ca="1" si="191"/>
        <v>#N/A</v>
      </c>
      <c r="R750" s="86" t="e">
        <f t="shared" ca="1" si="192"/>
        <v>#N/A</v>
      </c>
      <c r="S750" s="86" t="e">
        <f t="shared" ca="1" si="193"/>
        <v>#N/A</v>
      </c>
      <c r="T750" s="16" t="e">
        <f ca="1">(($E$9*(RAND()*($E$213-$D$213)+$D$213))*(RAND()*('Your Value Calcs'!$E$209-'Your Value Calcs'!$D$209)+'Your Value Calcs'!$D$209+IF('Your Results'!$D$48&gt;0,'Your Results'!$D$48,0)))+$E$161-$E$201+$E$185-($E$185*(RAND()*($E$215-$D$215)+$D$215))-(($E$205/$C$56)*(RAND()*($E$216-$D$216)+$D$216))</f>
        <v>#N/A</v>
      </c>
      <c r="U750" s="86"/>
    </row>
    <row r="751" spans="2:21" x14ac:dyDescent="0.25">
      <c r="B751" s="181" t="e">
        <f t="shared" ca="1" si="187"/>
        <v>#N/A</v>
      </c>
      <c r="C7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1" s="86"/>
      <c r="E751" s="86"/>
      <c r="G751" s="16"/>
      <c r="H751" s="86"/>
      <c r="I751" s="86"/>
      <c r="K751" s="86"/>
      <c r="M751" s="16" t="e">
        <f t="shared" ca="1" si="188"/>
        <v>#N/A</v>
      </c>
      <c r="N751" s="86" t="e">
        <f t="shared" ca="1" si="189"/>
        <v>#N/A</v>
      </c>
      <c r="O751" s="86" t="e">
        <f t="shared" ca="1" si="190"/>
        <v>#N/A</v>
      </c>
      <c r="Q751" s="16" t="e">
        <f t="shared" ca="1" si="191"/>
        <v>#N/A</v>
      </c>
      <c r="R751" s="86" t="e">
        <f t="shared" ca="1" si="192"/>
        <v>#N/A</v>
      </c>
      <c r="S751" s="86" t="e">
        <f t="shared" ca="1" si="193"/>
        <v>#N/A</v>
      </c>
      <c r="T751" s="16" t="e">
        <f ca="1">(($E$9*(RAND()*($E$213-$D$213)+$D$213))*(RAND()*('Your Value Calcs'!$E$209-'Your Value Calcs'!$D$209)+'Your Value Calcs'!$D$209+IF('Your Results'!$D$48&gt;0,'Your Results'!$D$48,0)))+$E$161-$E$201+$E$185-($E$185*(RAND()*($E$215-$D$215)+$D$215))-(($E$205/$C$56)*(RAND()*($E$216-$D$216)+$D$216))</f>
        <v>#N/A</v>
      </c>
      <c r="U751" s="86"/>
    </row>
    <row r="752" spans="2:21" x14ac:dyDescent="0.25">
      <c r="B752" s="181" t="e">
        <f t="shared" ca="1" si="187"/>
        <v>#N/A</v>
      </c>
      <c r="C7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2" s="86"/>
      <c r="E752" s="86"/>
      <c r="G752" s="16"/>
      <c r="H752" s="86"/>
      <c r="I752" s="86"/>
      <c r="K752" s="86"/>
      <c r="M752" s="16" t="e">
        <f t="shared" ca="1" si="188"/>
        <v>#N/A</v>
      </c>
      <c r="N752" s="86" t="e">
        <f t="shared" ca="1" si="189"/>
        <v>#N/A</v>
      </c>
      <c r="O752" s="86" t="e">
        <f t="shared" ca="1" si="190"/>
        <v>#N/A</v>
      </c>
      <c r="Q752" s="16" t="e">
        <f t="shared" ca="1" si="191"/>
        <v>#N/A</v>
      </c>
      <c r="R752" s="86" t="e">
        <f t="shared" ca="1" si="192"/>
        <v>#N/A</v>
      </c>
      <c r="S752" s="86" t="e">
        <f t="shared" ca="1" si="193"/>
        <v>#N/A</v>
      </c>
      <c r="T752" s="16" t="e">
        <f ca="1">(($E$9*(RAND()*($E$213-$D$213)+$D$213))*(RAND()*('Your Value Calcs'!$E$209-'Your Value Calcs'!$D$209)+'Your Value Calcs'!$D$209+IF('Your Results'!$D$48&gt;0,'Your Results'!$D$48,0)))+$E$161-$E$201+$E$185-($E$185*(RAND()*($E$215-$D$215)+$D$215))-(($E$205/$C$56)*(RAND()*($E$216-$D$216)+$D$216))</f>
        <v>#N/A</v>
      </c>
      <c r="U752" s="86"/>
    </row>
    <row r="753" spans="2:21" x14ac:dyDescent="0.25">
      <c r="B753" s="181" t="e">
        <f t="shared" ca="1" si="187"/>
        <v>#N/A</v>
      </c>
      <c r="C7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3" s="86"/>
      <c r="E753" s="86"/>
      <c r="G753" s="16"/>
      <c r="H753" s="86"/>
      <c r="I753" s="86"/>
      <c r="K753" s="86"/>
      <c r="M753" s="16" t="e">
        <f t="shared" ca="1" si="188"/>
        <v>#N/A</v>
      </c>
      <c r="N753" s="86" t="e">
        <f t="shared" ca="1" si="189"/>
        <v>#N/A</v>
      </c>
      <c r="O753" s="86" t="e">
        <f t="shared" ca="1" si="190"/>
        <v>#N/A</v>
      </c>
      <c r="Q753" s="16" t="e">
        <f t="shared" ca="1" si="191"/>
        <v>#N/A</v>
      </c>
      <c r="R753" s="86" t="e">
        <f t="shared" ca="1" si="192"/>
        <v>#N/A</v>
      </c>
      <c r="S753" s="86" t="e">
        <f t="shared" ca="1" si="193"/>
        <v>#N/A</v>
      </c>
      <c r="T753" s="16" t="e">
        <f ca="1">(($E$9*(RAND()*($E$213-$D$213)+$D$213))*(RAND()*('Your Value Calcs'!$E$209-'Your Value Calcs'!$D$209)+'Your Value Calcs'!$D$209+IF('Your Results'!$D$48&gt;0,'Your Results'!$D$48,0)))+$E$161-$E$201+$E$185-($E$185*(RAND()*($E$215-$D$215)+$D$215))-(($E$205/$C$56)*(RAND()*($E$216-$D$216)+$D$216))</f>
        <v>#N/A</v>
      </c>
      <c r="U753" s="86"/>
    </row>
    <row r="754" spans="2:21" x14ac:dyDescent="0.25">
      <c r="B754" s="181" t="e">
        <f t="shared" ca="1" si="187"/>
        <v>#N/A</v>
      </c>
      <c r="C7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4" s="86"/>
      <c r="E754" s="86"/>
      <c r="G754" s="16"/>
      <c r="H754" s="86"/>
      <c r="I754" s="86"/>
      <c r="K754" s="86"/>
      <c r="M754" s="16" t="e">
        <f t="shared" ca="1" si="188"/>
        <v>#N/A</v>
      </c>
      <c r="N754" s="86" t="e">
        <f t="shared" ca="1" si="189"/>
        <v>#N/A</v>
      </c>
      <c r="O754" s="86" t="e">
        <f t="shared" ca="1" si="190"/>
        <v>#N/A</v>
      </c>
      <c r="Q754" s="16" t="e">
        <f t="shared" ca="1" si="191"/>
        <v>#N/A</v>
      </c>
      <c r="R754" s="86" t="e">
        <f t="shared" ca="1" si="192"/>
        <v>#N/A</v>
      </c>
      <c r="S754" s="86" t="e">
        <f t="shared" ca="1" si="193"/>
        <v>#N/A</v>
      </c>
      <c r="T754" s="16" t="e">
        <f ca="1">(($E$9*(RAND()*($E$213-$D$213)+$D$213))*(RAND()*('Your Value Calcs'!$E$209-'Your Value Calcs'!$D$209)+'Your Value Calcs'!$D$209+IF('Your Results'!$D$48&gt;0,'Your Results'!$D$48,0)))+$E$161-$E$201+$E$185-($E$185*(RAND()*($E$215-$D$215)+$D$215))-(($E$205/$C$56)*(RAND()*($E$216-$D$216)+$D$216))</f>
        <v>#N/A</v>
      </c>
      <c r="U754" s="86"/>
    </row>
    <row r="755" spans="2:21" x14ac:dyDescent="0.25">
      <c r="B755" s="181" t="e">
        <f t="shared" ca="1" si="187"/>
        <v>#N/A</v>
      </c>
      <c r="C7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5" s="86"/>
      <c r="E755" s="86"/>
      <c r="G755" s="16"/>
      <c r="H755" s="86"/>
      <c r="I755" s="86"/>
      <c r="K755" s="86"/>
      <c r="M755" s="16" t="e">
        <f t="shared" ca="1" si="188"/>
        <v>#N/A</v>
      </c>
      <c r="N755" s="86" t="e">
        <f t="shared" ca="1" si="189"/>
        <v>#N/A</v>
      </c>
      <c r="O755" s="86" t="e">
        <f t="shared" ca="1" si="190"/>
        <v>#N/A</v>
      </c>
      <c r="Q755" s="16" t="e">
        <f t="shared" ca="1" si="191"/>
        <v>#N/A</v>
      </c>
      <c r="R755" s="86" t="e">
        <f t="shared" ca="1" si="192"/>
        <v>#N/A</v>
      </c>
      <c r="S755" s="86" t="e">
        <f t="shared" ca="1" si="193"/>
        <v>#N/A</v>
      </c>
      <c r="T755" s="16" t="e">
        <f ca="1">(($E$9*(RAND()*($E$213-$D$213)+$D$213))*(RAND()*('Your Value Calcs'!$E$209-'Your Value Calcs'!$D$209)+'Your Value Calcs'!$D$209+IF('Your Results'!$D$48&gt;0,'Your Results'!$D$48,0)))+$E$161-$E$201+$E$185-($E$185*(RAND()*($E$215-$D$215)+$D$215))-(($E$205/$C$56)*(RAND()*($E$216-$D$216)+$D$216))</f>
        <v>#N/A</v>
      </c>
      <c r="U755" s="86"/>
    </row>
    <row r="756" spans="2:21" x14ac:dyDescent="0.25">
      <c r="B756" s="181" t="e">
        <f t="shared" ca="1" si="187"/>
        <v>#N/A</v>
      </c>
      <c r="C7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6" s="86"/>
      <c r="E756" s="86"/>
      <c r="G756" s="16"/>
      <c r="H756" s="86"/>
      <c r="I756" s="86"/>
      <c r="K756" s="86"/>
      <c r="M756" s="16" t="e">
        <f t="shared" ca="1" si="188"/>
        <v>#N/A</v>
      </c>
      <c r="N756" s="86" t="e">
        <f t="shared" ca="1" si="189"/>
        <v>#N/A</v>
      </c>
      <c r="O756" s="86" t="e">
        <f t="shared" ca="1" si="190"/>
        <v>#N/A</v>
      </c>
      <c r="Q756" s="16" t="e">
        <f t="shared" ca="1" si="191"/>
        <v>#N/A</v>
      </c>
      <c r="R756" s="86" t="e">
        <f t="shared" ca="1" si="192"/>
        <v>#N/A</v>
      </c>
      <c r="S756" s="86" t="e">
        <f t="shared" ca="1" si="193"/>
        <v>#N/A</v>
      </c>
      <c r="T756" s="16" t="e">
        <f ca="1">(($E$9*(RAND()*($E$213-$D$213)+$D$213))*(RAND()*('Your Value Calcs'!$E$209-'Your Value Calcs'!$D$209)+'Your Value Calcs'!$D$209+IF('Your Results'!$D$48&gt;0,'Your Results'!$D$48,0)))+$E$161-$E$201+$E$185-($E$185*(RAND()*($E$215-$D$215)+$D$215))-(($E$205/$C$56)*(RAND()*($E$216-$D$216)+$D$216))</f>
        <v>#N/A</v>
      </c>
      <c r="U756" s="86"/>
    </row>
    <row r="757" spans="2:21" x14ac:dyDescent="0.25">
      <c r="B757" s="181" t="e">
        <f t="shared" ca="1" si="187"/>
        <v>#N/A</v>
      </c>
      <c r="C7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7" s="86"/>
      <c r="E757" s="86"/>
      <c r="G757" s="16"/>
      <c r="H757" s="86"/>
      <c r="I757" s="86"/>
      <c r="K757" s="86"/>
      <c r="M757" s="16" t="e">
        <f t="shared" ca="1" si="188"/>
        <v>#N/A</v>
      </c>
      <c r="N757" s="86" t="e">
        <f t="shared" ca="1" si="189"/>
        <v>#N/A</v>
      </c>
      <c r="O757" s="86" t="e">
        <f t="shared" ca="1" si="190"/>
        <v>#N/A</v>
      </c>
      <c r="Q757" s="16" t="e">
        <f t="shared" ca="1" si="191"/>
        <v>#N/A</v>
      </c>
      <c r="R757" s="86" t="e">
        <f t="shared" ca="1" si="192"/>
        <v>#N/A</v>
      </c>
      <c r="S757" s="86" t="e">
        <f t="shared" ca="1" si="193"/>
        <v>#N/A</v>
      </c>
      <c r="T757" s="16" t="e">
        <f ca="1">(($E$9*(RAND()*($E$213-$D$213)+$D$213))*(RAND()*('Your Value Calcs'!$E$209-'Your Value Calcs'!$D$209)+'Your Value Calcs'!$D$209+IF('Your Results'!$D$48&gt;0,'Your Results'!$D$48,0)))+$E$161-$E$201+$E$185-($E$185*(RAND()*($E$215-$D$215)+$D$215))-(($E$205/$C$56)*(RAND()*($E$216-$D$216)+$D$216))</f>
        <v>#N/A</v>
      </c>
      <c r="U757" s="86"/>
    </row>
    <row r="758" spans="2:21" x14ac:dyDescent="0.25">
      <c r="B758" s="181" t="e">
        <f t="shared" ca="1" si="187"/>
        <v>#N/A</v>
      </c>
      <c r="C7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8" s="86"/>
      <c r="E758" s="86"/>
      <c r="G758" s="16"/>
      <c r="H758" s="86"/>
      <c r="I758" s="86"/>
      <c r="K758" s="86"/>
      <c r="M758" s="16" t="e">
        <f t="shared" ca="1" si="188"/>
        <v>#N/A</v>
      </c>
      <c r="N758" s="86" t="e">
        <f t="shared" ca="1" si="189"/>
        <v>#N/A</v>
      </c>
      <c r="O758" s="86" t="e">
        <f t="shared" ca="1" si="190"/>
        <v>#N/A</v>
      </c>
      <c r="Q758" s="16" t="e">
        <f t="shared" ca="1" si="191"/>
        <v>#N/A</v>
      </c>
      <c r="R758" s="86" t="e">
        <f t="shared" ca="1" si="192"/>
        <v>#N/A</v>
      </c>
      <c r="S758" s="86" t="e">
        <f t="shared" ca="1" si="193"/>
        <v>#N/A</v>
      </c>
      <c r="T758" s="16" t="e">
        <f ca="1">(($E$9*(RAND()*($E$213-$D$213)+$D$213))*(RAND()*('Your Value Calcs'!$E$209-'Your Value Calcs'!$D$209)+'Your Value Calcs'!$D$209+IF('Your Results'!$D$48&gt;0,'Your Results'!$D$48,0)))+$E$161-$E$201+$E$185-($E$185*(RAND()*($E$215-$D$215)+$D$215))-(($E$205/$C$56)*(RAND()*($E$216-$D$216)+$D$216))</f>
        <v>#N/A</v>
      </c>
      <c r="U758" s="86"/>
    </row>
    <row r="759" spans="2:21" x14ac:dyDescent="0.25">
      <c r="B759" s="181" t="e">
        <f t="shared" ca="1" si="187"/>
        <v>#N/A</v>
      </c>
      <c r="C7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9" s="86"/>
      <c r="E759" s="86"/>
      <c r="G759" s="16"/>
      <c r="H759" s="86"/>
      <c r="I759" s="86"/>
      <c r="K759" s="86"/>
      <c r="M759" s="16" t="e">
        <f t="shared" ca="1" si="188"/>
        <v>#N/A</v>
      </c>
      <c r="N759" s="86" t="e">
        <f t="shared" ca="1" si="189"/>
        <v>#N/A</v>
      </c>
      <c r="O759" s="86" t="e">
        <f t="shared" ca="1" si="190"/>
        <v>#N/A</v>
      </c>
      <c r="Q759" s="16" t="e">
        <f t="shared" ca="1" si="191"/>
        <v>#N/A</v>
      </c>
      <c r="R759" s="86" t="e">
        <f t="shared" ca="1" si="192"/>
        <v>#N/A</v>
      </c>
      <c r="S759" s="86" t="e">
        <f t="shared" ca="1" si="193"/>
        <v>#N/A</v>
      </c>
      <c r="T759" s="16" t="e">
        <f ca="1">(($E$9*(RAND()*($E$213-$D$213)+$D$213))*(RAND()*('Your Value Calcs'!$E$209-'Your Value Calcs'!$D$209)+'Your Value Calcs'!$D$209+IF('Your Results'!$D$48&gt;0,'Your Results'!$D$48,0)))+$E$161-$E$201+$E$185-($E$185*(RAND()*($E$215-$D$215)+$D$215))-(($E$205/$C$56)*(RAND()*($E$216-$D$216)+$D$216))</f>
        <v>#N/A</v>
      </c>
      <c r="U759" s="86"/>
    </row>
    <row r="760" spans="2:21" x14ac:dyDescent="0.25">
      <c r="B760" s="181" t="e">
        <f t="shared" ca="1" si="187"/>
        <v>#N/A</v>
      </c>
      <c r="C7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0" s="86"/>
      <c r="E760" s="86"/>
      <c r="G760" s="16"/>
      <c r="H760" s="86"/>
      <c r="I760" s="86"/>
      <c r="K760" s="86"/>
      <c r="M760" s="16" t="e">
        <f t="shared" ca="1" si="188"/>
        <v>#N/A</v>
      </c>
      <c r="N760" s="86" t="e">
        <f t="shared" ca="1" si="189"/>
        <v>#N/A</v>
      </c>
      <c r="O760" s="86" t="e">
        <f t="shared" ca="1" si="190"/>
        <v>#N/A</v>
      </c>
      <c r="Q760" s="16" t="e">
        <f t="shared" ca="1" si="191"/>
        <v>#N/A</v>
      </c>
      <c r="R760" s="86" t="e">
        <f t="shared" ca="1" si="192"/>
        <v>#N/A</v>
      </c>
      <c r="S760" s="86" t="e">
        <f t="shared" ca="1" si="193"/>
        <v>#N/A</v>
      </c>
      <c r="T760" s="16" t="e">
        <f ca="1">(($E$9*(RAND()*($E$213-$D$213)+$D$213))*(RAND()*('Your Value Calcs'!$E$209-'Your Value Calcs'!$D$209)+'Your Value Calcs'!$D$209+IF('Your Results'!$D$48&gt;0,'Your Results'!$D$48,0)))+$E$161-$E$201+$E$185-($E$185*(RAND()*($E$215-$D$215)+$D$215))-(($E$205/$C$56)*(RAND()*($E$216-$D$216)+$D$216))</f>
        <v>#N/A</v>
      </c>
      <c r="U760" s="86"/>
    </row>
    <row r="761" spans="2:21" x14ac:dyDescent="0.25">
      <c r="B761" s="181" t="e">
        <f t="shared" ca="1" si="187"/>
        <v>#N/A</v>
      </c>
      <c r="C7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1" s="86"/>
      <c r="E761" s="86"/>
      <c r="G761" s="16"/>
      <c r="H761" s="86"/>
      <c r="I761" s="86"/>
      <c r="K761" s="86"/>
      <c r="M761" s="16" t="e">
        <f t="shared" ca="1" si="188"/>
        <v>#N/A</v>
      </c>
      <c r="N761" s="86" t="e">
        <f t="shared" ca="1" si="189"/>
        <v>#N/A</v>
      </c>
      <c r="O761" s="86" t="e">
        <f t="shared" ca="1" si="190"/>
        <v>#N/A</v>
      </c>
      <c r="Q761" s="16" t="e">
        <f t="shared" ca="1" si="191"/>
        <v>#N/A</v>
      </c>
      <c r="R761" s="86" t="e">
        <f t="shared" ca="1" si="192"/>
        <v>#N/A</v>
      </c>
      <c r="S761" s="86" t="e">
        <f t="shared" ca="1" si="193"/>
        <v>#N/A</v>
      </c>
      <c r="T761" s="16" t="e">
        <f ca="1">(($E$9*(RAND()*($E$213-$D$213)+$D$213))*(RAND()*('Your Value Calcs'!$E$209-'Your Value Calcs'!$D$209)+'Your Value Calcs'!$D$209+IF('Your Results'!$D$48&gt;0,'Your Results'!$D$48,0)))+$E$161-$E$201+$E$185-($E$185*(RAND()*($E$215-$D$215)+$D$215))-(($E$205/$C$56)*(RAND()*($E$216-$D$216)+$D$216))</f>
        <v>#N/A</v>
      </c>
      <c r="U761" s="86"/>
    </row>
    <row r="762" spans="2:21" x14ac:dyDescent="0.25">
      <c r="B762" s="181" t="e">
        <f t="shared" ca="1" si="187"/>
        <v>#N/A</v>
      </c>
      <c r="C7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2" s="86"/>
      <c r="E762" s="86"/>
      <c r="G762" s="16"/>
      <c r="H762" s="86"/>
      <c r="I762" s="86"/>
      <c r="K762" s="86"/>
      <c r="M762" s="16" t="e">
        <f t="shared" ca="1" si="188"/>
        <v>#N/A</v>
      </c>
      <c r="N762" s="86" t="e">
        <f t="shared" ca="1" si="189"/>
        <v>#N/A</v>
      </c>
      <c r="O762" s="86" t="e">
        <f t="shared" ca="1" si="190"/>
        <v>#N/A</v>
      </c>
      <c r="Q762" s="16" t="e">
        <f t="shared" ca="1" si="191"/>
        <v>#N/A</v>
      </c>
      <c r="R762" s="86" t="e">
        <f t="shared" ca="1" si="192"/>
        <v>#N/A</v>
      </c>
      <c r="S762" s="86" t="e">
        <f t="shared" ca="1" si="193"/>
        <v>#N/A</v>
      </c>
      <c r="T762" s="16" t="e">
        <f ca="1">(($E$9*(RAND()*($E$213-$D$213)+$D$213))*(RAND()*('Your Value Calcs'!$E$209-'Your Value Calcs'!$D$209)+'Your Value Calcs'!$D$209+IF('Your Results'!$D$48&gt;0,'Your Results'!$D$48,0)))+$E$161-$E$201+$E$185-($E$185*(RAND()*($E$215-$D$215)+$D$215))-(($E$205/$C$56)*(RAND()*($E$216-$D$216)+$D$216))</f>
        <v>#N/A</v>
      </c>
      <c r="U762" s="86"/>
    </row>
    <row r="763" spans="2:21" x14ac:dyDescent="0.25">
      <c r="B763" s="181" t="e">
        <f t="shared" ca="1" si="187"/>
        <v>#N/A</v>
      </c>
      <c r="C7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3" s="86"/>
      <c r="E763" s="86"/>
      <c r="G763" s="16"/>
      <c r="H763" s="86"/>
      <c r="I763" s="86"/>
      <c r="K763" s="86"/>
      <c r="M763" s="16" t="e">
        <f t="shared" ca="1" si="188"/>
        <v>#N/A</v>
      </c>
      <c r="N763" s="86" t="e">
        <f t="shared" ca="1" si="189"/>
        <v>#N/A</v>
      </c>
      <c r="O763" s="86" t="e">
        <f t="shared" ca="1" si="190"/>
        <v>#N/A</v>
      </c>
      <c r="Q763" s="16" t="e">
        <f t="shared" ca="1" si="191"/>
        <v>#N/A</v>
      </c>
      <c r="R763" s="86" t="e">
        <f t="shared" ca="1" si="192"/>
        <v>#N/A</v>
      </c>
      <c r="S763" s="86" t="e">
        <f t="shared" ca="1" si="193"/>
        <v>#N/A</v>
      </c>
      <c r="T763" s="16" t="e">
        <f ca="1">(($E$9*(RAND()*($E$213-$D$213)+$D$213))*(RAND()*('Your Value Calcs'!$E$209-'Your Value Calcs'!$D$209)+'Your Value Calcs'!$D$209+IF('Your Results'!$D$48&gt;0,'Your Results'!$D$48,0)))+$E$161-$E$201+$E$185-($E$185*(RAND()*($E$215-$D$215)+$D$215))-(($E$205/$C$56)*(RAND()*($E$216-$D$216)+$D$216))</f>
        <v>#N/A</v>
      </c>
      <c r="U763" s="86"/>
    </row>
    <row r="764" spans="2:21" x14ac:dyDescent="0.25">
      <c r="B764" s="181" t="e">
        <f t="shared" ca="1" si="187"/>
        <v>#N/A</v>
      </c>
      <c r="C7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4" s="86"/>
      <c r="E764" s="86"/>
      <c r="G764" s="16"/>
      <c r="H764" s="86"/>
      <c r="I764" s="86"/>
      <c r="K764" s="86"/>
      <c r="M764" s="16" t="e">
        <f t="shared" ca="1" si="188"/>
        <v>#N/A</v>
      </c>
      <c r="N764" s="86" t="e">
        <f t="shared" ca="1" si="189"/>
        <v>#N/A</v>
      </c>
      <c r="O764" s="86" t="e">
        <f t="shared" ca="1" si="190"/>
        <v>#N/A</v>
      </c>
      <c r="Q764" s="16" t="e">
        <f t="shared" ca="1" si="191"/>
        <v>#N/A</v>
      </c>
      <c r="R764" s="86" t="e">
        <f t="shared" ca="1" si="192"/>
        <v>#N/A</v>
      </c>
      <c r="S764" s="86" t="e">
        <f t="shared" ca="1" si="193"/>
        <v>#N/A</v>
      </c>
      <c r="T764" s="16" t="e">
        <f ca="1">(($E$9*(RAND()*($E$213-$D$213)+$D$213))*(RAND()*('Your Value Calcs'!$E$209-'Your Value Calcs'!$D$209)+'Your Value Calcs'!$D$209+IF('Your Results'!$D$48&gt;0,'Your Results'!$D$48,0)))+$E$161-$E$201+$E$185-($E$185*(RAND()*($E$215-$D$215)+$D$215))-(($E$205/$C$56)*(RAND()*($E$216-$D$216)+$D$216))</f>
        <v>#N/A</v>
      </c>
      <c r="U764" s="86"/>
    </row>
    <row r="765" spans="2:21" x14ac:dyDescent="0.25">
      <c r="B765" s="181" t="e">
        <f t="shared" ca="1" si="187"/>
        <v>#N/A</v>
      </c>
      <c r="C7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5" s="86"/>
      <c r="E765" s="86"/>
      <c r="G765" s="16"/>
      <c r="H765" s="86"/>
      <c r="I765" s="86"/>
      <c r="K765" s="86"/>
      <c r="M765" s="16" t="e">
        <f t="shared" ca="1" si="188"/>
        <v>#N/A</v>
      </c>
      <c r="N765" s="86" t="e">
        <f t="shared" ca="1" si="189"/>
        <v>#N/A</v>
      </c>
      <c r="O765" s="86" t="e">
        <f t="shared" ca="1" si="190"/>
        <v>#N/A</v>
      </c>
      <c r="Q765" s="16" t="e">
        <f t="shared" ca="1" si="191"/>
        <v>#N/A</v>
      </c>
      <c r="R765" s="86" t="e">
        <f t="shared" ca="1" si="192"/>
        <v>#N/A</v>
      </c>
      <c r="S765" s="86" t="e">
        <f t="shared" ca="1" si="193"/>
        <v>#N/A</v>
      </c>
      <c r="T765" s="16" t="e">
        <f ca="1">(($E$9*(RAND()*($E$213-$D$213)+$D$213))*(RAND()*('Your Value Calcs'!$E$209-'Your Value Calcs'!$D$209)+'Your Value Calcs'!$D$209+IF('Your Results'!$D$48&gt;0,'Your Results'!$D$48,0)))+$E$161-$E$201+$E$185-($E$185*(RAND()*($E$215-$D$215)+$D$215))-(($E$205/$C$56)*(RAND()*($E$216-$D$216)+$D$216))</f>
        <v>#N/A</v>
      </c>
      <c r="U765" s="86"/>
    </row>
    <row r="766" spans="2:21" x14ac:dyDescent="0.25">
      <c r="B766" s="181" t="e">
        <f t="shared" ca="1" si="187"/>
        <v>#N/A</v>
      </c>
      <c r="C7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6" s="86"/>
      <c r="E766" s="86"/>
      <c r="G766" s="16"/>
      <c r="H766" s="86"/>
      <c r="I766" s="86"/>
      <c r="K766" s="86"/>
      <c r="M766" s="16" t="e">
        <f t="shared" ca="1" si="188"/>
        <v>#N/A</v>
      </c>
      <c r="N766" s="86" t="e">
        <f t="shared" ca="1" si="189"/>
        <v>#N/A</v>
      </c>
      <c r="O766" s="86" t="e">
        <f t="shared" ca="1" si="190"/>
        <v>#N/A</v>
      </c>
      <c r="Q766" s="16" t="e">
        <f t="shared" ca="1" si="191"/>
        <v>#N/A</v>
      </c>
      <c r="R766" s="86" t="e">
        <f t="shared" ca="1" si="192"/>
        <v>#N/A</v>
      </c>
      <c r="S766" s="86" t="e">
        <f t="shared" ca="1" si="193"/>
        <v>#N/A</v>
      </c>
      <c r="T766" s="16" t="e">
        <f ca="1">(($E$9*(RAND()*($E$213-$D$213)+$D$213))*(RAND()*('Your Value Calcs'!$E$209-'Your Value Calcs'!$D$209)+'Your Value Calcs'!$D$209+IF('Your Results'!$D$48&gt;0,'Your Results'!$D$48,0)))+$E$161-$E$201+$E$185-($E$185*(RAND()*($E$215-$D$215)+$D$215))-(($E$205/$C$56)*(RAND()*($E$216-$D$216)+$D$216))</f>
        <v>#N/A</v>
      </c>
      <c r="U766" s="86"/>
    </row>
    <row r="767" spans="2:21" x14ac:dyDescent="0.25">
      <c r="B767" s="181" t="e">
        <f t="shared" ca="1" si="187"/>
        <v>#N/A</v>
      </c>
      <c r="C7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7" s="86"/>
      <c r="E767" s="86"/>
      <c r="G767" s="16"/>
      <c r="H767" s="86"/>
      <c r="I767" s="86"/>
      <c r="K767" s="86"/>
      <c r="M767" s="16" t="e">
        <f t="shared" ca="1" si="188"/>
        <v>#N/A</v>
      </c>
      <c r="N767" s="86" t="e">
        <f t="shared" ca="1" si="189"/>
        <v>#N/A</v>
      </c>
      <c r="O767" s="86" t="e">
        <f t="shared" ca="1" si="190"/>
        <v>#N/A</v>
      </c>
      <c r="Q767" s="16" t="e">
        <f t="shared" ca="1" si="191"/>
        <v>#N/A</v>
      </c>
      <c r="R767" s="86" t="e">
        <f t="shared" ca="1" si="192"/>
        <v>#N/A</v>
      </c>
      <c r="S767" s="86" t="e">
        <f t="shared" ca="1" si="193"/>
        <v>#N/A</v>
      </c>
      <c r="T767" s="16" t="e">
        <f ca="1">(($E$9*(RAND()*($E$213-$D$213)+$D$213))*(RAND()*('Your Value Calcs'!$E$209-'Your Value Calcs'!$D$209)+'Your Value Calcs'!$D$209+IF('Your Results'!$D$48&gt;0,'Your Results'!$D$48,0)))+$E$161-$E$201+$E$185-($E$185*(RAND()*($E$215-$D$215)+$D$215))-(($E$205/$C$56)*(RAND()*($E$216-$D$216)+$D$216))</f>
        <v>#N/A</v>
      </c>
      <c r="U767" s="86"/>
    </row>
    <row r="768" spans="2:21" x14ac:dyDescent="0.25">
      <c r="B768" s="181" t="e">
        <f t="shared" ca="1" si="187"/>
        <v>#N/A</v>
      </c>
      <c r="C7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8" s="86"/>
      <c r="E768" s="86"/>
      <c r="G768" s="16"/>
      <c r="H768" s="86"/>
      <c r="I768" s="86"/>
      <c r="K768" s="86"/>
      <c r="M768" s="16" t="e">
        <f t="shared" ca="1" si="188"/>
        <v>#N/A</v>
      </c>
      <c r="N768" s="86" t="e">
        <f t="shared" ca="1" si="189"/>
        <v>#N/A</v>
      </c>
      <c r="O768" s="86" t="e">
        <f t="shared" ca="1" si="190"/>
        <v>#N/A</v>
      </c>
      <c r="Q768" s="16" t="e">
        <f t="shared" ca="1" si="191"/>
        <v>#N/A</v>
      </c>
      <c r="R768" s="86" t="e">
        <f t="shared" ca="1" si="192"/>
        <v>#N/A</v>
      </c>
      <c r="S768" s="86" t="e">
        <f t="shared" ca="1" si="193"/>
        <v>#N/A</v>
      </c>
      <c r="T768" s="16" t="e">
        <f ca="1">(($E$9*(RAND()*($E$213-$D$213)+$D$213))*(RAND()*('Your Value Calcs'!$E$209-'Your Value Calcs'!$D$209)+'Your Value Calcs'!$D$209+IF('Your Results'!$D$48&gt;0,'Your Results'!$D$48,0)))+$E$161-$E$201+$E$185-($E$185*(RAND()*($E$215-$D$215)+$D$215))-(($E$205/$C$56)*(RAND()*($E$216-$D$216)+$D$216))</f>
        <v>#N/A</v>
      </c>
      <c r="U768" s="86"/>
    </row>
    <row r="769" spans="2:21" x14ac:dyDescent="0.25">
      <c r="B769" s="181" t="e">
        <f t="shared" ca="1" si="187"/>
        <v>#N/A</v>
      </c>
      <c r="C7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9" s="86"/>
      <c r="E769" s="86"/>
      <c r="G769" s="16"/>
      <c r="H769" s="86"/>
      <c r="I769" s="86"/>
      <c r="K769" s="86"/>
      <c r="M769" s="16" t="e">
        <f t="shared" ca="1" si="188"/>
        <v>#N/A</v>
      </c>
      <c r="N769" s="86" t="e">
        <f t="shared" ca="1" si="189"/>
        <v>#N/A</v>
      </c>
      <c r="O769" s="86" t="e">
        <f t="shared" ca="1" si="190"/>
        <v>#N/A</v>
      </c>
      <c r="Q769" s="16" t="e">
        <f t="shared" ca="1" si="191"/>
        <v>#N/A</v>
      </c>
      <c r="R769" s="86" t="e">
        <f t="shared" ca="1" si="192"/>
        <v>#N/A</v>
      </c>
      <c r="S769" s="86" t="e">
        <f t="shared" ca="1" si="193"/>
        <v>#N/A</v>
      </c>
      <c r="T769" s="16" t="e">
        <f ca="1">(($E$9*(RAND()*($E$213-$D$213)+$D$213))*(RAND()*('Your Value Calcs'!$E$209-'Your Value Calcs'!$D$209)+'Your Value Calcs'!$D$209+IF('Your Results'!$D$48&gt;0,'Your Results'!$D$48,0)))+$E$161-$E$201+$E$185-($E$185*(RAND()*($E$215-$D$215)+$D$215))-(($E$205/$C$56)*(RAND()*($E$216-$D$216)+$D$216))</f>
        <v>#N/A</v>
      </c>
      <c r="U769" s="86"/>
    </row>
    <row r="770" spans="2:21" x14ac:dyDescent="0.25">
      <c r="B770" s="181" t="e">
        <f t="shared" ref="B770:B833" ca="1" si="19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7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0" s="86"/>
      <c r="E770" s="86"/>
      <c r="G770" s="16"/>
      <c r="H770" s="86"/>
      <c r="I770" s="86"/>
      <c r="K770" s="86"/>
      <c r="M770" s="16" t="e">
        <f t="shared" ref="M770:M833" ca="1" si="195">(($C$9*(RAND()*($E$213-$D$213)+$D$213))*(RAND()*($E$214-$D$214)+$D$214+IF($B$61&gt;0,$B$61,0)))+$C$161-$C$201+$C$185-($C$185*(RAND()*($E$215-$D$215)+$D$215))-($C$55*(RAND()*($E$216-$D$216)+$D$216))</f>
        <v>#N/A</v>
      </c>
      <c r="N770" s="86" t="e">
        <f t="shared" ref="N770:N833" ca="1" si="196">M770/$B$221</f>
        <v>#N/A</v>
      </c>
      <c r="O770" s="86" t="e">
        <f t="shared" ref="O770:O833" ca="1" si="197">(M770+$C$205)/$B$220</f>
        <v>#N/A</v>
      </c>
      <c r="Q770" s="16" t="e">
        <f t="shared" ref="Q770:Q833" ca="1" si="198">(($E$9*(RAND()*($E$213-$D$213)+$D$213))*(RAND()*($E$214-$D$214)+$D$214+IF($B$61&gt;0,$B$61,0)))+$E$161-$E$201+$E$185-($E$185*(RAND()*($E$215-$D$215)+$D$215))-(($E$205/$C$56)*(RAND()*($E$216-$D$216)+$D$216))</f>
        <v>#N/A</v>
      </c>
      <c r="R770" s="86" t="e">
        <f t="shared" ref="R770:R833" ca="1" si="199">Q770/$D$221</f>
        <v>#N/A</v>
      </c>
      <c r="S770" s="86" t="e">
        <f t="shared" ref="S770:S833" ca="1" si="200">(Q770+$E$205)/$D$220</f>
        <v>#N/A</v>
      </c>
      <c r="T770" s="16" t="e">
        <f ca="1">(($E$9*(RAND()*($E$213-$D$213)+$D$213))*(RAND()*('Your Value Calcs'!$E$209-'Your Value Calcs'!$D$209)+'Your Value Calcs'!$D$209+IF('Your Results'!$D$48&gt;0,'Your Results'!$D$48,0)))+$E$161-$E$201+$E$185-($E$185*(RAND()*($E$215-$D$215)+$D$215))-(($E$205/$C$56)*(RAND()*($E$216-$D$216)+$D$216))</f>
        <v>#N/A</v>
      </c>
      <c r="U770" s="86"/>
    </row>
    <row r="771" spans="2:21" x14ac:dyDescent="0.25">
      <c r="B771" s="181" t="e">
        <f t="shared" ca="1" si="194"/>
        <v>#N/A</v>
      </c>
      <c r="C7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1" s="86"/>
      <c r="E771" s="86"/>
      <c r="G771" s="16"/>
      <c r="H771" s="86"/>
      <c r="I771" s="86"/>
      <c r="K771" s="86"/>
      <c r="M771" s="16" t="e">
        <f t="shared" ca="1" si="195"/>
        <v>#N/A</v>
      </c>
      <c r="N771" s="86" t="e">
        <f t="shared" ca="1" si="196"/>
        <v>#N/A</v>
      </c>
      <c r="O771" s="86" t="e">
        <f t="shared" ca="1" si="197"/>
        <v>#N/A</v>
      </c>
      <c r="Q771" s="16" t="e">
        <f t="shared" ca="1" si="198"/>
        <v>#N/A</v>
      </c>
      <c r="R771" s="86" t="e">
        <f t="shared" ca="1" si="199"/>
        <v>#N/A</v>
      </c>
      <c r="S771" s="86" t="e">
        <f t="shared" ca="1" si="200"/>
        <v>#N/A</v>
      </c>
      <c r="T771" s="16" t="e">
        <f ca="1">(($E$9*(RAND()*($E$213-$D$213)+$D$213))*(RAND()*('Your Value Calcs'!$E$209-'Your Value Calcs'!$D$209)+'Your Value Calcs'!$D$209+IF('Your Results'!$D$48&gt;0,'Your Results'!$D$48,0)))+$E$161-$E$201+$E$185-($E$185*(RAND()*($E$215-$D$215)+$D$215))-(($E$205/$C$56)*(RAND()*($E$216-$D$216)+$D$216))</f>
        <v>#N/A</v>
      </c>
      <c r="U771" s="86"/>
    </row>
    <row r="772" spans="2:21" x14ac:dyDescent="0.25">
      <c r="B772" s="181" t="e">
        <f t="shared" ca="1" si="194"/>
        <v>#N/A</v>
      </c>
      <c r="C7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2" s="86"/>
      <c r="E772" s="86"/>
      <c r="G772" s="16"/>
      <c r="H772" s="86"/>
      <c r="I772" s="86"/>
      <c r="K772" s="86"/>
      <c r="M772" s="16" t="e">
        <f t="shared" ca="1" si="195"/>
        <v>#N/A</v>
      </c>
      <c r="N772" s="86" t="e">
        <f t="shared" ca="1" si="196"/>
        <v>#N/A</v>
      </c>
      <c r="O772" s="86" t="e">
        <f t="shared" ca="1" si="197"/>
        <v>#N/A</v>
      </c>
      <c r="Q772" s="16" t="e">
        <f t="shared" ca="1" si="198"/>
        <v>#N/A</v>
      </c>
      <c r="R772" s="86" t="e">
        <f t="shared" ca="1" si="199"/>
        <v>#N/A</v>
      </c>
      <c r="S772" s="86" t="e">
        <f t="shared" ca="1" si="200"/>
        <v>#N/A</v>
      </c>
      <c r="T772" s="16" t="e">
        <f ca="1">(($E$9*(RAND()*($E$213-$D$213)+$D$213))*(RAND()*('Your Value Calcs'!$E$209-'Your Value Calcs'!$D$209)+'Your Value Calcs'!$D$209+IF('Your Results'!$D$48&gt;0,'Your Results'!$D$48,0)))+$E$161-$E$201+$E$185-($E$185*(RAND()*($E$215-$D$215)+$D$215))-(($E$205/$C$56)*(RAND()*($E$216-$D$216)+$D$216))</f>
        <v>#N/A</v>
      </c>
      <c r="U772" s="86"/>
    </row>
    <row r="773" spans="2:21" x14ac:dyDescent="0.25">
      <c r="B773" s="181" t="e">
        <f t="shared" ca="1" si="194"/>
        <v>#N/A</v>
      </c>
      <c r="C7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3" s="86"/>
      <c r="E773" s="86"/>
      <c r="G773" s="16"/>
      <c r="H773" s="86"/>
      <c r="I773" s="86"/>
      <c r="K773" s="86"/>
      <c r="M773" s="16" t="e">
        <f t="shared" ca="1" si="195"/>
        <v>#N/A</v>
      </c>
      <c r="N773" s="86" t="e">
        <f t="shared" ca="1" si="196"/>
        <v>#N/A</v>
      </c>
      <c r="O773" s="86" t="e">
        <f t="shared" ca="1" si="197"/>
        <v>#N/A</v>
      </c>
      <c r="Q773" s="16" t="e">
        <f t="shared" ca="1" si="198"/>
        <v>#N/A</v>
      </c>
      <c r="R773" s="86" t="e">
        <f t="shared" ca="1" si="199"/>
        <v>#N/A</v>
      </c>
      <c r="S773" s="86" t="e">
        <f t="shared" ca="1" si="200"/>
        <v>#N/A</v>
      </c>
      <c r="T773" s="16" t="e">
        <f ca="1">(($E$9*(RAND()*($E$213-$D$213)+$D$213))*(RAND()*('Your Value Calcs'!$E$209-'Your Value Calcs'!$D$209)+'Your Value Calcs'!$D$209+IF('Your Results'!$D$48&gt;0,'Your Results'!$D$48,0)))+$E$161-$E$201+$E$185-($E$185*(RAND()*($E$215-$D$215)+$D$215))-(($E$205/$C$56)*(RAND()*($E$216-$D$216)+$D$216))</f>
        <v>#N/A</v>
      </c>
      <c r="U773" s="86"/>
    </row>
    <row r="774" spans="2:21" x14ac:dyDescent="0.25">
      <c r="B774" s="181" t="e">
        <f t="shared" ca="1" si="194"/>
        <v>#N/A</v>
      </c>
      <c r="C7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4" s="86"/>
      <c r="E774" s="86"/>
      <c r="G774" s="16"/>
      <c r="H774" s="86"/>
      <c r="I774" s="86"/>
      <c r="K774" s="86"/>
      <c r="M774" s="16" t="e">
        <f t="shared" ca="1" si="195"/>
        <v>#N/A</v>
      </c>
      <c r="N774" s="86" t="e">
        <f t="shared" ca="1" si="196"/>
        <v>#N/A</v>
      </c>
      <c r="O774" s="86" t="e">
        <f t="shared" ca="1" si="197"/>
        <v>#N/A</v>
      </c>
      <c r="Q774" s="16" t="e">
        <f t="shared" ca="1" si="198"/>
        <v>#N/A</v>
      </c>
      <c r="R774" s="86" t="e">
        <f t="shared" ca="1" si="199"/>
        <v>#N/A</v>
      </c>
      <c r="S774" s="86" t="e">
        <f t="shared" ca="1" si="200"/>
        <v>#N/A</v>
      </c>
      <c r="T774" s="16" t="e">
        <f ca="1">(($E$9*(RAND()*($E$213-$D$213)+$D$213))*(RAND()*('Your Value Calcs'!$E$209-'Your Value Calcs'!$D$209)+'Your Value Calcs'!$D$209+IF('Your Results'!$D$48&gt;0,'Your Results'!$D$48,0)))+$E$161-$E$201+$E$185-($E$185*(RAND()*($E$215-$D$215)+$D$215))-(($E$205/$C$56)*(RAND()*($E$216-$D$216)+$D$216))</f>
        <v>#N/A</v>
      </c>
      <c r="U774" s="86"/>
    </row>
    <row r="775" spans="2:21" x14ac:dyDescent="0.25">
      <c r="B775" s="181" t="e">
        <f t="shared" ca="1" si="194"/>
        <v>#N/A</v>
      </c>
      <c r="C7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5" s="86"/>
      <c r="E775" s="86"/>
      <c r="G775" s="16"/>
      <c r="H775" s="86"/>
      <c r="I775" s="86"/>
      <c r="K775" s="86"/>
      <c r="M775" s="16" t="e">
        <f t="shared" ca="1" si="195"/>
        <v>#N/A</v>
      </c>
      <c r="N775" s="86" t="e">
        <f t="shared" ca="1" si="196"/>
        <v>#N/A</v>
      </c>
      <c r="O775" s="86" t="e">
        <f t="shared" ca="1" si="197"/>
        <v>#N/A</v>
      </c>
      <c r="Q775" s="16" t="e">
        <f t="shared" ca="1" si="198"/>
        <v>#N/A</v>
      </c>
      <c r="R775" s="86" t="e">
        <f t="shared" ca="1" si="199"/>
        <v>#N/A</v>
      </c>
      <c r="S775" s="86" t="e">
        <f t="shared" ca="1" si="200"/>
        <v>#N/A</v>
      </c>
      <c r="T775" s="16" t="e">
        <f ca="1">(($E$9*(RAND()*($E$213-$D$213)+$D$213))*(RAND()*('Your Value Calcs'!$E$209-'Your Value Calcs'!$D$209)+'Your Value Calcs'!$D$209+IF('Your Results'!$D$48&gt;0,'Your Results'!$D$48,0)))+$E$161-$E$201+$E$185-($E$185*(RAND()*($E$215-$D$215)+$D$215))-(($E$205/$C$56)*(RAND()*($E$216-$D$216)+$D$216))</f>
        <v>#N/A</v>
      </c>
      <c r="U775" s="86"/>
    </row>
    <row r="776" spans="2:21" x14ac:dyDescent="0.25">
      <c r="B776" s="181" t="e">
        <f t="shared" ca="1" si="194"/>
        <v>#N/A</v>
      </c>
      <c r="C7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6" s="86"/>
      <c r="E776" s="86"/>
      <c r="G776" s="16"/>
      <c r="H776" s="86"/>
      <c r="I776" s="86"/>
      <c r="K776" s="86"/>
      <c r="M776" s="16" t="e">
        <f t="shared" ca="1" si="195"/>
        <v>#N/A</v>
      </c>
      <c r="N776" s="86" t="e">
        <f t="shared" ca="1" si="196"/>
        <v>#N/A</v>
      </c>
      <c r="O776" s="86" t="e">
        <f t="shared" ca="1" si="197"/>
        <v>#N/A</v>
      </c>
      <c r="Q776" s="16" t="e">
        <f t="shared" ca="1" si="198"/>
        <v>#N/A</v>
      </c>
      <c r="R776" s="86" t="e">
        <f t="shared" ca="1" si="199"/>
        <v>#N/A</v>
      </c>
      <c r="S776" s="86" t="e">
        <f t="shared" ca="1" si="200"/>
        <v>#N/A</v>
      </c>
      <c r="T776" s="16" t="e">
        <f ca="1">(($E$9*(RAND()*($E$213-$D$213)+$D$213))*(RAND()*('Your Value Calcs'!$E$209-'Your Value Calcs'!$D$209)+'Your Value Calcs'!$D$209+IF('Your Results'!$D$48&gt;0,'Your Results'!$D$48,0)))+$E$161-$E$201+$E$185-($E$185*(RAND()*($E$215-$D$215)+$D$215))-(($E$205/$C$56)*(RAND()*($E$216-$D$216)+$D$216))</f>
        <v>#N/A</v>
      </c>
      <c r="U776" s="86"/>
    </row>
    <row r="777" spans="2:21" x14ac:dyDescent="0.25">
      <c r="B777" s="181" t="e">
        <f t="shared" ca="1" si="194"/>
        <v>#N/A</v>
      </c>
      <c r="C7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7" s="86"/>
      <c r="E777" s="86"/>
      <c r="G777" s="16"/>
      <c r="H777" s="86"/>
      <c r="I777" s="86"/>
      <c r="K777" s="86"/>
      <c r="M777" s="16" t="e">
        <f t="shared" ca="1" si="195"/>
        <v>#N/A</v>
      </c>
      <c r="N777" s="86" t="e">
        <f t="shared" ca="1" si="196"/>
        <v>#N/A</v>
      </c>
      <c r="O777" s="86" t="e">
        <f t="shared" ca="1" si="197"/>
        <v>#N/A</v>
      </c>
      <c r="Q777" s="16" t="e">
        <f t="shared" ca="1" si="198"/>
        <v>#N/A</v>
      </c>
      <c r="R777" s="86" t="e">
        <f t="shared" ca="1" si="199"/>
        <v>#N/A</v>
      </c>
      <c r="S777" s="86" t="e">
        <f t="shared" ca="1" si="200"/>
        <v>#N/A</v>
      </c>
      <c r="T777" s="16" t="e">
        <f ca="1">(($E$9*(RAND()*($E$213-$D$213)+$D$213))*(RAND()*('Your Value Calcs'!$E$209-'Your Value Calcs'!$D$209)+'Your Value Calcs'!$D$209+IF('Your Results'!$D$48&gt;0,'Your Results'!$D$48,0)))+$E$161-$E$201+$E$185-($E$185*(RAND()*($E$215-$D$215)+$D$215))-(($E$205/$C$56)*(RAND()*($E$216-$D$216)+$D$216))</f>
        <v>#N/A</v>
      </c>
      <c r="U777" s="86"/>
    </row>
    <row r="778" spans="2:21" x14ac:dyDescent="0.25">
      <c r="B778" s="181" t="e">
        <f t="shared" ca="1" si="194"/>
        <v>#N/A</v>
      </c>
      <c r="C7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8" s="86"/>
      <c r="E778" s="86"/>
      <c r="G778" s="16"/>
      <c r="H778" s="86"/>
      <c r="I778" s="86"/>
      <c r="K778" s="86"/>
      <c r="M778" s="16" t="e">
        <f t="shared" ca="1" si="195"/>
        <v>#N/A</v>
      </c>
      <c r="N778" s="86" t="e">
        <f t="shared" ca="1" si="196"/>
        <v>#N/A</v>
      </c>
      <c r="O778" s="86" t="e">
        <f t="shared" ca="1" si="197"/>
        <v>#N/A</v>
      </c>
      <c r="Q778" s="16" t="e">
        <f t="shared" ca="1" si="198"/>
        <v>#N/A</v>
      </c>
      <c r="R778" s="86" t="e">
        <f t="shared" ca="1" si="199"/>
        <v>#N/A</v>
      </c>
      <c r="S778" s="86" t="e">
        <f t="shared" ca="1" si="200"/>
        <v>#N/A</v>
      </c>
      <c r="T778" s="16" t="e">
        <f ca="1">(($E$9*(RAND()*($E$213-$D$213)+$D$213))*(RAND()*('Your Value Calcs'!$E$209-'Your Value Calcs'!$D$209)+'Your Value Calcs'!$D$209+IF('Your Results'!$D$48&gt;0,'Your Results'!$D$48,0)))+$E$161-$E$201+$E$185-($E$185*(RAND()*($E$215-$D$215)+$D$215))-(($E$205/$C$56)*(RAND()*($E$216-$D$216)+$D$216))</f>
        <v>#N/A</v>
      </c>
      <c r="U778" s="86"/>
    </row>
    <row r="779" spans="2:21" x14ac:dyDescent="0.25">
      <c r="B779" s="181" t="e">
        <f t="shared" ca="1" si="194"/>
        <v>#N/A</v>
      </c>
      <c r="C7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9" s="86"/>
      <c r="E779" s="86"/>
      <c r="G779" s="16"/>
      <c r="H779" s="86"/>
      <c r="I779" s="86"/>
      <c r="K779" s="86"/>
      <c r="M779" s="16" t="e">
        <f t="shared" ca="1" si="195"/>
        <v>#N/A</v>
      </c>
      <c r="N779" s="86" t="e">
        <f t="shared" ca="1" si="196"/>
        <v>#N/A</v>
      </c>
      <c r="O779" s="86" t="e">
        <f t="shared" ca="1" si="197"/>
        <v>#N/A</v>
      </c>
      <c r="Q779" s="16" t="e">
        <f t="shared" ca="1" si="198"/>
        <v>#N/A</v>
      </c>
      <c r="R779" s="86" t="e">
        <f t="shared" ca="1" si="199"/>
        <v>#N/A</v>
      </c>
      <c r="S779" s="86" t="e">
        <f t="shared" ca="1" si="200"/>
        <v>#N/A</v>
      </c>
      <c r="T779" s="16" t="e">
        <f ca="1">(($E$9*(RAND()*($E$213-$D$213)+$D$213))*(RAND()*('Your Value Calcs'!$E$209-'Your Value Calcs'!$D$209)+'Your Value Calcs'!$D$209+IF('Your Results'!$D$48&gt;0,'Your Results'!$D$48,0)))+$E$161-$E$201+$E$185-($E$185*(RAND()*($E$215-$D$215)+$D$215))-(($E$205/$C$56)*(RAND()*($E$216-$D$216)+$D$216))</f>
        <v>#N/A</v>
      </c>
      <c r="U779" s="86"/>
    </row>
    <row r="780" spans="2:21" x14ac:dyDescent="0.25">
      <c r="B780" s="181" t="e">
        <f t="shared" ca="1" si="194"/>
        <v>#N/A</v>
      </c>
      <c r="C7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0" s="86"/>
      <c r="E780" s="86"/>
      <c r="G780" s="16"/>
      <c r="H780" s="86"/>
      <c r="I780" s="86"/>
      <c r="K780" s="86"/>
      <c r="M780" s="16" t="e">
        <f t="shared" ca="1" si="195"/>
        <v>#N/A</v>
      </c>
      <c r="N780" s="86" t="e">
        <f t="shared" ca="1" si="196"/>
        <v>#N/A</v>
      </c>
      <c r="O780" s="86" t="e">
        <f t="shared" ca="1" si="197"/>
        <v>#N/A</v>
      </c>
      <c r="Q780" s="16" t="e">
        <f t="shared" ca="1" si="198"/>
        <v>#N/A</v>
      </c>
      <c r="R780" s="86" t="e">
        <f t="shared" ca="1" si="199"/>
        <v>#N/A</v>
      </c>
      <c r="S780" s="86" t="e">
        <f t="shared" ca="1" si="200"/>
        <v>#N/A</v>
      </c>
      <c r="T780" s="16" t="e">
        <f ca="1">(($E$9*(RAND()*($E$213-$D$213)+$D$213))*(RAND()*('Your Value Calcs'!$E$209-'Your Value Calcs'!$D$209)+'Your Value Calcs'!$D$209+IF('Your Results'!$D$48&gt;0,'Your Results'!$D$48,0)))+$E$161-$E$201+$E$185-($E$185*(RAND()*($E$215-$D$215)+$D$215))-(($E$205/$C$56)*(RAND()*($E$216-$D$216)+$D$216))</f>
        <v>#N/A</v>
      </c>
      <c r="U780" s="86"/>
    </row>
    <row r="781" spans="2:21" x14ac:dyDescent="0.25">
      <c r="B781" s="181" t="e">
        <f t="shared" ca="1" si="194"/>
        <v>#N/A</v>
      </c>
      <c r="C7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1" s="86"/>
      <c r="E781" s="86"/>
      <c r="G781" s="16"/>
      <c r="H781" s="86"/>
      <c r="I781" s="86"/>
      <c r="K781" s="86"/>
      <c r="M781" s="16" t="e">
        <f t="shared" ca="1" si="195"/>
        <v>#N/A</v>
      </c>
      <c r="N781" s="86" t="e">
        <f t="shared" ca="1" si="196"/>
        <v>#N/A</v>
      </c>
      <c r="O781" s="86" t="e">
        <f t="shared" ca="1" si="197"/>
        <v>#N/A</v>
      </c>
      <c r="Q781" s="16" t="e">
        <f t="shared" ca="1" si="198"/>
        <v>#N/A</v>
      </c>
      <c r="R781" s="86" t="e">
        <f t="shared" ca="1" si="199"/>
        <v>#N/A</v>
      </c>
      <c r="S781" s="86" t="e">
        <f t="shared" ca="1" si="200"/>
        <v>#N/A</v>
      </c>
      <c r="T781" s="16" t="e">
        <f ca="1">(($E$9*(RAND()*($E$213-$D$213)+$D$213))*(RAND()*('Your Value Calcs'!$E$209-'Your Value Calcs'!$D$209)+'Your Value Calcs'!$D$209+IF('Your Results'!$D$48&gt;0,'Your Results'!$D$48,0)))+$E$161-$E$201+$E$185-($E$185*(RAND()*($E$215-$D$215)+$D$215))-(($E$205/$C$56)*(RAND()*($E$216-$D$216)+$D$216))</f>
        <v>#N/A</v>
      </c>
      <c r="U781" s="86"/>
    </row>
    <row r="782" spans="2:21" x14ac:dyDescent="0.25">
      <c r="B782" s="181" t="e">
        <f t="shared" ca="1" si="194"/>
        <v>#N/A</v>
      </c>
      <c r="C7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2" s="86"/>
      <c r="E782" s="86"/>
      <c r="G782" s="16"/>
      <c r="H782" s="86"/>
      <c r="I782" s="86"/>
      <c r="K782" s="86"/>
      <c r="M782" s="16" t="e">
        <f t="shared" ca="1" si="195"/>
        <v>#N/A</v>
      </c>
      <c r="N782" s="86" t="e">
        <f t="shared" ca="1" si="196"/>
        <v>#N/A</v>
      </c>
      <c r="O782" s="86" t="e">
        <f t="shared" ca="1" si="197"/>
        <v>#N/A</v>
      </c>
      <c r="Q782" s="16" t="e">
        <f t="shared" ca="1" si="198"/>
        <v>#N/A</v>
      </c>
      <c r="R782" s="86" t="e">
        <f t="shared" ca="1" si="199"/>
        <v>#N/A</v>
      </c>
      <c r="S782" s="86" t="e">
        <f t="shared" ca="1" si="200"/>
        <v>#N/A</v>
      </c>
      <c r="T782" s="16" t="e">
        <f ca="1">(($E$9*(RAND()*($E$213-$D$213)+$D$213))*(RAND()*('Your Value Calcs'!$E$209-'Your Value Calcs'!$D$209)+'Your Value Calcs'!$D$209+IF('Your Results'!$D$48&gt;0,'Your Results'!$D$48,0)))+$E$161-$E$201+$E$185-($E$185*(RAND()*($E$215-$D$215)+$D$215))-(($E$205/$C$56)*(RAND()*($E$216-$D$216)+$D$216))</f>
        <v>#N/A</v>
      </c>
      <c r="U782" s="86"/>
    </row>
    <row r="783" spans="2:21" x14ac:dyDescent="0.25">
      <c r="B783" s="181" t="e">
        <f t="shared" ca="1" si="194"/>
        <v>#N/A</v>
      </c>
      <c r="C7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3" s="86"/>
      <c r="E783" s="86"/>
      <c r="G783" s="16"/>
      <c r="H783" s="86"/>
      <c r="I783" s="86"/>
      <c r="K783" s="86"/>
      <c r="M783" s="16" t="e">
        <f t="shared" ca="1" si="195"/>
        <v>#N/A</v>
      </c>
      <c r="N783" s="86" t="e">
        <f t="shared" ca="1" si="196"/>
        <v>#N/A</v>
      </c>
      <c r="O783" s="86" t="e">
        <f t="shared" ca="1" si="197"/>
        <v>#N/A</v>
      </c>
      <c r="Q783" s="16" t="e">
        <f t="shared" ca="1" si="198"/>
        <v>#N/A</v>
      </c>
      <c r="R783" s="86" t="e">
        <f t="shared" ca="1" si="199"/>
        <v>#N/A</v>
      </c>
      <c r="S783" s="86" t="e">
        <f t="shared" ca="1" si="200"/>
        <v>#N/A</v>
      </c>
      <c r="T783" s="16" t="e">
        <f ca="1">(($E$9*(RAND()*($E$213-$D$213)+$D$213))*(RAND()*('Your Value Calcs'!$E$209-'Your Value Calcs'!$D$209)+'Your Value Calcs'!$D$209+IF('Your Results'!$D$48&gt;0,'Your Results'!$D$48,0)))+$E$161-$E$201+$E$185-($E$185*(RAND()*($E$215-$D$215)+$D$215))-(($E$205/$C$56)*(RAND()*($E$216-$D$216)+$D$216))</f>
        <v>#N/A</v>
      </c>
      <c r="U783" s="86"/>
    </row>
    <row r="784" spans="2:21" x14ac:dyDescent="0.25">
      <c r="B784" s="181" t="e">
        <f t="shared" ca="1" si="194"/>
        <v>#N/A</v>
      </c>
      <c r="C7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4" s="86"/>
      <c r="E784" s="86"/>
      <c r="G784" s="16"/>
      <c r="H784" s="86"/>
      <c r="I784" s="86"/>
      <c r="K784" s="86"/>
      <c r="M784" s="16" t="e">
        <f t="shared" ca="1" si="195"/>
        <v>#N/A</v>
      </c>
      <c r="N784" s="86" t="e">
        <f t="shared" ca="1" si="196"/>
        <v>#N/A</v>
      </c>
      <c r="O784" s="86" t="e">
        <f t="shared" ca="1" si="197"/>
        <v>#N/A</v>
      </c>
      <c r="Q784" s="16" t="e">
        <f t="shared" ca="1" si="198"/>
        <v>#N/A</v>
      </c>
      <c r="R784" s="86" t="e">
        <f t="shared" ca="1" si="199"/>
        <v>#N/A</v>
      </c>
      <c r="S784" s="86" t="e">
        <f t="shared" ca="1" si="200"/>
        <v>#N/A</v>
      </c>
      <c r="T784" s="16" t="e">
        <f ca="1">(($E$9*(RAND()*($E$213-$D$213)+$D$213))*(RAND()*('Your Value Calcs'!$E$209-'Your Value Calcs'!$D$209)+'Your Value Calcs'!$D$209+IF('Your Results'!$D$48&gt;0,'Your Results'!$D$48,0)))+$E$161-$E$201+$E$185-($E$185*(RAND()*($E$215-$D$215)+$D$215))-(($E$205/$C$56)*(RAND()*($E$216-$D$216)+$D$216))</f>
        <v>#N/A</v>
      </c>
      <c r="U784" s="86"/>
    </row>
    <row r="785" spans="2:21" x14ac:dyDescent="0.25">
      <c r="B785" s="181" t="e">
        <f t="shared" ca="1" si="194"/>
        <v>#N/A</v>
      </c>
      <c r="C7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5" s="86"/>
      <c r="E785" s="86"/>
      <c r="G785" s="16"/>
      <c r="H785" s="86"/>
      <c r="I785" s="86"/>
      <c r="K785" s="86"/>
      <c r="M785" s="16" t="e">
        <f t="shared" ca="1" si="195"/>
        <v>#N/A</v>
      </c>
      <c r="N785" s="86" t="e">
        <f t="shared" ca="1" si="196"/>
        <v>#N/A</v>
      </c>
      <c r="O785" s="86" t="e">
        <f t="shared" ca="1" si="197"/>
        <v>#N/A</v>
      </c>
      <c r="Q785" s="16" t="e">
        <f t="shared" ca="1" si="198"/>
        <v>#N/A</v>
      </c>
      <c r="R785" s="86" t="e">
        <f t="shared" ca="1" si="199"/>
        <v>#N/A</v>
      </c>
      <c r="S785" s="86" t="e">
        <f t="shared" ca="1" si="200"/>
        <v>#N/A</v>
      </c>
      <c r="T785" s="16" t="e">
        <f ca="1">(($E$9*(RAND()*($E$213-$D$213)+$D$213))*(RAND()*('Your Value Calcs'!$E$209-'Your Value Calcs'!$D$209)+'Your Value Calcs'!$D$209+IF('Your Results'!$D$48&gt;0,'Your Results'!$D$48,0)))+$E$161-$E$201+$E$185-($E$185*(RAND()*($E$215-$D$215)+$D$215))-(($E$205/$C$56)*(RAND()*($E$216-$D$216)+$D$216))</f>
        <v>#N/A</v>
      </c>
      <c r="U785" s="86"/>
    </row>
    <row r="786" spans="2:21" x14ac:dyDescent="0.25">
      <c r="B786" s="181" t="e">
        <f t="shared" ca="1" si="194"/>
        <v>#N/A</v>
      </c>
      <c r="C7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6" s="86"/>
      <c r="E786" s="86"/>
      <c r="G786" s="16"/>
      <c r="H786" s="86"/>
      <c r="I786" s="86"/>
      <c r="K786" s="86"/>
      <c r="M786" s="16" t="e">
        <f t="shared" ca="1" si="195"/>
        <v>#N/A</v>
      </c>
      <c r="N786" s="86" t="e">
        <f t="shared" ca="1" si="196"/>
        <v>#N/A</v>
      </c>
      <c r="O786" s="86" t="e">
        <f t="shared" ca="1" si="197"/>
        <v>#N/A</v>
      </c>
      <c r="Q786" s="16" t="e">
        <f t="shared" ca="1" si="198"/>
        <v>#N/A</v>
      </c>
      <c r="R786" s="86" t="e">
        <f t="shared" ca="1" si="199"/>
        <v>#N/A</v>
      </c>
      <c r="S786" s="86" t="e">
        <f t="shared" ca="1" si="200"/>
        <v>#N/A</v>
      </c>
      <c r="T786" s="16" t="e">
        <f ca="1">(($E$9*(RAND()*($E$213-$D$213)+$D$213))*(RAND()*('Your Value Calcs'!$E$209-'Your Value Calcs'!$D$209)+'Your Value Calcs'!$D$209+IF('Your Results'!$D$48&gt;0,'Your Results'!$D$48,0)))+$E$161-$E$201+$E$185-($E$185*(RAND()*($E$215-$D$215)+$D$215))-(($E$205/$C$56)*(RAND()*($E$216-$D$216)+$D$216))</f>
        <v>#N/A</v>
      </c>
      <c r="U786" s="86"/>
    </row>
    <row r="787" spans="2:21" x14ac:dyDescent="0.25">
      <c r="B787" s="181" t="e">
        <f t="shared" ca="1" si="194"/>
        <v>#N/A</v>
      </c>
      <c r="C7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7" s="86"/>
      <c r="E787" s="86"/>
      <c r="G787" s="16"/>
      <c r="H787" s="86"/>
      <c r="I787" s="86"/>
      <c r="K787" s="86"/>
      <c r="M787" s="16" t="e">
        <f t="shared" ca="1" si="195"/>
        <v>#N/A</v>
      </c>
      <c r="N787" s="86" t="e">
        <f t="shared" ca="1" si="196"/>
        <v>#N/A</v>
      </c>
      <c r="O787" s="86" t="e">
        <f t="shared" ca="1" si="197"/>
        <v>#N/A</v>
      </c>
      <c r="Q787" s="16" t="e">
        <f t="shared" ca="1" si="198"/>
        <v>#N/A</v>
      </c>
      <c r="R787" s="86" t="e">
        <f t="shared" ca="1" si="199"/>
        <v>#N/A</v>
      </c>
      <c r="S787" s="86" t="e">
        <f t="shared" ca="1" si="200"/>
        <v>#N/A</v>
      </c>
      <c r="T787" s="16" t="e">
        <f ca="1">(($E$9*(RAND()*($E$213-$D$213)+$D$213))*(RAND()*('Your Value Calcs'!$E$209-'Your Value Calcs'!$D$209)+'Your Value Calcs'!$D$209+IF('Your Results'!$D$48&gt;0,'Your Results'!$D$48,0)))+$E$161-$E$201+$E$185-($E$185*(RAND()*($E$215-$D$215)+$D$215))-(($E$205/$C$56)*(RAND()*($E$216-$D$216)+$D$216))</f>
        <v>#N/A</v>
      </c>
      <c r="U787" s="86"/>
    </row>
    <row r="788" spans="2:21" x14ac:dyDescent="0.25">
      <c r="B788" s="181" t="e">
        <f t="shared" ca="1" si="194"/>
        <v>#N/A</v>
      </c>
      <c r="C7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8" s="86"/>
      <c r="E788" s="86"/>
      <c r="G788" s="16"/>
      <c r="H788" s="86"/>
      <c r="I788" s="86"/>
      <c r="K788" s="86"/>
      <c r="M788" s="16" t="e">
        <f t="shared" ca="1" si="195"/>
        <v>#N/A</v>
      </c>
      <c r="N788" s="86" t="e">
        <f t="shared" ca="1" si="196"/>
        <v>#N/A</v>
      </c>
      <c r="O788" s="86" t="e">
        <f t="shared" ca="1" si="197"/>
        <v>#N/A</v>
      </c>
      <c r="Q788" s="16" t="e">
        <f t="shared" ca="1" si="198"/>
        <v>#N/A</v>
      </c>
      <c r="R788" s="86" t="e">
        <f t="shared" ca="1" si="199"/>
        <v>#N/A</v>
      </c>
      <c r="S788" s="86" t="e">
        <f t="shared" ca="1" si="200"/>
        <v>#N/A</v>
      </c>
      <c r="T788" s="16" t="e">
        <f ca="1">(($E$9*(RAND()*($E$213-$D$213)+$D$213))*(RAND()*('Your Value Calcs'!$E$209-'Your Value Calcs'!$D$209)+'Your Value Calcs'!$D$209+IF('Your Results'!$D$48&gt;0,'Your Results'!$D$48,0)))+$E$161-$E$201+$E$185-($E$185*(RAND()*($E$215-$D$215)+$D$215))-(($E$205/$C$56)*(RAND()*($E$216-$D$216)+$D$216))</f>
        <v>#N/A</v>
      </c>
      <c r="U788" s="86"/>
    </row>
    <row r="789" spans="2:21" x14ac:dyDescent="0.25">
      <c r="B789" s="181" t="e">
        <f t="shared" ca="1" si="194"/>
        <v>#N/A</v>
      </c>
      <c r="C7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9" s="86"/>
      <c r="E789" s="86"/>
      <c r="G789" s="16"/>
      <c r="H789" s="86"/>
      <c r="I789" s="86"/>
      <c r="K789" s="86"/>
      <c r="M789" s="16" t="e">
        <f t="shared" ca="1" si="195"/>
        <v>#N/A</v>
      </c>
      <c r="N789" s="86" t="e">
        <f t="shared" ca="1" si="196"/>
        <v>#N/A</v>
      </c>
      <c r="O789" s="86" t="e">
        <f t="shared" ca="1" si="197"/>
        <v>#N/A</v>
      </c>
      <c r="Q789" s="16" t="e">
        <f t="shared" ca="1" si="198"/>
        <v>#N/A</v>
      </c>
      <c r="R789" s="86" t="e">
        <f t="shared" ca="1" si="199"/>
        <v>#N/A</v>
      </c>
      <c r="S789" s="86" t="e">
        <f t="shared" ca="1" si="200"/>
        <v>#N/A</v>
      </c>
      <c r="T789" s="16" t="e">
        <f ca="1">(($E$9*(RAND()*($E$213-$D$213)+$D$213))*(RAND()*('Your Value Calcs'!$E$209-'Your Value Calcs'!$D$209)+'Your Value Calcs'!$D$209+IF('Your Results'!$D$48&gt;0,'Your Results'!$D$48,0)))+$E$161-$E$201+$E$185-($E$185*(RAND()*($E$215-$D$215)+$D$215))-(($E$205/$C$56)*(RAND()*($E$216-$D$216)+$D$216))</f>
        <v>#N/A</v>
      </c>
      <c r="U789" s="86"/>
    </row>
    <row r="790" spans="2:21" x14ac:dyDescent="0.25">
      <c r="B790" s="181" t="e">
        <f t="shared" ca="1" si="194"/>
        <v>#N/A</v>
      </c>
      <c r="C7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0" s="86"/>
      <c r="E790" s="86"/>
      <c r="G790" s="16"/>
      <c r="H790" s="86"/>
      <c r="I790" s="86"/>
      <c r="K790" s="86"/>
      <c r="M790" s="16" t="e">
        <f t="shared" ca="1" si="195"/>
        <v>#N/A</v>
      </c>
      <c r="N790" s="86" t="e">
        <f t="shared" ca="1" si="196"/>
        <v>#N/A</v>
      </c>
      <c r="O790" s="86" t="e">
        <f t="shared" ca="1" si="197"/>
        <v>#N/A</v>
      </c>
      <c r="Q790" s="16" t="e">
        <f t="shared" ca="1" si="198"/>
        <v>#N/A</v>
      </c>
      <c r="R790" s="86" t="e">
        <f t="shared" ca="1" si="199"/>
        <v>#N/A</v>
      </c>
      <c r="S790" s="86" t="e">
        <f t="shared" ca="1" si="200"/>
        <v>#N/A</v>
      </c>
      <c r="T790" s="16" t="e">
        <f ca="1">(($E$9*(RAND()*($E$213-$D$213)+$D$213))*(RAND()*('Your Value Calcs'!$E$209-'Your Value Calcs'!$D$209)+'Your Value Calcs'!$D$209+IF('Your Results'!$D$48&gt;0,'Your Results'!$D$48,0)))+$E$161-$E$201+$E$185-($E$185*(RAND()*($E$215-$D$215)+$D$215))-(($E$205/$C$56)*(RAND()*($E$216-$D$216)+$D$216))</f>
        <v>#N/A</v>
      </c>
      <c r="U790" s="86"/>
    </row>
    <row r="791" spans="2:21" x14ac:dyDescent="0.25">
      <c r="B791" s="181" t="e">
        <f t="shared" ca="1" si="194"/>
        <v>#N/A</v>
      </c>
      <c r="C7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1" s="86"/>
      <c r="E791" s="86"/>
      <c r="G791" s="16"/>
      <c r="H791" s="86"/>
      <c r="I791" s="86"/>
      <c r="K791" s="86"/>
      <c r="M791" s="16" t="e">
        <f t="shared" ca="1" si="195"/>
        <v>#N/A</v>
      </c>
      <c r="N791" s="86" t="e">
        <f t="shared" ca="1" si="196"/>
        <v>#N/A</v>
      </c>
      <c r="O791" s="86" t="e">
        <f t="shared" ca="1" si="197"/>
        <v>#N/A</v>
      </c>
      <c r="Q791" s="16" t="e">
        <f t="shared" ca="1" si="198"/>
        <v>#N/A</v>
      </c>
      <c r="R791" s="86" t="e">
        <f t="shared" ca="1" si="199"/>
        <v>#N/A</v>
      </c>
      <c r="S791" s="86" t="e">
        <f t="shared" ca="1" si="200"/>
        <v>#N/A</v>
      </c>
      <c r="T791" s="16" t="e">
        <f ca="1">(($E$9*(RAND()*($E$213-$D$213)+$D$213))*(RAND()*('Your Value Calcs'!$E$209-'Your Value Calcs'!$D$209)+'Your Value Calcs'!$D$209+IF('Your Results'!$D$48&gt;0,'Your Results'!$D$48,0)))+$E$161-$E$201+$E$185-($E$185*(RAND()*($E$215-$D$215)+$D$215))-(($E$205/$C$56)*(RAND()*($E$216-$D$216)+$D$216))</f>
        <v>#N/A</v>
      </c>
      <c r="U791" s="86"/>
    </row>
    <row r="792" spans="2:21" x14ac:dyDescent="0.25">
      <c r="B792" s="181" t="e">
        <f t="shared" ca="1" si="194"/>
        <v>#N/A</v>
      </c>
      <c r="C7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2" s="86"/>
      <c r="E792" s="86"/>
      <c r="G792" s="16"/>
      <c r="H792" s="86"/>
      <c r="I792" s="86"/>
      <c r="K792" s="86"/>
      <c r="M792" s="16" t="e">
        <f t="shared" ca="1" si="195"/>
        <v>#N/A</v>
      </c>
      <c r="N792" s="86" t="e">
        <f t="shared" ca="1" si="196"/>
        <v>#N/A</v>
      </c>
      <c r="O792" s="86" t="e">
        <f t="shared" ca="1" si="197"/>
        <v>#N/A</v>
      </c>
      <c r="Q792" s="16" t="e">
        <f t="shared" ca="1" si="198"/>
        <v>#N/A</v>
      </c>
      <c r="R792" s="86" t="e">
        <f t="shared" ca="1" si="199"/>
        <v>#N/A</v>
      </c>
      <c r="S792" s="86" t="e">
        <f t="shared" ca="1" si="200"/>
        <v>#N/A</v>
      </c>
      <c r="T792" s="16" t="e">
        <f ca="1">(($E$9*(RAND()*($E$213-$D$213)+$D$213))*(RAND()*('Your Value Calcs'!$E$209-'Your Value Calcs'!$D$209)+'Your Value Calcs'!$D$209+IF('Your Results'!$D$48&gt;0,'Your Results'!$D$48,0)))+$E$161-$E$201+$E$185-($E$185*(RAND()*($E$215-$D$215)+$D$215))-(($E$205/$C$56)*(RAND()*($E$216-$D$216)+$D$216))</f>
        <v>#N/A</v>
      </c>
      <c r="U792" s="86"/>
    </row>
    <row r="793" spans="2:21" x14ac:dyDescent="0.25">
      <c r="B793" s="181" t="e">
        <f t="shared" ca="1" si="194"/>
        <v>#N/A</v>
      </c>
      <c r="C7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3" s="86"/>
      <c r="E793" s="86"/>
      <c r="G793" s="16"/>
      <c r="H793" s="86"/>
      <c r="I793" s="86"/>
      <c r="K793" s="86"/>
      <c r="M793" s="16" t="e">
        <f t="shared" ca="1" si="195"/>
        <v>#N/A</v>
      </c>
      <c r="N793" s="86" t="e">
        <f t="shared" ca="1" si="196"/>
        <v>#N/A</v>
      </c>
      <c r="O793" s="86" t="e">
        <f t="shared" ca="1" si="197"/>
        <v>#N/A</v>
      </c>
      <c r="Q793" s="16" t="e">
        <f t="shared" ca="1" si="198"/>
        <v>#N/A</v>
      </c>
      <c r="R793" s="86" t="e">
        <f t="shared" ca="1" si="199"/>
        <v>#N/A</v>
      </c>
      <c r="S793" s="86" t="e">
        <f t="shared" ca="1" si="200"/>
        <v>#N/A</v>
      </c>
      <c r="T793" s="16" t="e">
        <f ca="1">(($E$9*(RAND()*($E$213-$D$213)+$D$213))*(RAND()*('Your Value Calcs'!$E$209-'Your Value Calcs'!$D$209)+'Your Value Calcs'!$D$209+IF('Your Results'!$D$48&gt;0,'Your Results'!$D$48,0)))+$E$161-$E$201+$E$185-($E$185*(RAND()*($E$215-$D$215)+$D$215))-(($E$205/$C$56)*(RAND()*($E$216-$D$216)+$D$216))</f>
        <v>#N/A</v>
      </c>
      <c r="U793" s="86"/>
    </row>
    <row r="794" spans="2:21" x14ac:dyDescent="0.25">
      <c r="B794" s="181" t="e">
        <f t="shared" ca="1" si="194"/>
        <v>#N/A</v>
      </c>
      <c r="C7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4" s="86"/>
      <c r="E794" s="86"/>
      <c r="G794" s="16"/>
      <c r="H794" s="86"/>
      <c r="I794" s="86"/>
      <c r="K794" s="86"/>
      <c r="M794" s="16" t="e">
        <f t="shared" ca="1" si="195"/>
        <v>#N/A</v>
      </c>
      <c r="N794" s="86" t="e">
        <f t="shared" ca="1" si="196"/>
        <v>#N/A</v>
      </c>
      <c r="O794" s="86" t="e">
        <f t="shared" ca="1" si="197"/>
        <v>#N/A</v>
      </c>
      <c r="Q794" s="16" t="e">
        <f t="shared" ca="1" si="198"/>
        <v>#N/A</v>
      </c>
      <c r="R794" s="86" t="e">
        <f t="shared" ca="1" si="199"/>
        <v>#N/A</v>
      </c>
      <c r="S794" s="86" t="e">
        <f t="shared" ca="1" si="200"/>
        <v>#N/A</v>
      </c>
      <c r="T794" s="16" t="e">
        <f ca="1">(($E$9*(RAND()*($E$213-$D$213)+$D$213))*(RAND()*('Your Value Calcs'!$E$209-'Your Value Calcs'!$D$209)+'Your Value Calcs'!$D$209+IF('Your Results'!$D$48&gt;0,'Your Results'!$D$48,0)))+$E$161-$E$201+$E$185-($E$185*(RAND()*($E$215-$D$215)+$D$215))-(($E$205/$C$56)*(RAND()*($E$216-$D$216)+$D$216))</f>
        <v>#N/A</v>
      </c>
      <c r="U794" s="86"/>
    </row>
    <row r="795" spans="2:21" x14ac:dyDescent="0.25">
      <c r="B795" s="181" t="e">
        <f t="shared" ca="1" si="194"/>
        <v>#N/A</v>
      </c>
      <c r="C7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5" s="86"/>
      <c r="E795" s="86"/>
      <c r="G795" s="16"/>
      <c r="H795" s="86"/>
      <c r="I795" s="86"/>
      <c r="K795" s="86"/>
      <c r="M795" s="16" t="e">
        <f t="shared" ca="1" si="195"/>
        <v>#N/A</v>
      </c>
      <c r="N795" s="86" t="e">
        <f t="shared" ca="1" si="196"/>
        <v>#N/A</v>
      </c>
      <c r="O795" s="86" t="e">
        <f t="shared" ca="1" si="197"/>
        <v>#N/A</v>
      </c>
      <c r="Q795" s="16" t="e">
        <f t="shared" ca="1" si="198"/>
        <v>#N/A</v>
      </c>
      <c r="R795" s="86" t="e">
        <f t="shared" ca="1" si="199"/>
        <v>#N/A</v>
      </c>
      <c r="S795" s="86" t="e">
        <f t="shared" ca="1" si="200"/>
        <v>#N/A</v>
      </c>
      <c r="T795" s="16" t="e">
        <f ca="1">(($E$9*(RAND()*($E$213-$D$213)+$D$213))*(RAND()*('Your Value Calcs'!$E$209-'Your Value Calcs'!$D$209)+'Your Value Calcs'!$D$209+IF('Your Results'!$D$48&gt;0,'Your Results'!$D$48,0)))+$E$161-$E$201+$E$185-($E$185*(RAND()*($E$215-$D$215)+$D$215))-(($E$205/$C$56)*(RAND()*($E$216-$D$216)+$D$216))</f>
        <v>#N/A</v>
      </c>
      <c r="U795" s="86"/>
    </row>
    <row r="796" spans="2:21" x14ac:dyDescent="0.25">
      <c r="B796" s="181" t="e">
        <f t="shared" ca="1" si="194"/>
        <v>#N/A</v>
      </c>
      <c r="C7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6" s="86"/>
      <c r="E796" s="86"/>
      <c r="G796" s="16"/>
      <c r="H796" s="86"/>
      <c r="I796" s="86"/>
      <c r="K796" s="86"/>
      <c r="M796" s="16" t="e">
        <f t="shared" ca="1" si="195"/>
        <v>#N/A</v>
      </c>
      <c r="N796" s="86" t="e">
        <f t="shared" ca="1" si="196"/>
        <v>#N/A</v>
      </c>
      <c r="O796" s="86" t="e">
        <f t="shared" ca="1" si="197"/>
        <v>#N/A</v>
      </c>
      <c r="Q796" s="16" t="e">
        <f t="shared" ca="1" si="198"/>
        <v>#N/A</v>
      </c>
      <c r="R796" s="86" t="e">
        <f t="shared" ca="1" si="199"/>
        <v>#N/A</v>
      </c>
      <c r="S796" s="86" t="e">
        <f t="shared" ca="1" si="200"/>
        <v>#N/A</v>
      </c>
      <c r="T796" s="16" t="e">
        <f ca="1">(($E$9*(RAND()*($E$213-$D$213)+$D$213))*(RAND()*('Your Value Calcs'!$E$209-'Your Value Calcs'!$D$209)+'Your Value Calcs'!$D$209+IF('Your Results'!$D$48&gt;0,'Your Results'!$D$48,0)))+$E$161-$E$201+$E$185-($E$185*(RAND()*($E$215-$D$215)+$D$215))-(($E$205/$C$56)*(RAND()*($E$216-$D$216)+$D$216))</f>
        <v>#N/A</v>
      </c>
      <c r="U796" s="86"/>
    </row>
    <row r="797" spans="2:21" x14ac:dyDescent="0.25">
      <c r="B797" s="181" t="e">
        <f t="shared" ca="1" si="194"/>
        <v>#N/A</v>
      </c>
      <c r="C7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7" s="86"/>
      <c r="E797" s="86"/>
      <c r="G797" s="16"/>
      <c r="H797" s="86"/>
      <c r="I797" s="86"/>
      <c r="K797" s="86"/>
      <c r="M797" s="16" t="e">
        <f t="shared" ca="1" si="195"/>
        <v>#N/A</v>
      </c>
      <c r="N797" s="86" t="e">
        <f t="shared" ca="1" si="196"/>
        <v>#N/A</v>
      </c>
      <c r="O797" s="86" t="e">
        <f t="shared" ca="1" si="197"/>
        <v>#N/A</v>
      </c>
      <c r="Q797" s="16" t="e">
        <f t="shared" ca="1" si="198"/>
        <v>#N/A</v>
      </c>
      <c r="R797" s="86" t="e">
        <f t="shared" ca="1" si="199"/>
        <v>#N/A</v>
      </c>
      <c r="S797" s="86" t="e">
        <f t="shared" ca="1" si="200"/>
        <v>#N/A</v>
      </c>
      <c r="T797" s="16" t="e">
        <f ca="1">(($E$9*(RAND()*($E$213-$D$213)+$D$213))*(RAND()*('Your Value Calcs'!$E$209-'Your Value Calcs'!$D$209)+'Your Value Calcs'!$D$209+IF('Your Results'!$D$48&gt;0,'Your Results'!$D$48,0)))+$E$161-$E$201+$E$185-($E$185*(RAND()*($E$215-$D$215)+$D$215))-(($E$205/$C$56)*(RAND()*($E$216-$D$216)+$D$216))</f>
        <v>#N/A</v>
      </c>
      <c r="U797" s="86"/>
    </row>
    <row r="798" spans="2:21" x14ac:dyDescent="0.25">
      <c r="B798" s="181" t="e">
        <f t="shared" ca="1" si="194"/>
        <v>#N/A</v>
      </c>
      <c r="C7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8" s="86"/>
      <c r="E798" s="86"/>
      <c r="G798" s="16"/>
      <c r="H798" s="86"/>
      <c r="I798" s="86"/>
      <c r="K798" s="86"/>
      <c r="M798" s="16" t="e">
        <f t="shared" ca="1" si="195"/>
        <v>#N/A</v>
      </c>
      <c r="N798" s="86" t="e">
        <f t="shared" ca="1" si="196"/>
        <v>#N/A</v>
      </c>
      <c r="O798" s="86" t="e">
        <f t="shared" ca="1" si="197"/>
        <v>#N/A</v>
      </c>
      <c r="Q798" s="16" t="e">
        <f t="shared" ca="1" si="198"/>
        <v>#N/A</v>
      </c>
      <c r="R798" s="86" t="e">
        <f t="shared" ca="1" si="199"/>
        <v>#N/A</v>
      </c>
      <c r="S798" s="86" t="e">
        <f t="shared" ca="1" si="200"/>
        <v>#N/A</v>
      </c>
      <c r="T798" s="16" t="e">
        <f ca="1">(($E$9*(RAND()*($E$213-$D$213)+$D$213))*(RAND()*('Your Value Calcs'!$E$209-'Your Value Calcs'!$D$209)+'Your Value Calcs'!$D$209+IF('Your Results'!$D$48&gt;0,'Your Results'!$D$48,0)))+$E$161-$E$201+$E$185-($E$185*(RAND()*($E$215-$D$215)+$D$215))-(($E$205/$C$56)*(RAND()*($E$216-$D$216)+$D$216))</f>
        <v>#N/A</v>
      </c>
      <c r="U798" s="86"/>
    </row>
    <row r="799" spans="2:21" x14ac:dyDescent="0.25">
      <c r="B799" s="181" t="e">
        <f t="shared" ca="1" si="194"/>
        <v>#N/A</v>
      </c>
      <c r="C7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9" s="86"/>
      <c r="E799" s="86"/>
      <c r="G799" s="16"/>
      <c r="H799" s="86"/>
      <c r="I799" s="86"/>
      <c r="K799" s="86"/>
      <c r="M799" s="16" t="e">
        <f t="shared" ca="1" si="195"/>
        <v>#N/A</v>
      </c>
      <c r="N799" s="86" t="e">
        <f t="shared" ca="1" si="196"/>
        <v>#N/A</v>
      </c>
      <c r="O799" s="86" t="e">
        <f t="shared" ca="1" si="197"/>
        <v>#N/A</v>
      </c>
      <c r="Q799" s="16" t="e">
        <f t="shared" ca="1" si="198"/>
        <v>#N/A</v>
      </c>
      <c r="R799" s="86" t="e">
        <f t="shared" ca="1" si="199"/>
        <v>#N/A</v>
      </c>
      <c r="S799" s="86" t="e">
        <f t="shared" ca="1" si="200"/>
        <v>#N/A</v>
      </c>
      <c r="T799" s="16" t="e">
        <f ca="1">(($E$9*(RAND()*($E$213-$D$213)+$D$213))*(RAND()*('Your Value Calcs'!$E$209-'Your Value Calcs'!$D$209)+'Your Value Calcs'!$D$209+IF('Your Results'!$D$48&gt;0,'Your Results'!$D$48,0)))+$E$161-$E$201+$E$185-($E$185*(RAND()*($E$215-$D$215)+$D$215))-(($E$205/$C$56)*(RAND()*($E$216-$D$216)+$D$216))</f>
        <v>#N/A</v>
      </c>
      <c r="U799" s="86"/>
    </row>
    <row r="800" spans="2:21" x14ac:dyDescent="0.25">
      <c r="B800" s="181" t="e">
        <f t="shared" ca="1" si="194"/>
        <v>#N/A</v>
      </c>
      <c r="C8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0" s="86"/>
      <c r="E800" s="86"/>
      <c r="G800" s="16"/>
      <c r="H800" s="86"/>
      <c r="I800" s="86"/>
      <c r="K800" s="86"/>
      <c r="M800" s="16" t="e">
        <f t="shared" ca="1" si="195"/>
        <v>#N/A</v>
      </c>
      <c r="N800" s="86" t="e">
        <f t="shared" ca="1" si="196"/>
        <v>#N/A</v>
      </c>
      <c r="O800" s="86" t="e">
        <f t="shared" ca="1" si="197"/>
        <v>#N/A</v>
      </c>
      <c r="Q800" s="16" t="e">
        <f t="shared" ca="1" si="198"/>
        <v>#N/A</v>
      </c>
      <c r="R800" s="86" t="e">
        <f t="shared" ca="1" si="199"/>
        <v>#N/A</v>
      </c>
      <c r="S800" s="86" t="e">
        <f t="shared" ca="1" si="200"/>
        <v>#N/A</v>
      </c>
      <c r="T800" s="16" t="e">
        <f ca="1">(($E$9*(RAND()*($E$213-$D$213)+$D$213))*(RAND()*('Your Value Calcs'!$E$209-'Your Value Calcs'!$D$209)+'Your Value Calcs'!$D$209+IF('Your Results'!$D$48&gt;0,'Your Results'!$D$48,0)))+$E$161-$E$201+$E$185-($E$185*(RAND()*($E$215-$D$215)+$D$215))-(($E$205/$C$56)*(RAND()*($E$216-$D$216)+$D$216))</f>
        <v>#N/A</v>
      </c>
      <c r="U800" s="86"/>
    </row>
    <row r="801" spans="2:21" x14ac:dyDescent="0.25">
      <c r="B801" s="181" t="e">
        <f t="shared" ca="1" si="194"/>
        <v>#N/A</v>
      </c>
      <c r="C8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1" s="86"/>
      <c r="E801" s="86"/>
      <c r="G801" s="16"/>
      <c r="H801" s="86"/>
      <c r="I801" s="86"/>
      <c r="K801" s="86"/>
      <c r="M801" s="16" t="e">
        <f t="shared" ca="1" si="195"/>
        <v>#N/A</v>
      </c>
      <c r="N801" s="86" t="e">
        <f t="shared" ca="1" si="196"/>
        <v>#N/A</v>
      </c>
      <c r="O801" s="86" t="e">
        <f t="shared" ca="1" si="197"/>
        <v>#N/A</v>
      </c>
      <c r="Q801" s="16" t="e">
        <f t="shared" ca="1" si="198"/>
        <v>#N/A</v>
      </c>
      <c r="R801" s="86" t="e">
        <f t="shared" ca="1" si="199"/>
        <v>#N/A</v>
      </c>
      <c r="S801" s="86" t="e">
        <f t="shared" ca="1" si="200"/>
        <v>#N/A</v>
      </c>
      <c r="T801" s="16" t="e">
        <f ca="1">(($E$9*(RAND()*($E$213-$D$213)+$D$213))*(RAND()*('Your Value Calcs'!$E$209-'Your Value Calcs'!$D$209)+'Your Value Calcs'!$D$209+IF('Your Results'!$D$48&gt;0,'Your Results'!$D$48,0)))+$E$161-$E$201+$E$185-($E$185*(RAND()*($E$215-$D$215)+$D$215))-(($E$205/$C$56)*(RAND()*($E$216-$D$216)+$D$216))</f>
        <v>#N/A</v>
      </c>
      <c r="U801" s="86"/>
    </row>
    <row r="802" spans="2:21" x14ac:dyDescent="0.25">
      <c r="B802" s="181" t="e">
        <f t="shared" ca="1" si="194"/>
        <v>#N/A</v>
      </c>
      <c r="C8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2" s="86"/>
      <c r="E802" s="86"/>
      <c r="G802" s="16"/>
      <c r="H802" s="86"/>
      <c r="I802" s="86"/>
      <c r="K802" s="86"/>
      <c r="M802" s="16" t="e">
        <f t="shared" ca="1" si="195"/>
        <v>#N/A</v>
      </c>
      <c r="N802" s="86" t="e">
        <f t="shared" ca="1" si="196"/>
        <v>#N/A</v>
      </c>
      <c r="O802" s="86" t="e">
        <f t="shared" ca="1" si="197"/>
        <v>#N/A</v>
      </c>
      <c r="Q802" s="16" t="e">
        <f t="shared" ca="1" si="198"/>
        <v>#N/A</v>
      </c>
      <c r="R802" s="86" t="e">
        <f t="shared" ca="1" si="199"/>
        <v>#N/A</v>
      </c>
      <c r="S802" s="86" t="e">
        <f t="shared" ca="1" si="200"/>
        <v>#N/A</v>
      </c>
      <c r="T802" s="16" t="e">
        <f ca="1">(($E$9*(RAND()*($E$213-$D$213)+$D$213))*(RAND()*('Your Value Calcs'!$E$209-'Your Value Calcs'!$D$209)+'Your Value Calcs'!$D$209+IF('Your Results'!$D$48&gt;0,'Your Results'!$D$48,0)))+$E$161-$E$201+$E$185-($E$185*(RAND()*($E$215-$D$215)+$D$215))-(($E$205/$C$56)*(RAND()*($E$216-$D$216)+$D$216))</f>
        <v>#N/A</v>
      </c>
      <c r="U802" s="86"/>
    </row>
    <row r="803" spans="2:21" x14ac:dyDescent="0.25">
      <c r="B803" s="181" t="e">
        <f t="shared" ca="1" si="194"/>
        <v>#N/A</v>
      </c>
      <c r="C8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3" s="86"/>
      <c r="E803" s="86"/>
      <c r="G803" s="16"/>
      <c r="H803" s="86"/>
      <c r="I803" s="86"/>
      <c r="K803" s="86"/>
      <c r="M803" s="16" t="e">
        <f t="shared" ca="1" si="195"/>
        <v>#N/A</v>
      </c>
      <c r="N803" s="86" t="e">
        <f t="shared" ca="1" si="196"/>
        <v>#N/A</v>
      </c>
      <c r="O803" s="86" t="e">
        <f t="shared" ca="1" si="197"/>
        <v>#N/A</v>
      </c>
      <c r="Q803" s="16" t="e">
        <f t="shared" ca="1" si="198"/>
        <v>#N/A</v>
      </c>
      <c r="R803" s="86" t="e">
        <f t="shared" ca="1" si="199"/>
        <v>#N/A</v>
      </c>
      <c r="S803" s="86" t="e">
        <f t="shared" ca="1" si="200"/>
        <v>#N/A</v>
      </c>
      <c r="T803" s="16" t="e">
        <f ca="1">(($E$9*(RAND()*($E$213-$D$213)+$D$213))*(RAND()*('Your Value Calcs'!$E$209-'Your Value Calcs'!$D$209)+'Your Value Calcs'!$D$209+IF('Your Results'!$D$48&gt;0,'Your Results'!$D$48,0)))+$E$161-$E$201+$E$185-($E$185*(RAND()*($E$215-$D$215)+$D$215))-(($E$205/$C$56)*(RAND()*($E$216-$D$216)+$D$216))</f>
        <v>#N/A</v>
      </c>
      <c r="U803" s="86"/>
    </row>
    <row r="804" spans="2:21" x14ac:dyDescent="0.25">
      <c r="B804" s="181" t="e">
        <f t="shared" ca="1" si="194"/>
        <v>#N/A</v>
      </c>
      <c r="C8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4" s="86"/>
      <c r="E804" s="86"/>
      <c r="G804" s="16"/>
      <c r="H804" s="86"/>
      <c r="I804" s="86"/>
      <c r="K804" s="86"/>
      <c r="M804" s="16" t="e">
        <f t="shared" ca="1" si="195"/>
        <v>#N/A</v>
      </c>
      <c r="N804" s="86" t="e">
        <f t="shared" ca="1" si="196"/>
        <v>#N/A</v>
      </c>
      <c r="O804" s="86" t="e">
        <f t="shared" ca="1" si="197"/>
        <v>#N/A</v>
      </c>
      <c r="Q804" s="16" t="e">
        <f t="shared" ca="1" si="198"/>
        <v>#N/A</v>
      </c>
      <c r="R804" s="86" t="e">
        <f t="shared" ca="1" si="199"/>
        <v>#N/A</v>
      </c>
      <c r="S804" s="86" t="e">
        <f t="shared" ca="1" si="200"/>
        <v>#N/A</v>
      </c>
      <c r="T804" s="16" t="e">
        <f ca="1">(($E$9*(RAND()*($E$213-$D$213)+$D$213))*(RAND()*('Your Value Calcs'!$E$209-'Your Value Calcs'!$D$209)+'Your Value Calcs'!$D$209+IF('Your Results'!$D$48&gt;0,'Your Results'!$D$48,0)))+$E$161-$E$201+$E$185-($E$185*(RAND()*($E$215-$D$215)+$D$215))-(($E$205/$C$56)*(RAND()*($E$216-$D$216)+$D$216))</f>
        <v>#N/A</v>
      </c>
      <c r="U804" s="86"/>
    </row>
    <row r="805" spans="2:21" x14ac:dyDescent="0.25">
      <c r="B805" s="181" t="e">
        <f t="shared" ca="1" si="194"/>
        <v>#N/A</v>
      </c>
      <c r="C8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5" s="86"/>
      <c r="E805" s="86"/>
      <c r="G805" s="16"/>
      <c r="H805" s="86"/>
      <c r="I805" s="86"/>
      <c r="K805" s="86"/>
      <c r="M805" s="16" t="e">
        <f t="shared" ca="1" si="195"/>
        <v>#N/A</v>
      </c>
      <c r="N805" s="86" t="e">
        <f t="shared" ca="1" si="196"/>
        <v>#N/A</v>
      </c>
      <c r="O805" s="86" t="e">
        <f t="shared" ca="1" si="197"/>
        <v>#N/A</v>
      </c>
      <c r="Q805" s="16" t="e">
        <f t="shared" ca="1" si="198"/>
        <v>#N/A</v>
      </c>
      <c r="R805" s="86" t="e">
        <f t="shared" ca="1" si="199"/>
        <v>#N/A</v>
      </c>
      <c r="S805" s="86" t="e">
        <f t="shared" ca="1" si="200"/>
        <v>#N/A</v>
      </c>
      <c r="T805" s="16" t="e">
        <f ca="1">(($E$9*(RAND()*($E$213-$D$213)+$D$213))*(RAND()*('Your Value Calcs'!$E$209-'Your Value Calcs'!$D$209)+'Your Value Calcs'!$D$209+IF('Your Results'!$D$48&gt;0,'Your Results'!$D$48,0)))+$E$161-$E$201+$E$185-($E$185*(RAND()*($E$215-$D$215)+$D$215))-(($E$205/$C$56)*(RAND()*($E$216-$D$216)+$D$216))</f>
        <v>#N/A</v>
      </c>
      <c r="U805" s="86"/>
    </row>
    <row r="806" spans="2:21" x14ac:dyDescent="0.25">
      <c r="B806" s="181" t="e">
        <f t="shared" ca="1" si="194"/>
        <v>#N/A</v>
      </c>
      <c r="C8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6" s="86"/>
      <c r="E806" s="86"/>
      <c r="G806" s="16"/>
      <c r="H806" s="86"/>
      <c r="I806" s="86"/>
      <c r="K806" s="86"/>
      <c r="M806" s="16" t="e">
        <f t="shared" ca="1" si="195"/>
        <v>#N/A</v>
      </c>
      <c r="N806" s="86" t="e">
        <f t="shared" ca="1" si="196"/>
        <v>#N/A</v>
      </c>
      <c r="O806" s="86" t="e">
        <f t="shared" ca="1" si="197"/>
        <v>#N/A</v>
      </c>
      <c r="Q806" s="16" t="e">
        <f t="shared" ca="1" si="198"/>
        <v>#N/A</v>
      </c>
      <c r="R806" s="86" t="e">
        <f t="shared" ca="1" si="199"/>
        <v>#N/A</v>
      </c>
      <c r="S806" s="86" t="e">
        <f t="shared" ca="1" si="200"/>
        <v>#N/A</v>
      </c>
      <c r="T806" s="16" t="e">
        <f ca="1">(($E$9*(RAND()*($E$213-$D$213)+$D$213))*(RAND()*('Your Value Calcs'!$E$209-'Your Value Calcs'!$D$209)+'Your Value Calcs'!$D$209+IF('Your Results'!$D$48&gt;0,'Your Results'!$D$48,0)))+$E$161-$E$201+$E$185-($E$185*(RAND()*($E$215-$D$215)+$D$215))-(($E$205/$C$56)*(RAND()*($E$216-$D$216)+$D$216))</f>
        <v>#N/A</v>
      </c>
      <c r="U806" s="86"/>
    </row>
    <row r="807" spans="2:21" x14ac:dyDescent="0.25">
      <c r="B807" s="181" t="e">
        <f t="shared" ca="1" si="194"/>
        <v>#N/A</v>
      </c>
      <c r="C8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7" s="86"/>
      <c r="E807" s="86"/>
      <c r="G807" s="16"/>
      <c r="H807" s="86"/>
      <c r="I807" s="86"/>
      <c r="K807" s="86"/>
      <c r="M807" s="16" t="e">
        <f t="shared" ca="1" si="195"/>
        <v>#N/A</v>
      </c>
      <c r="N807" s="86" t="e">
        <f t="shared" ca="1" si="196"/>
        <v>#N/A</v>
      </c>
      <c r="O807" s="86" t="e">
        <f t="shared" ca="1" si="197"/>
        <v>#N/A</v>
      </c>
      <c r="Q807" s="16" t="e">
        <f t="shared" ca="1" si="198"/>
        <v>#N/A</v>
      </c>
      <c r="R807" s="86" t="e">
        <f t="shared" ca="1" si="199"/>
        <v>#N/A</v>
      </c>
      <c r="S807" s="86" t="e">
        <f t="shared" ca="1" si="200"/>
        <v>#N/A</v>
      </c>
      <c r="T807" s="16" t="e">
        <f ca="1">(($E$9*(RAND()*($E$213-$D$213)+$D$213))*(RAND()*('Your Value Calcs'!$E$209-'Your Value Calcs'!$D$209)+'Your Value Calcs'!$D$209+IF('Your Results'!$D$48&gt;0,'Your Results'!$D$48,0)))+$E$161-$E$201+$E$185-($E$185*(RAND()*($E$215-$D$215)+$D$215))-(($E$205/$C$56)*(RAND()*($E$216-$D$216)+$D$216))</f>
        <v>#N/A</v>
      </c>
      <c r="U807" s="86"/>
    </row>
    <row r="808" spans="2:21" x14ac:dyDescent="0.25">
      <c r="B808" s="181" t="e">
        <f t="shared" ca="1" si="194"/>
        <v>#N/A</v>
      </c>
      <c r="C8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8" s="86"/>
      <c r="E808" s="86"/>
      <c r="G808" s="16"/>
      <c r="H808" s="86"/>
      <c r="I808" s="86"/>
      <c r="K808" s="86"/>
      <c r="M808" s="16" t="e">
        <f t="shared" ca="1" si="195"/>
        <v>#N/A</v>
      </c>
      <c r="N808" s="86" t="e">
        <f t="shared" ca="1" si="196"/>
        <v>#N/A</v>
      </c>
      <c r="O808" s="86" t="e">
        <f t="shared" ca="1" si="197"/>
        <v>#N/A</v>
      </c>
      <c r="Q808" s="16" t="e">
        <f t="shared" ca="1" si="198"/>
        <v>#N/A</v>
      </c>
      <c r="R808" s="86" t="e">
        <f t="shared" ca="1" si="199"/>
        <v>#N/A</v>
      </c>
      <c r="S808" s="86" t="e">
        <f t="shared" ca="1" si="200"/>
        <v>#N/A</v>
      </c>
      <c r="T808" s="16" t="e">
        <f ca="1">(($E$9*(RAND()*($E$213-$D$213)+$D$213))*(RAND()*('Your Value Calcs'!$E$209-'Your Value Calcs'!$D$209)+'Your Value Calcs'!$D$209+IF('Your Results'!$D$48&gt;0,'Your Results'!$D$48,0)))+$E$161-$E$201+$E$185-($E$185*(RAND()*($E$215-$D$215)+$D$215))-(($E$205/$C$56)*(RAND()*($E$216-$D$216)+$D$216))</f>
        <v>#N/A</v>
      </c>
      <c r="U808" s="86"/>
    </row>
    <row r="809" spans="2:21" x14ac:dyDescent="0.25">
      <c r="B809" s="181" t="e">
        <f t="shared" ca="1" si="194"/>
        <v>#N/A</v>
      </c>
      <c r="C8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9" s="86"/>
      <c r="E809" s="86"/>
      <c r="G809" s="16"/>
      <c r="H809" s="86"/>
      <c r="I809" s="86"/>
      <c r="K809" s="86"/>
      <c r="M809" s="16" t="e">
        <f t="shared" ca="1" si="195"/>
        <v>#N/A</v>
      </c>
      <c r="N809" s="86" t="e">
        <f t="shared" ca="1" si="196"/>
        <v>#N/A</v>
      </c>
      <c r="O809" s="86" t="e">
        <f t="shared" ca="1" si="197"/>
        <v>#N/A</v>
      </c>
      <c r="Q809" s="16" t="e">
        <f t="shared" ca="1" si="198"/>
        <v>#N/A</v>
      </c>
      <c r="R809" s="86" t="e">
        <f t="shared" ca="1" si="199"/>
        <v>#N/A</v>
      </c>
      <c r="S809" s="86" t="e">
        <f t="shared" ca="1" si="200"/>
        <v>#N/A</v>
      </c>
      <c r="T809" s="16" t="e">
        <f ca="1">(($E$9*(RAND()*($E$213-$D$213)+$D$213))*(RAND()*('Your Value Calcs'!$E$209-'Your Value Calcs'!$D$209)+'Your Value Calcs'!$D$209+IF('Your Results'!$D$48&gt;0,'Your Results'!$D$48,0)))+$E$161-$E$201+$E$185-($E$185*(RAND()*($E$215-$D$215)+$D$215))-(($E$205/$C$56)*(RAND()*($E$216-$D$216)+$D$216))</f>
        <v>#N/A</v>
      </c>
      <c r="U809" s="86"/>
    </row>
    <row r="810" spans="2:21" x14ac:dyDescent="0.25">
      <c r="B810" s="181" t="e">
        <f t="shared" ca="1" si="194"/>
        <v>#N/A</v>
      </c>
      <c r="C8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0" s="86"/>
      <c r="E810" s="86"/>
      <c r="G810" s="16"/>
      <c r="H810" s="86"/>
      <c r="I810" s="86"/>
      <c r="K810" s="86"/>
      <c r="M810" s="16" t="e">
        <f t="shared" ca="1" si="195"/>
        <v>#N/A</v>
      </c>
      <c r="N810" s="86" t="e">
        <f t="shared" ca="1" si="196"/>
        <v>#N/A</v>
      </c>
      <c r="O810" s="86" t="e">
        <f t="shared" ca="1" si="197"/>
        <v>#N/A</v>
      </c>
      <c r="Q810" s="16" t="e">
        <f t="shared" ca="1" si="198"/>
        <v>#N/A</v>
      </c>
      <c r="R810" s="86" t="e">
        <f t="shared" ca="1" si="199"/>
        <v>#N/A</v>
      </c>
      <c r="S810" s="86" t="e">
        <f t="shared" ca="1" si="200"/>
        <v>#N/A</v>
      </c>
      <c r="T810" s="16" t="e">
        <f ca="1">(($E$9*(RAND()*($E$213-$D$213)+$D$213))*(RAND()*('Your Value Calcs'!$E$209-'Your Value Calcs'!$D$209)+'Your Value Calcs'!$D$209+IF('Your Results'!$D$48&gt;0,'Your Results'!$D$48,0)))+$E$161-$E$201+$E$185-($E$185*(RAND()*($E$215-$D$215)+$D$215))-(($E$205/$C$56)*(RAND()*($E$216-$D$216)+$D$216))</f>
        <v>#N/A</v>
      </c>
      <c r="U810" s="86"/>
    </row>
    <row r="811" spans="2:21" x14ac:dyDescent="0.25">
      <c r="B811" s="181" t="e">
        <f t="shared" ca="1" si="194"/>
        <v>#N/A</v>
      </c>
      <c r="C8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1" s="86"/>
      <c r="E811" s="86"/>
      <c r="G811" s="16"/>
      <c r="H811" s="86"/>
      <c r="I811" s="86"/>
      <c r="K811" s="86"/>
      <c r="M811" s="16" t="e">
        <f t="shared" ca="1" si="195"/>
        <v>#N/A</v>
      </c>
      <c r="N811" s="86" t="e">
        <f t="shared" ca="1" si="196"/>
        <v>#N/A</v>
      </c>
      <c r="O811" s="86" t="e">
        <f t="shared" ca="1" si="197"/>
        <v>#N/A</v>
      </c>
      <c r="Q811" s="16" t="e">
        <f t="shared" ca="1" si="198"/>
        <v>#N/A</v>
      </c>
      <c r="R811" s="86" t="e">
        <f t="shared" ca="1" si="199"/>
        <v>#N/A</v>
      </c>
      <c r="S811" s="86" t="e">
        <f t="shared" ca="1" si="200"/>
        <v>#N/A</v>
      </c>
      <c r="T811" s="16" t="e">
        <f ca="1">(($E$9*(RAND()*($E$213-$D$213)+$D$213))*(RAND()*('Your Value Calcs'!$E$209-'Your Value Calcs'!$D$209)+'Your Value Calcs'!$D$209+IF('Your Results'!$D$48&gt;0,'Your Results'!$D$48,0)))+$E$161-$E$201+$E$185-($E$185*(RAND()*($E$215-$D$215)+$D$215))-(($E$205/$C$56)*(RAND()*($E$216-$D$216)+$D$216))</f>
        <v>#N/A</v>
      </c>
      <c r="U811" s="86"/>
    </row>
    <row r="812" spans="2:21" x14ac:dyDescent="0.25">
      <c r="B812" s="181" t="e">
        <f t="shared" ca="1" si="194"/>
        <v>#N/A</v>
      </c>
      <c r="C8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2" s="86"/>
      <c r="E812" s="86"/>
      <c r="G812" s="16"/>
      <c r="H812" s="86"/>
      <c r="I812" s="86"/>
      <c r="K812" s="86"/>
      <c r="M812" s="16" t="e">
        <f t="shared" ca="1" si="195"/>
        <v>#N/A</v>
      </c>
      <c r="N812" s="86" t="e">
        <f t="shared" ca="1" si="196"/>
        <v>#N/A</v>
      </c>
      <c r="O812" s="86" t="e">
        <f t="shared" ca="1" si="197"/>
        <v>#N/A</v>
      </c>
      <c r="Q812" s="16" t="e">
        <f t="shared" ca="1" si="198"/>
        <v>#N/A</v>
      </c>
      <c r="R812" s="86" t="e">
        <f t="shared" ca="1" si="199"/>
        <v>#N/A</v>
      </c>
      <c r="S812" s="86" t="e">
        <f t="shared" ca="1" si="200"/>
        <v>#N/A</v>
      </c>
      <c r="T812" s="16" t="e">
        <f ca="1">(($E$9*(RAND()*($E$213-$D$213)+$D$213))*(RAND()*('Your Value Calcs'!$E$209-'Your Value Calcs'!$D$209)+'Your Value Calcs'!$D$209+IF('Your Results'!$D$48&gt;0,'Your Results'!$D$48,0)))+$E$161-$E$201+$E$185-($E$185*(RAND()*($E$215-$D$215)+$D$215))-(($E$205/$C$56)*(RAND()*($E$216-$D$216)+$D$216))</f>
        <v>#N/A</v>
      </c>
      <c r="U812" s="86"/>
    </row>
    <row r="813" spans="2:21" x14ac:dyDescent="0.25">
      <c r="B813" s="181" t="e">
        <f t="shared" ca="1" si="194"/>
        <v>#N/A</v>
      </c>
      <c r="C8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3" s="86"/>
      <c r="E813" s="86"/>
      <c r="G813" s="16"/>
      <c r="H813" s="86"/>
      <c r="I813" s="86"/>
      <c r="K813" s="86"/>
      <c r="M813" s="16" t="e">
        <f t="shared" ca="1" si="195"/>
        <v>#N/A</v>
      </c>
      <c r="N813" s="86" t="e">
        <f t="shared" ca="1" si="196"/>
        <v>#N/A</v>
      </c>
      <c r="O813" s="86" t="e">
        <f t="shared" ca="1" si="197"/>
        <v>#N/A</v>
      </c>
      <c r="Q813" s="16" t="e">
        <f t="shared" ca="1" si="198"/>
        <v>#N/A</v>
      </c>
      <c r="R813" s="86" t="e">
        <f t="shared" ca="1" si="199"/>
        <v>#N/A</v>
      </c>
      <c r="S813" s="86" t="e">
        <f t="shared" ca="1" si="200"/>
        <v>#N/A</v>
      </c>
      <c r="T813" s="16" t="e">
        <f ca="1">(($E$9*(RAND()*($E$213-$D$213)+$D$213))*(RAND()*('Your Value Calcs'!$E$209-'Your Value Calcs'!$D$209)+'Your Value Calcs'!$D$209+IF('Your Results'!$D$48&gt;0,'Your Results'!$D$48,0)))+$E$161-$E$201+$E$185-($E$185*(RAND()*($E$215-$D$215)+$D$215))-(($E$205/$C$56)*(RAND()*($E$216-$D$216)+$D$216))</f>
        <v>#N/A</v>
      </c>
      <c r="U813" s="86"/>
    </row>
    <row r="814" spans="2:21" x14ac:dyDescent="0.25">
      <c r="B814" s="181" t="e">
        <f t="shared" ca="1" si="194"/>
        <v>#N/A</v>
      </c>
      <c r="C8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4" s="86"/>
      <c r="E814" s="86"/>
      <c r="G814" s="16"/>
      <c r="H814" s="86"/>
      <c r="I814" s="86"/>
      <c r="K814" s="86"/>
      <c r="M814" s="16" t="e">
        <f t="shared" ca="1" si="195"/>
        <v>#N/A</v>
      </c>
      <c r="N814" s="86" t="e">
        <f t="shared" ca="1" si="196"/>
        <v>#N/A</v>
      </c>
      <c r="O814" s="86" t="e">
        <f t="shared" ca="1" si="197"/>
        <v>#N/A</v>
      </c>
      <c r="Q814" s="16" t="e">
        <f t="shared" ca="1" si="198"/>
        <v>#N/A</v>
      </c>
      <c r="R814" s="86" t="e">
        <f t="shared" ca="1" si="199"/>
        <v>#N/A</v>
      </c>
      <c r="S814" s="86" t="e">
        <f t="shared" ca="1" si="200"/>
        <v>#N/A</v>
      </c>
      <c r="T814" s="16" t="e">
        <f ca="1">(($E$9*(RAND()*($E$213-$D$213)+$D$213))*(RAND()*('Your Value Calcs'!$E$209-'Your Value Calcs'!$D$209)+'Your Value Calcs'!$D$209+IF('Your Results'!$D$48&gt;0,'Your Results'!$D$48,0)))+$E$161-$E$201+$E$185-($E$185*(RAND()*($E$215-$D$215)+$D$215))-(($E$205/$C$56)*(RAND()*($E$216-$D$216)+$D$216))</f>
        <v>#N/A</v>
      </c>
      <c r="U814" s="86"/>
    </row>
    <row r="815" spans="2:21" x14ac:dyDescent="0.25">
      <c r="B815" s="181" t="e">
        <f t="shared" ca="1" si="194"/>
        <v>#N/A</v>
      </c>
      <c r="C8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5" s="86"/>
      <c r="E815" s="86"/>
      <c r="G815" s="16"/>
      <c r="H815" s="86"/>
      <c r="I815" s="86"/>
      <c r="K815" s="86"/>
      <c r="M815" s="16" t="e">
        <f t="shared" ca="1" si="195"/>
        <v>#N/A</v>
      </c>
      <c r="N815" s="86" t="e">
        <f t="shared" ca="1" si="196"/>
        <v>#N/A</v>
      </c>
      <c r="O815" s="86" t="e">
        <f t="shared" ca="1" si="197"/>
        <v>#N/A</v>
      </c>
      <c r="Q815" s="16" t="e">
        <f t="shared" ca="1" si="198"/>
        <v>#N/A</v>
      </c>
      <c r="R815" s="86" t="e">
        <f t="shared" ca="1" si="199"/>
        <v>#N/A</v>
      </c>
      <c r="S815" s="86" t="e">
        <f t="shared" ca="1" si="200"/>
        <v>#N/A</v>
      </c>
      <c r="T815" s="16" t="e">
        <f ca="1">(($E$9*(RAND()*($E$213-$D$213)+$D$213))*(RAND()*('Your Value Calcs'!$E$209-'Your Value Calcs'!$D$209)+'Your Value Calcs'!$D$209+IF('Your Results'!$D$48&gt;0,'Your Results'!$D$48,0)))+$E$161-$E$201+$E$185-($E$185*(RAND()*($E$215-$D$215)+$D$215))-(($E$205/$C$56)*(RAND()*($E$216-$D$216)+$D$216))</f>
        <v>#N/A</v>
      </c>
      <c r="U815" s="86"/>
    </row>
    <row r="816" spans="2:21" x14ac:dyDescent="0.25">
      <c r="B816" s="181" t="e">
        <f t="shared" ca="1" si="194"/>
        <v>#N/A</v>
      </c>
      <c r="C8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6" s="86"/>
      <c r="E816" s="86"/>
      <c r="G816" s="16"/>
      <c r="H816" s="86"/>
      <c r="I816" s="86"/>
      <c r="K816" s="86"/>
      <c r="M816" s="16" t="e">
        <f t="shared" ca="1" si="195"/>
        <v>#N/A</v>
      </c>
      <c r="N816" s="86" t="e">
        <f t="shared" ca="1" si="196"/>
        <v>#N/A</v>
      </c>
      <c r="O816" s="86" t="e">
        <f t="shared" ca="1" si="197"/>
        <v>#N/A</v>
      </c>
      <c r="Q816" s="16" t="e">
        <f t="shared" ca="1" si="198"/>
        <v>#N/A</v>
      </c>
      <c r="R816" s="86" t="e">
        <f t="shared" ca="1" si="199"/>
        <v>#N/A</v>
      </c>
      <c r="S816" s="86" t="e">
        <f t="shared" ca="1" si="200"/>
        <v>#N/A</v>
      </c>
      <c r="T816" s="16" t="e">
        <f ca="1">(($E$9*(RAND()*($E$213-$D$213)+$D$213))*(RAND()*('Your Value Calcs'!$E$209-'Your Value Calcs'!$D$209)+'Your Value Calcs'!$D$209+IF('Your Results'!$D$48&gt;0,'Your Results'!$D$48,0)))+$E$161-$E$201+$E$185-($E$185*(RAND()*($E$215-$D$215)+$D$215))-(($E$205/$C$56)*(RAND()*($E$216-$D$216)+$D$216))</f>
        <v>#N/A</v>
      </c>
      <c r="U816" s="86"/>
    </row>
    <row r="817" spans="2:21" x14ac:dyDescent="0.25">
      <c r="B817" s="181" t="e">
        <f t="shared" ca="1" si="194"/>
        <v>#N/A</v>
      </c>
      <c r="C8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7" s="86"/>
      <c r="E817" s="86"/>
      <c r="G817" s="16"/>
      <c r="H817" s="86"/>
      <c r="I817" s="86"/>
      <c r="K817" s="86"/>
      <c r="M817" s="16" t="e">
        <f t="shared" ca="1" si="195"/>
        <v>#N/A</v>
      </c>
      <c r="N817" s="86" t="e">
        <f t="shared" ca="1" si="196"/>
        <v>#N/A</v>
      </c>
      <c r="O817" s="86" t="e">
        <f t="shared" ca="1" si="197"/>
        <v>#N/A</v>
      </c>
      <c r="Q817" s="16" t="e">
        <f t="shared" ca="1" si="198"/>
        <v>#N/A</v>
      </c>
      <c r="R817" s="86" t="e">
        <f t="shared" ca="1" si="199"/>
        <v>#N/A</v>
      </c>
      <c r="S817" s="86" t="e">
        <f t="shared" ca="1" si="200"/>
        <v>#N/A</v>
      </c>
      <c r="T817" s="16" t="e">
        <f ca="1">(($E$9*(RAND()*($E$213-$D$213)+$D$213))*(RAND()*('Your Value Calcs'!$E$209-'Your Value Calcs'!$D$209)+'Your Value Calcs'!$D$209+IF('Your Results'!$D$48&gt;0,'Your Results'!$D$48,0)))+$E$161-$E$201+$E$185-($E$185*(RAND()*($E$215-$D$215)+$D$215))-(($E$205/$C$56)*(RAND()*($E$216-$D$216)+$D$216))</f>
        <v>#N/A</v>
      </c>
      <c r="U817" s="86"/>
    </row>
    <row r="818" spans="2:21" x14ac:dyDescent="0.25">
      <c r="B818" s="181" t="e">
        <f t="shared" ca="1" si="194"/>
        <v>#N/A</v>
      </c>
      <c r="C8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8" s="86"/>
      <c r="E818" s="86"/>
      <c r="G818" s="16"/>
      <c r="H818" s="86"/>
      <c r="I818" s="86"/>
      <c r="K818" s="86"/>
      <c r="M818" s="16" t="e">
        <f t="shared" ca="1" si="195"/>
        <v>#N/A</v>
      </c>
      <c r="N818" s="86" t="e">
        <f t="shared" ca="1" si="196"/>
        <v>#N/A</v>
      </c>
      <c r="O818" s="86" t="e">
        <f t="shared" ca="1" si="197"/>
        <v>#N/A</v>
      </c>
      <c r="Q818" s="16" t="e">
        <f t="shared" ca="1" si="198"/>
        <v>#N/A</v>
      </c>
      <c r="R818" s="86" t="e">
        <f t="shared" ca="1" si="199"/>
        <v>#N/A</v>
      </c>
      <c r="S818" s="86" t="e">
        <f t="shared" ca="1" si="200"/>
        <v>#N/A</v>
      </c>
      <c r="T818" s="16" t="e">
        <f ca="1">(($E$9*(RAND()*($E$213-$D$213)+$D$213))*(RAND()*('Your Value Calcs'!$E$209-'Your Value Calcs'!$D$209)+'Your Value Calcs'!$D$209+IF('Your Results'!$D$48&gt;0,'Your Results'!$D$48,0)))+$E$161-$E$201+$E$185-($E$185*(RAND()*($E$215-$D$215)+$D$215))-(($E$205/$C$56)*(RAND()*($E$216-$D$216)+$D$216))</f>
        <v>#N/A</v>
      </c>
      <c r="U818" s="86"/>
    </row>
    <row r="819" spans="2:21" x14ac:dyDescent="0.25">
      <c r="B819" s="181" t="e">
        <f t="shared" ca="1" si="194"/>
        <v>#N/A</v>
      </c>
      <c r="C8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9" s="86"/>
      <c r="E819" s="86"/>
      <c r="G819" s="16"/>
      <c r="H819" s="86"/>
      <c r="I819" s="86"/>
      <c r="K819" s="86"/>
      <c r="M819" s="16" t="e">
        <f t="shared" ca="1" si="195"/>
        <v>#N/A</v>
      </c>
      <c r="N819" s="86" t="e">
        <f t="shared" ca="1" si="196"/>
        <v>#N/A</v>
      </c>
      <c r="O819" s="86" t="e">
        <f t="shared" ca="1" si="197"/>
        <v>#N/A</v>
      </c>
      <c r="Q819" s="16" t="e">
        <f t="shared" ca="1" si="198"/>
        <v>#N/A</v>
      </c>
      <c r="R819" s="86" t="e">
        <f t="shared" ca="1" si="199"/>
        <v>#N/A</v>
      </c>
      <c r="S819" s="86" t="e">
        <f t="shared" ca="1" si="200"/>
        <v>#N/A</v>
      </c>
      <c r="T819" s="16" t="e">
        <f ca="1">(($E$9*(RAND()*($E$213-$D$213)+$D$213))*(RAND()*('Your Value Calcs'!$E$209-'Your Value Calcs'!$D$209)+'Your Value Calcs'!$D$209+IF('Your Results'!$D$48&gt;0,'Your Results'!$D$48,0)))+$E$161-$E$201+$E$185-($E$185*(RAND()*($E$215-$D$215)+$D$215))-(($E$205/$C$56)*(RAND()*($E$216-$D$216)+$D$216))</f>
        <v>#N/A</v>
      </c>
      <c r="U819" s="86"/>
    </row>
    <row r="820" spans="2:21" x14ac:dyDescent="0.25">
      <c r="B820" s="181" t="e">
        <f t="shared" ca="1" si="194"/>
        <v>#N/A</v>
      </c>
      <c r="C8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0" s="86"/>
      <c r="E820" s="86"/>
      <c r="G820" s="16"/>
      <c r="H820" s="86"/>
      <c r="I820" s="86"/>
      <c r="K820" s="86"/>
      <c r="M820" s="16" t="e">
        <f t="shared" ca="1" si="195"/>
        <v>#N/A</v>
      </c>
      <c r="N820" s="86" t="e">
        <f t="shared" ca="1" si="196"/>
        <v>#N/A</v>
      </c>
      <c r="O820" s="86" t="e">
        <f t="shared" ca="1" si="197"/>
        <v>#N/A</v>
      </c>
      <c r="Q820" s="16" t="e">
        <f t="shared" ca="1" si="198"/>
        <v>#N/A</v>
      </c>
      <c r="R820" s="86" t="e">
        <f t="shared" ca="1" si="199"/>
        <v>#N/A</v>
      </c>
      <c r="S820" s="86" t="e">
        <f t="shared" ca="1" si="200"/>
        <v>#N/A</v>
      </c>
      <c r="T820" s="16" t="e">
        <f ca="1">(($E$9*(RAND()*($E$213-$D$213)+$D$213))*(RAND()*('Your Value Calcs'!$E$209-'Your Value Calcs'!$D$209)+'Your Value Calcs'!$D$209+IF('Your Results'!$D$48&gt;0,'Your Results'!$D$48,0)))+$E$161-$E$201+$E$185-($E$185*(RAND()*($E$215-$D$215)+$D$215))-(($E$205/$C$56)*(RAND()*($E$216-$D$216)+$D$216))</f>
        <v>#N/A</v>
      </c>
      <c r="U820" s="86"/>
    </row>
    <row r="821" spans="2:21" x14ac:dyDescent="0.25">
      <c r="B821" s="181" t="e">
        <f t="shared" ca="1" si="194"/>
        <v>#N/A</v>
      </c>
      <c r="C8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1" s="86"/>
      <c r="E821" s="86"/>
      <c r="G821" s="16"/>
      <c r="H821" s="86"/>
      <c r="I821" s="86"/>
      <c r="K821" s="86"/>
      <c r="M821" s="16" t="e">
        <f t="shared" ca="1" si="195"/>
        <v>#N/A</v>
      </c>
      <c r="N821" s="86" t="e">
        <f t="shared" ca="1" si="196"/>
        <v>#N/A</v>
      </c>
      <c r="O821" s="86" t="e">
        <f t="shared" ca="1" si="197"/>
        <v>#N/A</v>
      </c>
      <c r="Q821" s="16" t="e">
        <f t="shared" ca="1" si="198"/>
        <v>#N/A</v>
      </c>
      <c r="R821" s="86" t="e">
        <f t="shared" ca="1" si="199"/>
        <v>#N/A</v>
      </c>
      <c r="S821" s="86" t="e">
        <f t="shared" ca="1" si="200"/>
        <v>#N/A</v>
      </c>
      <c r="T821" s="16" t="e">
        <f ca="1">(($E$9*(RAND()*($E$213-$D$213)+$D$213))*(RAND()*('Your Value Calcs'!$E$209-'Your Value Calcs'!$D$209)+'Your Value Calcs'!$D$209+IF('Your Results'!$D$48&gt;0,'Your Results'!$D$48,0)))+$E$161-$E$201+$E$185-($E$185*(RAND()*($E$215-$D$215)+$D$215))-(($E$205/$C$56)*(RAND()*($E$216-$D$216)+$D$216))</f>
        <v>#N/A</v>
      </c>
      <c r="U821" s="86"/>
    </row>
    <row r="822" spans="2:21" x14ac:dyDescent="0.25">
      <c r="B822" s="181" t="e">
        <f t="shared" ca="1" si="194"/>
        <v>#N/A</v>
      </c>
      <c r="C8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2" s="86"/>
      <c r="E822" s="86"/>
      <c r="G822" s="16"/>
      <c r="H822" s="86"/>
      <c r="I822" s="86"/>
      <c r="K822" s="86"/>
      <c r="M822" s="16" t="e">
        <f t="shared" ca="1" si="195"/>
        <v>#N/A</v>
      </c>
      <c r="N822" s="86" t="e">
        <f t="shared" ca="1" si="196"/>
        <v>#N/A</v>
      </c>
      <c r="O822" s="86" t="e">
        <f t="shared" ca="1" si="197"/>
        <v>#N/A</v>
      </c>
      <c r="Q822" s="16" t="e">
        <f t="shared" ca="1" si="198"/>
        <v>#N/A</v>
      </c>
      <c r="R822" s="86" t="e">
        <f t="shared" ca="1" si="199"/>
        <v>#N/A</v>
      </c>
      <c r="S822" s="86" t="e">
        <f t="shared" ca="1" si="200"/>
        <v>#N/A</v>
      </c>
      <c r="T822" s="16" t="e">
        <f ca="1">(($E$9*(RAND()*($E$213-$D$213)+$D$213))*(RAND()*('Your Value Calcs'!$E$209-'Your Value Calcs'!$D$209)+'Your Value Calcs'!$D$209+IF('Your Results'!$D$48&gt;0,'Your Results'!$D$48,0)))+$E$161-$E$201+$E$185-($E$185*(RAND()*($E$215-$D$215)+$D$215))-(($E$205/$C$56)*(RAND()*($E$216-$D$216)+$D$216))</f>
        <v>#N/A</v>
      </c>
      <c r="U822" s="86"/>
    </row>
    <row r="823" spans="2:21" x14ac:dyDescent="0.25">
      <c r="B823" s="181" t="e">
        <f t="shared" ca="1" si="194"/>
        <v>#N/A</v>
      </c>
      <c r="C8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3" s="86"/>
      <c r="E823" s="86"/>
      <c r="G823" s="16"/>
      <c r="H823" s="86"/>
      <c r="I823" s="86"/>
      <c r="K823" s="86"/>
      <c r="M823" s="16" t="e">
        <f t="shared" ca="1" si="195"/>
        <v>#N/A</v>
      </c>
      <c r="N823" s="86" t="e">
        <f t="shared" ca="1" si="196"/>
        <v>#N/A</v>
      </c>
      <c r="O823" s="86" t="e">
        <f t="shared" ca="1" si="197"/>
        <v>#N/A</v>
      </c>
      <c r="Q823" s="16" t="e">
        <f t="shared" ca="1" si="198"/>
        <v>#N/A</v>
      </c>
      <c r="R823" s="86" t="e">
        <f t="shared" ca="1" si="199"/>
        <v>#N/A</v>
      </c>
      <c r="S823" s="86" t="e">
        <f t="shared" ca="1" si="200"/>
        <v>#N/A</v>
      </c>
      <c r="T823" s="16" t="e">
        <f ca="1">(($E$9*(RAND()*($E$213-$D$213)+$D$213))*(RAND()*('Your Value Calcs'!$E$209-'Your Value Calcs'!$D$209)+'Your Value Calcs'!$D$209+IF('Your Results'!$D$48&gt;0,'Your Results'!$D$48,0)))+$E$161-$E$201+$E$185-($E$185*(RAND()*($E$215-$D$215)+$D$215))-(($E$205/$C$56)*(RAND()*($E$216-$D$216)+$D$216))</f>
        <v>#N/A</v>
      </c>
      <c r="U823" s="86"/>
    </row>
    <row r="824" spans="2:21" x14ac:dyDescent="0.25">
      <c r="B824" s="181" t="e">
        <f t="shared" ca="1" si="194"/>
        <v>#N/A</v>
      </c>
      <c r="C8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4" s="86"/>
      <c r="E824" s="86"/>
      <c r="G824" s="16"/>
      <c r="H824" s="86"/>
      <c r="I824" s="86"/>
      <c r="K824" s="86"/>
      <c r="M824" s="16" t="e">
        <f t="shared" ca="1" si="195"/>
        <v>#N/A</v>
      </c>
      <c r="N824" s="86" t="e">
        <f t="shared" ca="1" si="196"/>
        <v>#N/A</v>
      </c>
      <c r="O824" s="86" t="e">
        <f t="shared" ca="1" si="197"/>
        <v>#N/A</v>
      </c>
      <c r="Q824" s="16" t="e">
        <f t="shared" ca="1" si="198"/>
        <v>#N/A</v>
      </c>
      <c r="R824" s="86" t="e">
        <f t="shared" ca="1" si="199"/>
        <v>#N/A</v>
      </c>
      <c r="S824" s="86" t="e">
        <f t="shared" ca="1" si="200"/>
        <v>#N/A</v>
      </c>
      <c r="T824" s="16" t="e">
        <f ca="1">(($E$9*(RAND()*($E$213-$D$213)+$D$213))*(RAND()*('Your Value Calcs'!$E$209-'Your Value Calcs'!$D$209)+'Your Value Calcs'!$D$209+IF('Your Results'!$D$48&gt;0,'Your Results'!$D$48,0)))+$E$161-$E$201+$E$185-($E$185*(RAND()*($E$215-$D$215)+$D$215))-(($E$205/$C$56)*(RAND()*($E$216-$D$216)+$D$216))</f>
        <v>#N/A</v>
      </c>
      <c r="U824" s="86"/>
    </row>
    <row r="825" spans="2:21" x14ac:dyDescent="0.25">
      <c r="B825" s="181" t="e">
        <f t="shared" ca="1" si="194"/>
        <v>#N/A</v>
      </c>
      <c r="C8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5" s="86"/>
      <c r="E825" s="86"/>
      <c r="G825" s="16"/>
      <c r="H825" s="86"/>
      <c r="I825" s="86"/>
      <c r="K825" s="86"/>
      <c r="M825" s="16" t="e">
        <f t="shared" ca="1" si="195"/>
        <v>#N/A</v>
      </c>
      <c r="N825" s="86" t="e">
        <f t="shared" ca="1" si="196"/>
        <v>#N/A</v>
      </c>
      <c r="O825" s="86" t="e">
        <f t="shared" ca="1" si="197"/>
        <v>#N/A</v>
      </c>
      <c r="Q825" s="16" t="e">
        <f t="shared" ca="1" si="198"/>
        <v>#N/A</v>
      </c>
      <c r="R825" s="86" t="e">
        <f t="shared" ca="1" si="199"/>
        <v>#N/A</v>
      </c>
      <c r="S825" s="86" t="e">
        <f t="shared" ca="1" si="200"/>
        <v>#N/A</v>
      </c>
      <c r="T825" s="16" t="e">
        <f ca="1">(($E$9*(RAND()*($E$213-$D$213)+$D$213))*(RAND()*('Your Value Calcs'!$E$209-'Your Value Calcs'!$D$209)+'Your Value Calcs'!$D$209+IF('Your Results'!$D$48&gt;0,'Your Results'!$D$48,0)))+$E$161-$E$201+$E$185-($E$185*(RAND()*($E$215-$D$215)+$D$215))-(($E$205/$C$56)*(RAND()*($E$216-$D$216)+$D$216))</f>
        <v>#N/A</v>
      </c>
      <c r="U825" s="86"/>
    </row>
    <row r="826" spans="2:21" x14ac:dyDescent="0.25">
      <c r="B826" s="181" t="e">
        <f t="shared" ca="1" si="194"/>
        <v>#N/A</v>
      </c>
      <c r="C8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6" s="86"/>
      <c r="E826" s="86"/>
      <c r="G826" s="16"/>
      <c r="H826" s="86"/>
      <c r="I826" s="86"/>
      <c r="K826" s="86"/>
      <c r="M826" s="16" t="e">
        <f t="shared" ca="1" si="195"/>
        <v>#N/A</v>
      </c>
      <c r="N826" s="86" t="e">
        <f t="shared" ca="1" si="196"/>
        <v>#N/A</v>
      </c>
      <c r="O826" s="86" t="e">
        <f t="shared" ca="1" si="197"/>
        <v>#N/A</v>
      </c>
      <c r="Q826" s="16" t="e">
        <f t="shared" ca="1" si="198"/>
        <v>#N/A</v>
      </c>
      <c r="R826" s="86" t="e">
        <f t="shared" ca="1" si="199"/>
        <v>#N/A</v>
      </c>
      <c r="S826" s="86" t="e">
        <f t="shared" ca="1" si="200"/>
        <v>#N/A</v>
      </c>
      <c r="T826" s="16" t="e">
        <f ca="1">(($E$9*(RAND()*($E$213-$D$213)+$D$213))*(RAND()*('Your Value Calcs'!$E$209-'Your Value Calcs'!$D$209)+'Your Value Calcs'!$D$209+IF('Your Results'!$D$48&gt;0,'Your Results'!$D$48,0)))+$E$161-$E$201+$E$185-($E$185*(RAND()*($E$215-$D$215)+$D$215))-(($E$205/$C$56)*(RAND()*($E$216-$D$216)+$D$216))</f>
        <v>#N/A</v>
      </c>
      <c r="U826" s="86"/>
    </row>
    <row r="827" spans="2:21" x14ac:dyDescent="0.25">
      <c r="B827" s="181" t="e">
        <f t="shared" ca="1" si="194"/>
        <v>#N/A</v>
      </c>
      <c r="C8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7" s="86"/>
      <c r="E827" s="86"/>
      <c r="G827" s="16"/>
      <c r="H827" s="86"/>
      <c r="I827" s="86"/>
      <c r="K827" s="86"/>
      <c r="M827" s="16" t="e">
        <f t="shared" ca="1" si="195"/>
        <v>#N/A</v>
      </c>
      <c r="N827" s="86" t="e">
        <f t="shared" ca="1" si="196"/>
        <v>#N/A</v>
      </c>
      <c r="O827" s="86" t="e">
        <f t="shared" ca="1" si="197"/>
        <v>#N/A</v>
      </c>
      <c r="Q827" s="16" t="e">
        <f t="shared" ca="1" si="198"/>
        <v>#N/A</v>
      </c>
      <c r="R827" s="86" t="e">
        <f t="shared" ca="1" si="199"/>
        <v>#N/A</v>
      </c>
      <c r="S827" s="86" t="e">
        <f t="shared" ca="1" si="200"/>
        <v>#N/A</v>
      </c>
      <c r="T827" s="16" t="e">
        <f ca="1">(($E$9*(RAND()*($E$213-$D$213)+$D$213))*(RAND()*('Your Value Calcs'!$E$209-'Your Value Calcs'!$D$209)+'Your Value Calcs'!$D$209+IF('Your Results'!$D$48&gt;0,'Your Results'!$D$48,0)))+$E$161-$E$201+$E$185-($E$185*(RAND()*($E$215-$D$215)+$D$215))-(($E$205/$C$56)*(RAND()*($E$216-$D$216)+$D$216))</f>
        <v>#N/A</v>
      </c>
      <c r="U827" s="86"/>
    </row>
    <row r="828" spans="2:21" x14ac:dyDescent="0.25">
      <c r="B828" s="181" t="e">
        <f t="shared" ca="1" si="194"/>
        <v>#N/A</v>
      </c>
      <c r="C8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8" s="86"/>
      <c r="E828" s="86"/>
      <c r="G828" s="16"/>
      <c r="H828" s="86"/>
      <c r="I828" s="86"/>
      <c r="K828" s="86"/>
      <c r="M828" s="16" t="e">
        <f t="shared" ca="1" si="195"/>
        <v>#N/A</v>
      </c>
      <c r="N828" s="86" t="e">
        <f t="shared" ca="1" si="196"/>
        <v>#N/A</v>
      </c>
      <c r="O828" s="86" t="e">
        <f t="shared" ca="1" si="197"/>
        <v>#N/A</v>
      </c>
      <c r="Q828" s="16" t="e">
        <f t="shared" ca="1" si="198"/>
        <v>#N/A</v>
      </c>
      <c r="R828" s="86" t="e">
        <f t="shared" ca="1" si="199"/>
        <v>#N/A</v>
      </c>
      <c r="S828" s="86" t="e">
        <f t="shared" ca="1" si="200"/>
        <v>#N/A</v>
      </c>
      <c r="T828" s="16" t="e">
        <f ca="1">(($E$9*(RAND()*($E$213-$D$213)+$D$213))*(RAND()*('Your Value Calcs'!$E$209-'Your Value Calcs'!$D$209)+'Your Value Calcs'!$D$209+IF('Your Results'!$D$48&gt;0,'Your Results'!$D$48,0)))+$E$161-$E$201+$E$185-($E$185*(RAND()*($E$215-$D$215)+$D$215))-(($E$205/$C$56)*(RAND()*($E$216-$D$216)+$D$216))</f>
        <v>#N/A</v>
      </c>
      <c r="U828" s="86"/>
    </row>
    <row r="829" spans="2:21" x14ac:dyDescent="0.25">
      <c r="B829" s="181" t="e">
        <f t="shared" ca="1" si="194"/>
        <v>#N/A</v>
      </c>
      <c r="C8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9" s="86"/>
      <c r="E829" s="86"/>
      <c r="G829" s="16"/>
      <c r="H829" s="86"/>
      <c r="I829" s="86"/>
      <c r="K829" s="86"/>
      <c r="M829" s="16" t="e">
        <f t="shared" ca="1" si="195"/>
        <v>#N/A</v>
      </c>
      <c r="N829" s="86" t="e">
        <f t="shared" ca="1" si="196"/>
        <v>#N/A</v>
      </c>
      <c r="O829" s="86" t="e">
        <f t="shared" ca="1" si="197"/>
        <v>#N/A</v>
      </c>
      <c r="Q829" s="16" t="e">
        <f t="shared" ca="1" si="198"/>
        <v>#N/A</v>
      </c>
      <c r="R829" s="86" t="e">
        <f t="shared" ca="1" si="199"/>
        <v>#N/A</v>
      </c>
      <c r="S829" s="86" t="e">
        <f t="shared" ca="1" si="200"/>
        <v>#N/A</v>
      </c>
      <c r="T829" s="16" t="e">
        <f ca="1">(($E$9*(RAND()*($E$213-$D$213)+$D$213))*(RAND()*('Your Value Calcs'!$E$209-'Your Value Calcs'!$D$209)+'Your Value Calcs'!$D$209+IF('Your Results'!$D$48&gt;0,'Your Results'!$D$48,0)))+$E$161-$E$201+$E$185-($E$185*(RAND()*($E$215-$D$215)+$D$215))-(($E$205/$C$56)*(RAND()*($E$216-$D$216)+$D$216))</f>
        <v>#N/A</v>
      </c>
      <c r="U829" s="86"/>
    </row>
    <row r="830" spans="2:21" x14ac:dyDescent="0.25">
      <c r="B830" s="181" t="e">
        <f t="shared" ca="1" si="194"/>
        <v>#N/A</v>
      </c>
      <c r="C8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0" s="86"/>
      <c r="E830" s="86"/>
      <c r="G830" s="16"/>
      <c r="H830" s="86"/>
      <c r="I830" s="86"/>
      <c r="K830" s="86"/>
      <c r="M830" s="16" t="e">
        <f t="shared" ca="1" si="195"/>
        <v>#N/A</v>
      </c>
      <c r="N830" s="86" t="e">
        <f t="shared" ca="1" si="196"/>
        <v>#N/A</v>
      </c>
      <c r="O830" s="86" t="e">
        <f t="shared" ca="1" si="197"/>
        <v>#N/A</v>
      </c>
      <c r="Q830" s="16" t="e">
        <f t="shared" ca="1" si="198"/>
        <v>#N/A</v>
      </c>
      <c r="R830" s="86" t="e">
        <f t="shared" ca="1" si="199"/>
        <v>#N/A</v>
      </c>
      <c r="S830" s="86" t="e">
        <f t="shared" ca="1" si="200"/>
        <v>#N/A</v>
      </c>
      <c r="T830" s="16" t="e">
        <f ca="1">(($E$9*(RAND()*($E$213-$D$213)+$D$213))*(RAND()*('Your Value Calcs'!$E$209-'Your Value Calcs'!$D$209)+'Your Value Calcs'!$D$209+IF('Your Results'!$D$48&gt;0,'Your Results'!$D$48,0)))+$E$161-$E$201+$E$185-($E$185*(RAND()*($E$215-$D$215)+$D$215))-(($E$205/$C$56)*(RAND()*($E$216-$D$216)+$D$216))</f>
        <v>#N/A</v>
      </c>
      <c r="U830" s="86"/>
    </row>
    <row r="831" spans="2:21" x14ac:dyDescent="0.25">
      <c r="B831" s="181" t="e">
        <f t="shared" ca="1" si="194"/>
        <v>#N/A</v>
      </c>
      <c r="C8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1" s="86"/>
      <c r="E831" s="86"/>
      <c r="G831" s="16"/>
      <c r="H831" s="86"/>
      <c r="I831" s="86"/>
      <c r="K831" s="86"/>
      <c r="M831" s="16" t="e">
        <f t="shared" ca="1" si="195"/>
        <v>#N/A</v>
      </c>
      <c r="N831" s="86" t="e">
        <f t="shared" ca="1" si="196"/>
        <v>#N/A</v>
      </c>
      <c r="O831" s="86" t="e">
        <f t="shared" ca="1" si="197"/>
        <v>#N/A</v>
      </c>
      <c r="Q831" s="16" t="e">
        <f t="shared" ca="1" si="198"/>
        <v>#N/A</v>
      </c>
      <c r="R831" s="86" t="e">
        <f t="shared" ca="1" si="199"/>
        <v>#N/A</v>
      </c>
      <c r="S831" s="86" t="e">
        <f t="shared" ca="1" si="200"/>
        <v>#N/A</v>
      </c>
      <c r="T831" s="16" t="e">
        <f ca="1">(($E$9*(RAND()*($E$213-$D$213)+$D$213))*(RAND()*('Your Value Calcs'!$E$209-'Your Value Calcs'!$D$209)+'Your Value Calcs'!$D$209+IF('Your Results'!$D$48&gt;0,'Your Results'!$D$48,0)))+$E$161-$E$201+$E$185-($E$185*(RAND()*($E$215-$D$215)+$D$215))-(($E$205/$C$56)*(RAND()*($E$216-$D$216)+$D$216))</f>
        <v>#N/A</v>
      </c>
      <c r="U831" s="86"/>
    </row>
    <row r="832" spans="2:21" x14ac:dyDescent="0.25">
      <c r="B832" s="181" t="e">
        <f t="shared" ca="1" si="194"/>
        <v>#N/A</v>
      </c>
      <c r="C8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2" s="86"/>
      <c r="E832" s="86"/>
      <c r="G832" s="16"/>
      <c r="H832" s="86"/>
      <c r="I832" s="86"/>
      <c r="K832" s="86"/>
      <c r="M832" s="16" t="e">
        <f t="shared" ca="1" si="195"/>
        <v>#N/A</v>
      </c>
      <c r="N832" s="86" t="e">
        <f t="shared" ca="1" si="196"/>
        <v>#N/A</v>
      </c>
      <c r="O832" s="86" t="e">
        <f t="shared" ca="1" si="197"/>
        <v>#N/A</v>
      </c>
      <c r="Q832" s="16" t="e">
        <f t="shared" ca="1" si="198"/>
        <v>#N/A</v>
      </c>
      <c r="R832" s="86" t="e">
        <f t="shared" ca="1" si="199"/>
        <v>#N/A</v>
      </c>
      <c r="S832" s="86" t="e">
        <f t="shared" ca="1" si="200"/>
        <v>#N/A</v>
      </c>
      <c r="T832" s="16" t="e">
        <f ca="1">(($E$9*(RAND()*($E$213-$D$213)+$D$213))*(RAND()*('Your Value Calcs'!$E$209-'Your Value Calcs'!$D$209)+'Your Value Calcs'!$D$209+IF('Your Results'!$D$48&gt;0,'Your Results'!$D$48,0)))+$E$161-$E$201+$E$185-($E$185*(RAND()*($E$215-$D$215)+$D$215))-(($E$205/$C$56)*(RAND()*($E$216-$D$216)+$D$216))</f>
        <v>#N/A</v>
      </c>
      <c r="U832" s="86"/>
    </row>
    <row r="833" spans="2:21" x14ac:dyDescent="0.25">
      <c r="B833" s="181" t="e">
        <f t="shared" ca="1" si="194"/>
        <v>#N/A</v>
      </c>
      <c r="C8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3" s="86"/>
      <c r="E833" s="86"/>
      <c r="G833" s="16"/>
      <c r="H833" s="86"/>
      <c r="I833" s="86"/>
      <c r="K833" s="86"/>
      <c r="M833" s="16" t="e">
        <f t="shared" ca="1" si="195"/>
        <v>#N/A</v>
      </c>
      <c r="N833" s="86" t="e">
        <f t="shared" ca="1" si="196"/>
        <v>#N/A</v>
      </c>
      <c r="O833" s="86" t="e">
        <f t="shared" ca="1" si="197"/>
        <v>#N/A</v>
      </c>
      <c r="Q833" s="16" t="e">
        <f t="shared" ca="1" si="198"/>
        <v>#N/A</v>
      </c>
      <c r="R833" s="86" t="e">
        <f t="shared" ca="1" si="199"/>
        <v>#N/A</v>
      </c>
      <c r="S833" s="86" t="e">
        <f t="shared" ca="1" si="200"/>
        <v>#N/A</v>
      </c>
      <c r="T833" s="16" t="e">
        <f ca="1">(($E$9*(RAND()*($E$213-$D$213)+$D$213))*(RAND()*('Your Value Calcs'!$E$209-'Your Value Calcs'!$D$209)+'Your Value Calcs'!$D$209+IF('Your Results'!$D$48&gt;0,'Your Results'!$D$48,0)))+$E$161-$E$201+$E$185-($E$185*(RAND()*($E$215-$D$215)+$D$215))-(($E$205/$C$56)*(RAND()*($E$216-$D$216)+$D$216))</f>
        <v>#N/A</v>
      </c>
      <c r="U833" s="86"/>
    </row>
    <row r="834" spans="2:21" x14ac:dyDescent="0.25">
      <c r="B834" s="181" t="e">
        <f t="shared" ref="B834:B897" ca="1" si="201">($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8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4" s="86"/>
      <c r="E834" s="86"/>
      <c r="G834" s="16"/>
      <c r="H834" s="86"/>
      <c r="I834" s="86"/>
      <c r="K834" s="86"/>
      <c r="M834" s="16" t="e">
        <f t="shared" ref="M834:M897" ca="1" si="202">(($C$9*(RAND()*($E$213-$D$213)+$D$213))*(RAND()*($E$214-$D$214)+$D$214+IF($B$61&gt;0,$B$61,0)))+$C$161-$C$201+$C$185-($C$185*(RAND()*($E$215-$D$215)+$D$215))-($C$55*(RAND()*($E$216-$D$216)+$D$216))</f>
        <v>#N/A</v>
      </c>
      <c r="N834" s="86" t="e">
        <f t="shared" ref="N834:N897" ca="1" si="203">M834/$B$221</f>
        <v>#N/A</v>
      </c>
      <c r="O834" s="86" t="e">
        <f t="shared" ref="O834:O897" ca="1" si="204">(M834+$C$205)/$B$220</f>
        <v>#N/A</v>
      </c>
      <c r="Q834" s="16" t="e">
        <f t="shared" ref="Q834:Q897" ca="1" si="205">(($E$9*(RAND()*($E$213-$D$213)+$D$213))*(RAND()*($E$214-$D$214)+$D$214+IF($B$61&gt;0,$B$61,0)))+$E$161-$E$201+$E$185-($E$185*(RAND()*($E$215-$D$215)+$D$215))-(($E$205/$C$56)*(RAND()*($E$216-$D$216)+$D$216))</f>
        <v>#N/A</v>
      </c>
      <c r="R834" s="86" t="e">
        <f t="shared" ref="R834:R897" ca="1" si="206">Q834/$D$221</f>
        <v>#N/A</v>
      </c>
      <c r="S834" s="86" t="e">
        <f t="shared" ref="S834:S897" ca="1" si="207">(Q834+$E$205)/$D$220</f>
        <v>#N/A</v>
      </c>
      <c r="T834" s="16" t="e">
        <f ca="1">(($E$9*(RAND()*($E$213-$D$213)+$D$213))*(RAND()*('Your Value Calcs'!$E$209-'Your Value Calcs'!$D$209)+'Your Value Calcs'!$D$209+IF('Your Results'!$D$48&gt;0,'Your Results'!$D$48,0)))+$E$161-$E$201+$E$185-($E$185*(RAND()*($E$215-$D$215)+$D$215))-(($E$205/$C$56)*(RAND()*($E$216-$D$216)+$D$216))</f>
        <v>#N/A</v>
      </c>
      <c r="U834" s="86"/>
    </row>
    <row r="835" spans="2:21" x14ac:dyDescent="0.25">
      <c r="B835" s="181" t="e">
        <f t="shared" ca="1" si="201"/>
        <v>#N/A</v>
      </c>
      <c r="C8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5" s="86"/>
      <c r="E835" s="86"/>
      <c r="G835" s="16"/>
      <c r="H835" s="86"/>
      <c r="I835" s="86"/>
      <c r="K835" s="86"/>
      <c r="M835" s="16" t="e">
        <f t="shared" ca="1" si="202"/>
        <v>#N/A</v>
      </c>
      <c r="N835" s="86" t="e">
        <f t="shared" ca="1" si="203"/>
        <v>#N/A</v>
      </c>
      <c r="O835" s="86" t="e">
        <f t="shared" ca="1" si="204"/>
        <v>#N/A</v>
      </c>
      <c r="Q835" s="16" t="e">
        <f t="shared" ca="1" si="205"/>
        <v>#N/A</v>
      </c>
      <c r="R835" s="86" t="e">
        <f t="shared" ca="1" si="206"/>
        <v>#N/A</v>
      </c>
      <c r="S835" s="86" t="e">
        <f t="shared" ca="1" si="207"/>
        <v>#N/A</v>
      </c>
      <c r="T835" s="16" t="e">
        <f ca="1">(($E$9*(RAND()*($E$213-$D$213)+$D$213))*(RAND()*('Your Value Calcs'!$E$209-'Your Value Calcs'!$D$209)+'Your Value Calcs'!$D$209+IF('Your Results'!$D$48&gt;0,'Your Results'!$D$48,0)))+$E$161-$E$201+$E$185-($E$185*(RAND()*($E$215-$D$215)+$D$215))-(($E$205/$C$56)*(RAND()*($E$216-$D$216)+$D$216))</f>
        <v>#N/A</v>
      </c>
      <c r="U835" s="86"/>
    </row>
    <row r="836" spans="2:21" x14ac:dyDescent="0.25">
      <c r="B836" s="181" t="e">
        <f t="shared" ca="1" si="201"/>
        <v>#N/A</v>
      </c>
      <c r="C8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6" s="86"/>
      <c r="E836" s="86"/>
      <c r="G836" s="16"/>
      <c r="H836" s="86"/>
      <c r="I836" s="86"/>
      <c r="K836" s="86"/>
      <c r="M836" s="16" t="e">
        <f t="shared" ca="1" si="202"/>
        <v>#N/A</v>
      </c>
      <c r="N836" s="86" t="e">
        <f t="shared" ca="1" si="203"/>
        <v>#N/A</v>
      </c>
      <c r="O836" s="86" t="e">
        <f t="shared" ca="1" si="204"/>
        <v>#N/A</v>
      </c>
      <c r="Q836" s="16" t="e">
        <f t="shared" ca="1" si="205"/>
        <v>#N/A</v>
      </c>
      <c r="R836" s="86" t="e">
        <f t="shared" ca="1" si="206"/>
        <v>#N/A</v>
      </c>
      <c r="S836" s="86" t="e">
        <f t="shared" ca="1" si="207"/>
        <v>#N/A</v>
      </c>
      <c r="T836" s="16" t="e">
        <f ca="1">(($E$9*(RAND()*($E$213-$D$213)+$D$213))*(RAND()*('Your Value Calcs'!$E$209-'Your Value Calcs'!$D$209)+'Your Value Calcs'!$D$209+IF('Your Results'!$D$48&gt;0,'Your Results'!$D$48,0)))+$E$161-$E$201+$E$185-($E$185*(RAND()*($E$215-$D$215)+$D$215))-(($E$205/$C$56)*(RAND()*($E$216-$D$216)+$D$216))</f>
        <v>#N/A</v>
      </c>
      <c r="U836" s="86"/>
    </row>
    <row r="837" spans="2:21" x14ac:dyDescent="0.25">
      <c r="B837" s="181" t="e">
        <f t="shared" ca="1" si="201"/>
        <v>#N/A</v>
      </c>
      <c r="C8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7" s="86"/>
      <c r="E837" s="86"/>
      <c r="G837" s="16"/>
      <c r="H837" s="86"/>
      <c r="I837" s="86"/>
      <c r="K837" s="86"/>
      <c r="M837" s="16" t="e">
        <f t="shared" ca="1" si="202"/>
        <v>#N/A</v>
      </c>
      <c r="N837" s="86" t="e">
        <f t="shared" ca="1" si="203"/>
        <v>#N/A</v>
      </c>
      <c r="O837" s="86" t="e">
        <f t="shared" ca="1" si="204"/>
        <v>#N/A</v>
      </c>
      <c r="Q837" s="16" t="e">
        <f t="shared" ca="1" si="205"/>
        <v>#N/A</v>
      </c>
      <c r="R837" s="86" t="e">
        <f t="shared" ca="1" si="206"/>
        <v>#N/A</v>
      </c>
      <c r="S837" s="86" t="e">
        <f t="shared" ca="1" si="207"/>
        <v>#N/A</v>
      </c>
      <c r="T837" s="16" t="e">
        <f ca="1">(($E$9*(RAND()*($E$213-$D$213)+$D$213))*(RAND()*('Your Value Calcs'!$E$209-'Your Value Calcs'!$D$209)+'Your Value Calcs'!$D$209+IF('Your Results'!$D$48&gt;0,'Your Results'!$D$48,0)))+$E$161-$E$201+$E$185-($E$185*(RAND()*($E$215-$D$215)+$D$215))-(($E$205/$C$56)*(RAND()*($E$216-$D$216)+$D$216))</f>
        <v>#N/A</v>
      </c>
      <c r="U837" s="86"/>
    </row>
    <row r="838" spans="2:21" x14ac:dyDescent="0.25">
      <c r="B838" s="181" t="e">
        <f t="shared" ca="1" si="201"/>
        <v>#N/A</v>
      </c>
      <c r="C8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8" s="86"/>
      <c r="E838" s="86"/>
      <c r="G838" s="16"/>
      <c r="H838" s="86"/>
      <c r="I838" s="86"/>
      <c r="K838" s="86"/>
      <c r="M838" s="16" t="e">
        <f t="shared" ca="1" si="202"/>
        <v>#N/A</v>
      </c>
      <c r="N838" s="86" t="e">
        <f t="shared" ca="1" si="203"/>
        <v>#N/A</v>
      </c>
      <c r="O838" s="86" t="e">
        <f t="shared" ca="1" si="204"/>
        <v>#N/A</v>
      </c>
      <c r="Q838" s="16" t="e">
        <f t="shared" ca="1" si="205"/>
        <v>#N/A</v>
      </c>
      <c r="R838" s="86" t="e">
        <f t="shared" ca="1" si="206"/>
        <v>#N/A</v>
      </c>
      <c r="S838" s="86" t="e">
        <f t="shared" ca="1" si="207"/>
        <v>#N/A</v>
      </c>
      <c r="T838" s="16" t="e">
        <f ca="1">(($E$9*(RAND()*($E$213-$D$213)+$D$213))*(RAND()*('Your Value Calcs'!$E$209-'Your Value Calcs'!$D$209)+'Your Value Calcs'!$D$209+IF('Your Results'!$D$48&gt;0,'Your Results'!$D$48,0)))+$E$161-$E$201+$E$185-($E$185*(RAND()*($E$215-$D$215)+$D$215))-(($E$205/$C$56)*(RAND()*($E$216-$D$216)+$D$216))</f>
        <v>#N/A</v>
      </c>
      <c r="U838" s="86"/>
    </row>
    <row r="839" spans="2:21" x14ac:dyDescent="0.25">
      <c r="B839" s="181" t="e">
        <f t="shared" ca="1" si="201"/>
        <v>#N/A</v>
      </c>
      <c r="C8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9" s="86"/>
      <c r="E839" s="86"/>
      <c r="G839" s="16"/>
      <c r="H839" s="86"/>
      <c r="I839" s="86"/>
      <c r="K839" s="86"/>
      <c r="M839" s="16" t="e">
        <f t="shared" ca="1" si="202"/>
        <v>#N/A</v>
      </c>
      <c r="N839" s="86" t="e">
        <f t="shared" ca="1" si="203"/>
        <v>#N/A</v>
      </c>
      <c r="O839" s="86" t="e">
        <f t="shared" ca="1" si="204"/>
        <v>#N/A</v>
      </c>
      <c r="Q839" s="16" t="e">
        <f t="shared" ca="1" si="205"/>
        <v>#N/A</v>
      </c>
      <c r="R839" s="86" t="e">
        <f t="shared" ca="1" si="206"/>
        <v>#N/A</v>
      </c>
      <c r="S839" s="86" t="e">
        <f t="shared" ca="1" si="207"/>
        <v>#N/A</v>
      </c>
      <c r="T839" s="16" t="e">
        <f ca="1">(($E$9*(RAND()*($E$213-$D$213)+$D$213))*(RAND()*('Your Value Calcs'!$E$209-'Your Value Calcs'!$D$209)+'Your Value Calcs'!$D$209+IF('Your Results'!$D$48&gt;0,'Your Results'!$D$48,0)))+$E$161-$E$201+$E$185-($E$185*(RAND()*($E$215-$D$215)+$D$215))-(($E$205/$C$56)*(RAND()*($E$216-$D$216)+$D$216))</f>
        <v>#N/A</v>
      </c>
      <c r="U839" s="86"/>
    </row>
    <row r="840" spans="2:21" x14ac:dyDescent="0.25">
      <c r="B840" s="181" t="e">
        <f t="shared" ca="1" si="201"/>
        <v>#N/A</v>
      </c>
      <c r="C8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0" s="86"/>
      <c r="E840" s="86"/>
      <c r="G840" s="16"/>
      <c r="H840" s="86"/>
      <c r="I840" s="86"/>
      <c r="K840" s="86"/>
      <c r="M840" s="16" t="e">
        <f t="shared" ca="1" si="202"/>
        <v>#N/A</v>
      </c>
      <c r="N840" s="86" t="e">
        <f t="shared" ca="1" si="203"/>
        <v>#N/A</v>
      </c>
      <c r="O840" s="86" t="e">
        <f t="shared" ca="1" si="204"/>
        <v>#N/A</v>
      </c>
      <c r="Q840" s="16" t="e">
        <f t="shared" ca="1" si="205"/>
        <v>#N/A</v>
      </c>
      <c r="R840" s="86" t="e">
        <f t="shared" ca="1" si="206"/>
        <v>#N/A</v>
      </c>
      <c r="S840" s="86" t="e">
        <f t="shared" ca="1" si="207"/>
        <v>#N/A</v>
      </c>
      <c r="T840" s="16" t="e">
        <f ca="1">(($E$9*(RAND()*($E$213-$D$213)+$D$213))*(RAND()*('Your Value Calcs'!$E$209-'Your Value Calcs'!$D$209)+'Your Value Calcs'!$D$209+IF('Your Results'!$D$48&gt;0,'Your Results'!$D$48,0)))+$E$161-$E$201+$E$185-($E$185*(RAND()*($E$215-$D$215)+$D$215))-(($E$205/$C$56)*(RAND()*($E$216-$D$216)+$D$216))</f>
        <v>#N/A</v>
      </c>
      <c r="U840" s="86"/>
    </row>
    <row r="841" spans="2:21" x14ac:dyDescent="0.25">
      <c r="B841" s="181" t="e">
        <f t="shared" ca="1" si="201"/>
        <v>#N/A</v>
      </c>
      <c r="C8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1" s="86"/>
      <c r="E841" s="86"/>
      <c r="G841" s="16"/>
      <c r="H841" s="86"/>
      <c r="I841" s="86"/>
      <c r="K841" s="86"/>
      <c r="M841" s="16" t="e">
        <f t="shared" ca="1" si="202"/>
        <v>#N/A</v>
      </c>
      <c r="N841" s="86" t="e">
        <f t="shared" ca="1" si="203"/>
        <v>#N/A</v>
      </c>
      <c r="O841" s="86" t="e">
        <f t="shared" ca="1" si="204"/>
        <v>#N/A</v>
      </c>
      <c r="Q841" s="16" t="e">
        <f t="shared" ca="1" si="205"/>
        <v>#N/A</v>
      </c>
      <c r="R841" s="86" t="e">
        <f t="shared" ca="1" si="206"/>
        <v>#N/A</v>
      </c>
      <c r="S841" s="86" t="e">
        <f t="shared" ca="1" si="207"/>
        <v>#N/A</v>
      </c>
      <c r="T841" s="16" t="e">
        <f ca="1">(($E$9*(RAND()*($E$213-$D$213)+$D$213))*(RAND()*('Your Value Calcs'!$E$209-'Your Value Calcs'!$D$209)+'Your Value Calcs'!$D$209+IF('Your Results'!$D$48&gt;0,'Your Results'!$D$48,0)))+$E$161-$E$201+$E$185-($E$185*(RAND()*($E$215-$D$215)+$D$215))-(($E$205/$C$56)*(RAND()*($E$216-$D$216)+$D$216))</f>
        <v>#N/A</v>
      </c>
      <c r="U841" s="86"/>
    </row>
    <row r="842" spans="2:21" x14ac:dyDescent="0.25">
      <c r="B842" s="181" t="e">
        <f t="shared" ca="1" si="201"/>
        <v>#N/A</v>
      </c>
      <c r="C8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2" s="86"/>
      <c r="E842" s="86"/>
      <c r="G842" s="16"/>
      <c r="H842" s="86"/>
      <c r="I842" s="86"/>
      <c r="K842" s="86"/>
      <c r="M842" s="16" t="e">
        <f t="shared" ca="1" si="202"/>
        <v>#N/A</v>
      </c>
      <c r="N842" s="86" t="e">
        <f t="shared" ca="1" si="203"/>
        <v>#N/A</v>
      </c>
      <c r="O842" s="86" t="e">
        <f t="shared" ca="1" si="204"/>
        <v>#N/A</v>
      </c>
      <c r="Q842" s="16" t="e">
        <f t="shared" ca="1" si="205"/>
        <v>#N/A</v>
      </c>
      <c r="R842" s="86" t="e">
        <f t="shared" ca="1" si="206"/>
        <v>#N/A</v>
      </c>
      <c r="S842" s="86" t="e">
        <f t="shared" ca="1" si="207"/>
        <v>#N/A</v>
      </c>
      <c r="T842" s="16" t="e">
        <f ca="1">(($E$9*(RAND()*($E$213-$D$213)+$D$213))*(RAND()*('Your Value Calcs'!$E$209-'Your Value Calcs'!$D$209)+'Your Value Calcs'!$D$209+IF('Your Results'!$D$48&gt;0,'Your Results'!$D$48,0)))+$E$161-$E$201+$E$185-($E$185*(RAND()*($E$215-$D$215)+$D$215))-(($E$205/$C$56)*(RAND()*($E$216-$D$216)+$D$216))</f>
        <v>#N/A</v>
      </c>
      <c r="U842" s="86"/>
    </row>
    <row r="843" spans="2:21" x14ac:dyDescent="0.25">
      <c r="B843" s="181" t="e">
        <f t="shared" ca="1" si="201"/>
        <v>#N/A</v>
      </c>
      <c r="C8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3" s="86"/>
      <c r="E843" s="86"/>
      <c r="G843" s="16"/>
      <c r="H843" s="86"/>
      <c r="I843" s="86"/>
      <c r="K843" s="86"/>
      <c r="M843" s="16" t="e">
        <f t="shared" ca="1" si="202"/>
        <v>#N/A</v>
      </c>
      <c r="N843" s="86" t="e">
        <f t="shared" ca="1" si="203"/>
        <v>#N/A</v>
      </c>
      <c r="O843" s="86" t="e">
        <f t="shared" ca="1" si="204"/>
        <v>#N/A</v>
      </c>
      <c r="Q843" s="16" t="e">
        <f t="shared" ca="1" si="205"/>
        <v>#N/A</v>
      </c>
      <c r="R843" s="86" t="e">
        <f t="shared" ca="1" si="206"/>
        <v>#N/A</v>
      </c>
      <c r="S843" s="86" t="e">
        <f t="shared" ca="1" si="207"/>
        <v>#N/A</v>
      </c>
      <c r="T843" s="16" t="e">
        <f ca="1">(($E$9*(RAND()*($E$213-$D$213)+$D$213))*(RAND()*('Your Value Calcs'!$E$209-'Your Value Calcs'!$D$209)+'Your Value Calcs'!$D$209+IF('Your Results'!$D$48&gt;0,'Your Results'!$D$48,0)))+$E$161-$E$201+$E$185-($E$185*(RAND()*($E$215-$D$215)+$D$215))-(($E$205/$C$56)*(RAND()*($E$216-$D$216)+$D$216))</f>
        <v>#N/A</v>
      </c>
      <c r="U843" s="86"/>
    </row>
    <row r="844" spans="2:21" x14ac:dyDescent="0.25">
      <c r="B844" s="181" t="e">
        <f t="shared" ca="1" si="201"/>
        <v>#N/A</v>
      </c>
      <c r="C8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4" s="86"/>
      <c r="E844" s="86"/>
      <c r="G844" s="16"/>
      <c r="H844" s="86"/>
      <c r="I844" s="86"/>
      <c r="K844" s="86"/>
      <c r="M844" s="16" t="e">
        <f t="shared" ca="1" si="202"/>
        <v>#N/A</v>
      </c>
      <c r="N844" s="86" t="e">
        <f t="shared" ca="1" si="203"/>
        <v>#N/A</v>
      </c>
      <c r="O844" s="86" t="e">
        <f t="shared" ca="1" si="204"/>
        <v>#N/A</v>
      </c>
      <c r="Q844" s="16" t="e">
        <f t="shared" ca="1" si="205"/>
        <v>#N/A</v>
      </c>
      <c r="R844" s="86" t="e">
        <f t="shared" ca="1" si="206"/>
        <v>#N/A</v>
      </c>
      <c r="S844" s="86" t="e">
        <f t="shared" ca="1" si="207"/>
        <v>#N/A</v>
      </c>
      <c r="T844" s="16" t="e">
        <f ca="1">(($E$9*(RAND()*($E$213-$D$213)+$D$213))*(RAND()*('Your Value Calcs'!$E$209-'Your Value Calcs'!$D$209)+'Your Value Calcs'!$D$209+IF('Your Results'!$D$48&gt;0,'Your Results'!$D$48,0)))+$E$161-$E$201+$E$185-($E$185*(RAND()*($E$215-$D$215)+$D$215))-(($E$205/$C$56)*(RAND()*($E$216-$D$216)+$D$216))</f>
        <v>#N/A</v>
      </c>
      <c r="U844" s="86"/>
    </row>
    <row r="845" spans="2:21" x14ac:dyDescent="0.25">
      <c r="B845" s="181" t="e">
        <f t="shared" ca="1" si="201"/>
        <v>#N/A</v>
      </c>
      <c r="C8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5" s="86"/>
      <c r="E845" s="86"/>
      <c r="G845" s="16"/>
      <c r="H845" s="86"/>
      <c r="I845" s="86"/>
      <c r="K845" s="86"/>
      <c r="M845" s="16" t="e">
        <f t="shared" ca="1" si="202"/>
        <v>#N/A</v>
      </c>
      <c r="N845" s="86" t="e">
        <f t="shared" ca="1" si="203"/>
        <v>#N/A</v>
      </c>
      <c r="O845" s="86" t="e">
        <f t="shared" ca="1" si="204"/>
        <v>#N/A</v>
      </c>
      <c r="Q845" s="16" t="e">
        <f t="shared" ca="1" si="205"/>
        <v>#N/A</v>
      </c>
      <c r="R845" s="86" t="e">
        <f t="shared" ca="1" si="206"/>
        <v>#N/A</v>
      </c>
      <c r="S845" s="86" t="e">
        <f t="shared" ca="1" si="207"/>
        <v>#N/A</v>
      </c>
      <c r="T845" s="16" t="e">
        <f ca="1">(($E$9*(RAND()*($E$213-$D$213)+$D$213))*(RAND()*('Your Value Calcs'!$E$209-'Your Value Calcs'!$D$209)+'Your Value Calcs'!$D$209+IF('Your Results'!$D$48&gt;0,'Your Results'!$D$48,0)))+$E$161-$E$201+$E$185-($E$185*(RAND()*($E$215-$D$215)+$D$215))-(($E$205/$C$56)*(RAND()*($E$216-$D$216)+$D$216))</f>
        <v>#N/A</v>
      </c>
      <c r="U845" s="86"/>
    </row>
    <row r="846" spans="2:21" x14ac:dyDescent="0.25">
      <c r="B846" s="181" t="e">
        <f t="shared" ca="1" si="201"/>
        <v>#N/A</v>
      </c>
      <c r="C8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6" s="86"/>
      <c r="E846" s="86"/>
      <c r="G846" s="16"/>
      <c r="H846" s="86"/>
      <c r="I846" s="86"/>
      <c r="K846" s="86"/>
      <c r="M846" s="16" t="e">
        <f t="shared" ca="1" si="202"/>
        <v>#N/A</v>
      </c>
      <c r="N846" s="86" t="e">
        <f t="shared" ca="1" si="203"/>
        <v>#N/A</v>
      </c>
      <c r="O846" s="86" t="e">
        <f t="shared" ca="1" si="204"/>
        <v>#N/A</v>
      </c>
      <c r="Q846" s="16" t="e">
        <f t="shared" ca="1" si="205"/>
        <v>#N/A</v>
      </c>
      <c r="R846" s="86" t="e">
        <f t="shared" ca="1" si="206"/>
        <v>#N/A</v>
      </c>
      <c r="S846" s="86" t="e">
        <f t="shared" ca="1" si="207"/>
        <v>#N/A</v>
      </c>
      <c r="T846" s="16" t="e">
        <f ca="1">(($E$9*(RAND()*($E$213-$D$213)+$D$213))*(RAND()*('Your Value Calcs'!$E$209-'Your Value Calcs'!$D$209)+'Your Value Calcs'!$D$209+IF('Your Results'!$D$48&gt;0,'Your Results'!$D$48,0)))+$E$161-$E$201+$E$185-($E$185*(RAND()*($E$215-$D$215)+$D$215))-(($E$205/$C$56)*(RAND()*($E$216-$D$216)+$D$216))</f>
        <v>#N/A</v>
      </c>
      <c r="U846" s="86"/>
    </row>
    <row r="847" spans="2:21" x14ac:dyDescent="0.25">
      <c r="B847" s="181" t="e">
        <f t="shared" ca="1" si="201"/>
        <v>#N/A</v>
      </c>
      <c r="C8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7" s="86"/>
      <c r="E847" s="86"/>
      <c r="G847" s="16"/>
      <c r="H847" s="86"/>
      <c r="I847" s="86"/>
      <c r="K847" s="86"/>
      <c r="M847" s="16" t="e">
        <f t="shared" ca="1" si="202"/>
        <v>#N/A</v>
      </c>
      <c r="N847" s="86" t="e">
        <f t="shared" ca="1" si="203"/>
        <v>#N/A</v>
      </c>
      <c r="O847" s="86" t="e">
        <f t="shared" ca="1" si="204"/>
        <v>#N/A</v>
      </c>
      <c r="Q847" s="16" t="e">
        <f t="shared" ca="1" si="205"/>
        <v>#N/A</v>
      </c>
      <c r="R847" s="86" t="e">
        <f t="shared" ca="1" si="206"/>
        <v>#N/A</v>
      </c>
      <c r="S847" s="86" t="e">
        <f t="shared" ca="1" si="207"/>
        <v>#N/A</v>
      </c>
      <c r="T847" s="16" t="e">
        <f ca="1">(($E$9*(RAND()*($E$213-$D$213)+$D$213))*(RAND()*('Your Value Calcs'!$E$209-'Your Value Calcs'!$D$209)+'Your Value Calcs'!$D$209+IF('Your Results'!$D$48&gt;0,'Your Results'!$D$48,0)))+$E$161-$E$201+$E$185-($E$185*(RAND()*($E$215-$D$215)+$D$215))-(($E$205/$C$56)*(RAND()*($E$216-$D$216)+$D$216))</f>
        <v>#N/A</v>
      </c>
      <c r="U847" s="86"/>
    </row>
    <row r="848" spans="2:21" x14ac:dyDescent="0.25">
      <c r="B848" s="181" t="e">
        <f t="shared" ca="1" si="201"/>
        <v>#N/A</v>
      </c>
      <c r="C8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8" s="86"/>
      <c r="E848" s="86"/>
      <c r="G848" s="16"/>
      <c r="H848" s="86"/>
      <c r="I848" s="86"/>
      <c r="K848" s="86"/>
      <c r="M848" s="16" t="e">
        <f t="shared" ca="1" si="202"/>
        <v>#N/A</v>
      </c>
      <c r="N848" s="86" t="e">
        <f t="shared" ca="1" si="203"/>
        <v>#N/A</v>
      </c>
      <c r="O848" s="86" t="e">
        <f t="shared" ca="1" si="204"/>
        <v>#N/A</v>
      </c>
      <c r="Q848" s="16" t="e">
        <f t="shared" ca="1" si="205"/>
        <v>#N/A</v>
      </c>
      <c r="R848" s="86" t="e">
        <f t="shared" ca="1" si="206"/>
        <v>#N/A</v>
      </c>
      <c r="S848" s="86" t="e">
        <f t="shared" ca="1" si="207"/>
        <v>#N/A</v>
      </c>
      <c r="T848" s="16" t="e">
        <f ca="1">(($E$9*(RAND()*($E$213-$D$213)+$D$213))*(RAND()*('Your Value Calcs'!$E$209-'Your Value Calcs'!$D$209)+'Your Value Calcs'!$D$209+IF('Your Results'!$D$48&gt;0,'Your Results'!$D$48,0)))+$E$161-$E$201+$E$185-($E$185*(RAND()*($E$215-$D$215)+$D$215))-(($E$205/$C$56)*(RAND()*($E$216-$D$216)+$D$216))</f>
        <v>#N/A</v>
      </c>
      <c r="U848" s="86"/>
    </row>
    <row r="849" spans="2:21" x14ac:dyDescent="0.25">
      <c r="B849" s="181" t="e">
        <f t="shared" ca="1" si="201"/>
        <v>#N/A</v>
      </c>
      <c r="C8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9" s="86"/>
      <c r="E849" s="86"/>
      <c r="G849" s="16"/>
      <c r="H849" s="86"/>
      <c r="I849" s="86"/>
      <c r="K849" s="86"/>
      <c r="M849" s="16" t="e">
        <f t="shared" ca="1" si="202"/>
        <v>#N/A</v>
      </c>
      <c r="N849" s="86" t="e">
        <f t="shared" ca="1" si="203"/>
        <v>#N/A</v>
      </c>
      <c r="O849" s="86" t="e">
        <f t="shared" ca="1" si="204"/>
        <v>#N/A</v>
      </c>
      <c r="Q849" s="16" t="e">
        <f t="shared" ca="1" si="205"/>
        <v>#N/A</v>
      </c>
      <c r="R849" s="86" t="e">
        <f t="shared" ca="1" si="206"/>
        <v>#N/A</v>
      </c>
      <c r="S849" s="86" t="e">
        <f t="shared" ca="1" si="207"/>
        <v>#N/A</v>
      </c>
      <c r="T849" s="16" t="e">
        <f ca="1">(($E$9*(RAND()*($E$213-$D$213)+$D$213))*(RAND()*('Your Value Calcs'!$E$209-'Your Value Calcs'!$D$209)+'Your Value Calcs'!$D$209+IF('Your Results'!$D$48&gt;0,'Your Results'!$D$48,0)))+$E$161-$E$201+$E$185-($E$185*(RAND()*($E$215-$D$215)+$D$215))-(($E$205/$C$56)*(RAND()*($E$216-$D$216)+$D$216))</f>
        <v>#N/A</v>
      </c>
      <c r="U849" s="86"/>
    </row>
    <row r="850" spans="2:21" x14ac:dyDescent="0.25">
      <c r="B850" s="181" t="e">
        <f t="shared" ca="1" si="201"/>
        <v>#N/A</v>
      </c>
      <c r="C8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0" s="86"/>
      <c r="E850" s="86"/>
      <c r="G850" s="16"/>
      <c r="H850" s="86"/>
      <c r="I850" s="86"/>
      <c r="K850" s="86"/>
      <c r="M850" s="16" t="e">
        <f t="shared" ca="1" si="202"/>
        <v>#N/A</v>
      </c>
      <c r="N850" s="86" t="e">
        <f t="shared" ca="1" si="203"/>
        <v>#N/A</v>
      </c>
      <c r="O850" s="86" t="e">
        <f t="shared" ca="1" si="204"/>
        <v>#N/A</v>
      </c>
      <c r="Q850" s="16" t="e">
        <f t="shared" ca="1" si="205"/>
        <v>#N/A</v>
      </c>
      <c r="R850" s="86" t="e">
        <f t="shared" ca="1" si="206"/>
        <v>#N/A</v>
      </c>
      <c r="S850" s="86" t="e">
        <f t="shared" ca="1" si="207"/>
        <v>#N/A</v>
      </c>
      <c r="T850" s="16" t="e">
        <f ca="1">(($E$9*(RAND()*($E$213-$D$213)+$D$213))*(RAND()*('Your Value Calcs'!$E$209-'Your Value Calcs'!$D$209)+'Your Value Calcs'!$D$209+IF('Your Results'!$D$48&gt;0,'Your Results'!$D$48,0)))+$E$161-$E$201+$E$185-($E$185*(RAND()*($E$215-$D$215)+$D$215))-(($E$205/$C$56)*(RAND()*($E$216-$D$216)+$D$216))</f>
        <v>#N/A</v>
      </c>
      <c r="U850" s="86"/>
    </row>
    <row r="851" spans="2:21" x14ac:dyDescent="0.25">
      <c r="B851" s="181" t="e">
        <f t="shared" ca="1" si="201"/>
        <v>#N/A</v>
      </c>
      <c r="C8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1" s="86"/>
      <c r="E851" s="86"/>
      <c r="G851" s="16"/>
      <c r="H851" s="86"/>
      <c r="I851" s="86"/>
      <c r="K851" s="86"/>
      <c r="M851" s="16" t="e">
        <f t="shared" ca="1" si="202"/>
        <v>#N/A</v>
      </c>
      <c r="N851" s="86" t="e">
        <f t="shared" ca="1" si="203"/>
        <v>#N/A</v>
      </c>
      <c r="O851" s="86" t="e">
        <f t="shared" ca="1" si="204"/>
        <v>#N/A</v>
      </c>
      <c r="Q851" s="16" t="e">
        <f t="shared" ca="1" si="205"/>
        <v>#N/A</v>
      </c>
      <c r="R851" s="86" t="e">
        <f t="shared" ca="1" si="206"/>
        <v>#N/A</v>
      </c>
      <c r="S851" s="86" t="e">
        <f t="shared" ca="1" si="207"/>
        <v>#N/A</v>
      </c>
      <c r="T851" s="16" t="e">
        <f ca="1">(($E$9*(RAND()*($E$213-$D$213)+$D$213))*(RAND()*('Your Value Calcs'!$E$209-'Your Value Calcs'!$D$209)+'Your Value Calcs'!$D$209+IF('Your Results'!$D$48&gt;0,'Your Results'!$D$48,0)))+$E$161-$E$201+$E$185-($E$185*(RAND()*($E$215-$D$215)+$D$215))-(($E$205/$C$56)*(RAND()*($E$216-$D$216)+$D$216))</f>
        <v>#N/A</v>
      </c>
      <c r="U851" s="86"/>
    </row>
    <row r="852" spans="2:21" x14ac:dyDescent="0.25">
      <c r="B852" s="181" t="e">
        <f t="shared" ca="1" si="201"/>
        <v>#N/A</v>
      </c>
      <c r="C8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2" s="86"/>
      <c r="E852" s="86"/>
      <c r="G852" s="16"/>
      <c r="H852" s="86"/>
      <c r="I852" s="86"/>
      <c r="K852" s="86"/>
      <c r="M852" s="16" t="e">
        <f t="shared" ca="1" si="202"/>
        <v>#N/A</v>
      </c>
      <c r="N852" s="86" t="e">
        <f t="shared" ca="1" si="203"/>
        <v>#N/A</v>
      </c>
      <c r="O852" s="86" t="e">
        <f t="shared" ca="1" si="204"/>
        <v>#N/A</v>
      </c>
      <c r="Q852" s="16" t="e">
        <f t="shared" ca="1" si="205"/>
        <v>#N/A</v>
      </c>
      <c r="R852" s="86" t="e">
        <f t="shared" ca="1" si="206"/>
        <v>#N/A</v>
      </c>
      <c r="S852" s="86" t="e">
        <f t="shared" ca="1" si="207"/>
        <v>#N/A</v>
      </c>
      <c r="T852" s="16" t="e">
        <f ca="1">(($E$9*(RAND()*($E$213-$D$213)+$D$213))*(RAND()*('Your Value Calcs'!$E$209-'Your Value Calcs'!$D$209)+'Your Value Calcs'!$D$209+IF('Your Results'!$D$48&gt;0,'Your Results'!$D$48,0)))+$E$161-$E$201+$E$185-($E$185*(RAND()*($E$215-$D$215)+$D$215))-(($E$205/$C$56)*(RAND()*($E$216-$D$216)+$D$216))</f>
        <v>#N/A</v>
      </c>
      <c r="U852" s="86"/>
    </row>
    <row r="853" spans="2:21" x14ac:dyDescent="0.25">
      <c r="B853" s="181" t="e">
        <f t="shared" ca="1" si="201"/>
        <v>#N/A</v>
      </c>
      <c r="C8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3" s="86"/>
      <c r="E853" s="86"/>
      <c r="G853" s="16"/>
      <c r="H853" s="86"/>
      <c r="I853" s="86"/>
      <c r="K853" s="86"/>
      <c r="M853" s="16" t="e">
        <f t="shared" ca="1" si="202"/>
        <v>#N/A</v>
      </c>
      <c r="N853" s="86" t="e">
        <f t="shared" ca="1" si="203"/>
        <v>#N/A</v>
      </c>
      <c r="O853" s="86" t="e">
        <f t="shared" ca="1" si="204"/>
        <v>#N/A</v>
      </c>
      <c r="Q853" s="16" t="e">
        <f t="shared" ca="1" si="205"/>
        <v>#N/A</v>
      </c>
      <c r="R853" s="86" t="e">
        <f t="shared" ca="1" si="206"/>
        <v>#N/A</v>
      </c>
      <c r="S853" s="86" t="e">
        <f t="shared" ca="1" si="207"/>
        <v>#N/A</v>
      </c>
      <c r="T853" s="16" t="e">
        <f ca="1">(($E$9*(RAND()*($E$213-$D$213)+$D$213))*(RAND()*('Your Value Calcs'!$E$209-'Your Value Calcs'!$D$209)+'Your Value Calcs'!$D$209+IF('Your Results'!$D$48&gt;0,'Your Results'!$D$48,0)))+$E$161-$E$201+$E$185-($E$185*(RAND()*($E$215-$D$215)+$D$215))-(($E$205/$C$56)*(RAND()*($E$216-$D$216)+$D$216))</f>
        <v>#N/A</v>
      </c>
      <c r="U853" s="86"/>
    </row>
    <row r="854" spans="2:21" x14ac:dyDescent="0.25">
      <c r="B854" s="181" t="e">
        <f t="shared" ca="1" si="201"/>
        <v>#N/A</v>
      </c>
      <c r="C8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4" s="86"/>
      <c r="E854" s="86"/>
      <c r="G854" s="16"/>
      <c r="H854" s="86"/>
      <c r="I854" s="86"/>
      <c r="K854" s="86"/>
      <c r="M854" s="16" t="e">
        <f t="shared" ca="1" si="202"/>
        <v>#N/A</v>
      </c>
      <c r="N854" s="86" t="e">
        <f t="shared" ca="1" si="203"/>
        <v>#N/A</v>
      </c>
      <c r="O854" s="86" t="e">
        <f t="shared" ca="1" si="204"/>
        <v>#N/A</v>
      </c>
      <c r="Q854" s="16" t="e">
        <f t="shared" ca="1" si="205"/>
        <v>#N/A</v>
      </c>
      <c r="R854" s="86" t="e">
        <f t="shared" ca="1" si="206"/>
        <v>#N/A</v>
      </c>
      <c r="S854" s="86" t="e">
        <f t="shared" ca="1" si="207"/>
        <v>#N/A</v>
      </c>
      <c r="T854" s="16" t="e">
        <f ca="1">(($E$9*(RAND()*($E$213-$D$213)+$D$213))*(RAND()*('Your Value Calcs'!$E$209-'Your Value Calcs'!$D$209)+'Your Value Calcs'!$D$209+IF('Your Results'!$D$48&gt;0,'Your Results'!$D$48,0)))+$E$161-$E$201+$E$185-($E$185*(RAND()*($E$215-$D$215)+$D$215))-(($E$205/$C$56)*(RAND()*($E$216-$D$216)+$D$216))</f>
        <v>#N/A</v>
      </c>
      <c r="U854" s="86"/>
    </row>
    <row r="855" spans="2:21" x14ac:dyDescent="0.25">
      <c r="B855" s="181" t="e">
        <f t="shared" ca="1" si="201"/>
        <v>#N/A</v>
      </c>
      <c r="C8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5" s="86"/>
      <c r="E855" s="86"/>
      <c r="G855" s="16"/>
      <c r="H855" s="86"/>
      <c r="I855" s="86"/>
      <c r="K855" s="86"/>
      <c r="M855" s="16" t="e">
        <f t="shared" ca="1" si="202"/>
        <v>#N/A</v>
      </c>
      <c r="N855" s="86" t="e">
        <f t="shared" ca="1" si="203"/>
        <v>#N/A</v>
      </c>
      <c r="O855" s="86" t="e">
        <f t="shared" ca="1" si="204"/>
        <v>#N/A</v>
      </c>
      <c r="Q855" s="16" t="e">
        <f t="shared" ca="1" si="205"/>
        <v>#N/A</v>
      </c>
      <c r="R855" s="86" t="e">
        <f t="shared" ca="1" si="206"/>
        <v>#N/A</v>
      </c>
      <c r="S855" s="86" t="e">
        <f t="shared" ca="1" si="207"/>
        <v>#N/A</v>
      </c>
      <c r="T855" s="16" t="e">
        <f ca="1">(($E$9*(RAND()*($E$213-$D$213)+$D$213))*(RAND()*('Your Value Calcs'!$E$209-'Your Value Calcs'!$D$209)+'Your Value Calcs'!$D$209+IF('Your Results'!$D$48&gt;0,'Your Results'!$D$48,0)))+$E$161-$E$201+$E$185-($E$185*(RAND()*($E$215-$D$215)+$D$215))-(($E$205/$C$56)*(RAND()*($E$216-$D$216)+$D$216))</f>
        <v>#N/A</v>
      </c>
      <c r="U855" s="86"/>
    </row>
    <row r="856" spans="2:21" x14ac:dyDescent="0.25">
      <c r="B856" s="181" t="e">
        <f t="shared" ca="1" si="201"/>
        <v>#N/A</v>
      </c>
      <c r="C8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6" s="86"/>
      <c r="E856" s="86"/>
      <c r="G856" s="16"/>
      <c r="H856" s="86"/>
      <c r="I856" s="86"/>
      <c r="K856" s="86"/>
      <c r="M856" s="16" t="e">
        <f t="shared" ca="1" si="202"/>
        <v>#N/A</v>
      </c>
      <c r="N856" s="86" t="e">
        <f t="shared" ca="1" si="203"/>
        <v>#N/A</v>
      </c>
      <c r="O856" s="86" t="e">
        <f t="shared" ca="1" si="204"/>
        <v>#N/A</v>
      </c>
      <c r="Q856" s="16" t="e">
        <f t="shared" ca="1" si="205"/>
        <v>#N/A</v>
      </c>
      <c r="R856" s="86" t="e">
        <f t="shared" ca="1" si="206"/>
        <v>#N/A</v>
      </c>
      <c r="S856" s="86" t="e">
        <f t="shared" ca="1" si="207"/>
        <v>#N/A</v>
      </c>
      <c r="T856" s="16" t="e">
        <f ca="1">(($E$9*(RAND()*($E$213-$D$213)+$D$213))*(RAND()*('Your Value Calcs'!$E$209-'Your Value Calcs'!$D$209)+'Your Value Calcs'!$D$209+IF('Your Results'!$D$48&gt;0,'Your Results'!$D$48,0)))+$E$161-$E$201+$E$185-($E$185*(RAND()*($E$215-$D$215)+$D$215))-(($E$205/$C$56)*(RAND()*($E$216-$D$216)+$D$216))</f>
        <v>#N/A</v>
      </c>
      <c r="U856" s="86"/>
    </row>
    <row r="857" spans="2:21" x14ac:dyDescent="0.25">
      <c r="B857" s="181" t="e">
        <f t="shared" ca="1" si="201"/>
        <v>#N/A</v>
      </c>
      <c r="C8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7" s="86"/>
      <c r="E857" s="86"/>
      <c r="G857" s="16"/>
      <c r="H857" s="86"/>
      <c r="I857" s="86"/>
      <c r="K857" s="86"/>
      <c r="M857" s="16" t="e">
        <f t="shared" ca="1" si="202"/>
        <v>#N/A</v>
      </c>
      <c r="N857" s="86" t="e">
        <f t="shared" ca="1" si="203"/>
        <v>#N/A</v>
      </c>
      <c r="O857" s="86" t="e">
        <f t="shared" ca="1" si="204"/>
        <v>#N/A</v>
      </c>
      <c r="Q857" s="16" t="e">
        <f t="shared" ca="1" si="205"/>
        <v>#N/A</v>
      </c>
      <c r="R857" s="86" t="e">
        <f t="shared" ca="1" si="206"/>
        <v>#N/A</v>
      </c>
      <c r="S857" s="86" t="e">
        <f t="shared" ca="1" si="207"/>
        <v>#N/A</v>
      </c>
      <c r="T857" s="16" t="e">
        <f ca="1">(($E$9*(RAND()*($E$213-$D$213)+$D$213))*(RAND()*('Your Value Calcs'!$E$209-'Your Value Calcs'!$D$209)+'Your Value Calcs'!$D$209+IF('Your Results'!$D$48&gt;0,'Your Results'!$D$48,0)))+$E$161-$E$201+$E$185-($E$185*(RAND()*($E$215-$D$215)+$D$215))-(($E$205/$C$56)*(RAND()*($E$216-$D$216)+$D$216))</f>
        <v>#N/A</v>
      </c>
      <c r="U857" s="86"/>
    </row>
    <row r="858" spans="2:21" x14ac:dyDescent="0.25">
      <c r="B858" s="181" t="e">
        <f t="shared" ca="1" si="201"/>
        <v>#N/A</v>
      </c>
      <c r="C8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8" s="86"/>
      <c r="E858" s="86"/>
      <c r="G858" s="16"/>
      <c r="H858" s="86"/>
      <c r="I858" s="86"/>
      <c r="K858" s="86"/>
      <c r="M858" s="16" t="e">
        <f t="shared" ca="1" si="202"/>
        <v>#N/A</v>
      </c>
      <c r="N858" s="86" t="e">
        <f t="shared" ca="1" si="203"/>
        <v>#N/A</v>
      </c>
      <c r="O858" s="86" t="e">
        <f t="shared" ca="1" si="204"/>
        <v>#N/A</v>
      </c>
      <c r="Q858" s="16" t="e">
        <f t="shared" ca="1" si="205"/>
        <v>#N/A</v>
      </c>
      <c r="R858" s="86" t="e">
        <f t="shared" ca="1" si="206"/>
        <v>#N/A</v>
      </c>
      <c r="S858" s="86" t="e">
        <f t="shared" ca="1" si="207"/>
        <v>#N/A</v>
      </c>
      <c r="T858" s="16" t="e">
        <f ca="1">(($E$9*(RAND()*($E$213-$D$213)+$D$213))*(RAND()*('Your Value Calcs'!$E$209-'Your Value Calcs'!$D$209)+'Your Value Calcs'!$D$209+IF('Your Results'!$D$48&gt;0,'Your Results'!$D$48,0)))+$E$161-$E$201+$E$185-($E$185*(RAND()*($E$215-$D$215)+$D$215))-(($E$205/$C$56)*(RAND()*($E$216-$D$216)+$D$216))</f>
        <v>#N/A</v>
      </c>
      <c r="U858" s="86"/>
    </row>
    <row r="859" spans="2:21" x14ac:dyDescent="0.25">
      <c r="B859" s="181" t="e">
        <f t="shared" ca="1" si="201"/>
        <v>#N/A</v>
      </c>
      <c r="C8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9" s="86"/>
      <c r="E859" s="86"/>
      <c r="G859" s="16"/>
      <c r="H859" s="86"/>
      <c r="I859" s="86"/>
      <c r="K859" s="86"/>
      <c r="M859" s="16" t="e">
        <f t="shared" ca="1" si="202"/>
        <v>#N/A</v>
      </c>
      <c r="N859" s="86" t="e">
        <f t="shared" ca="1" si="203"/>
        <v>#N/A</v>
      </c>
      <c r="O859" s="86" t="e">
        <f t="shared" ca="1" si="204"/>
        <v>#N/A</v>
      </c>
      <c r="Q859" s="16" t="e">
        <f t="shared" ca="1" si="205"/>
        <v>#N/A</v>
      </c>
      <c r="R859" s="86" t="e">
        <f t="shared" ca="1" si="206"/>
        <v>#N/A</v>
      </c>
      <c r="S859" s="86" t="e">
        <f t="shared" ca="1" si="207"/>
        <v>#N/A</v>
      </c>
      <c r="T859" s="16" t="e">
        <f ca="1">(($E$9*(RAND()*($E$213-$D$213)+$D$213))*(RAND()*('Your Value Calcs'!$E$209-'Your Value Calcs'!$D$209)+'Your Value Calcs'!$D$209+IF('Your Results'!$D$48&gt;0,'Your Results'!$D$48,0)))+$E$161-$E$201+$E$185-($E$185*(RAND()*($E$215-$D$215)+$D$215))-(($E$205/$C$56)*(RAND()*($E$216-$D$216)+$D$216))</f>
        <v>#N/A</v>
      </c>
      <c r="U859" s="86"/>
    </row>
    <row r="860" spans="2:21" x14ac:dyDescent="0.25">
      <c r="B860" s="181" t="e">
        <f t="shared" ca="1" si="201"/>
        <v>#N/A</v>
      </c>
      <c r="C8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0" s="86"/>
      <c r="E860" s="86"/>
      <c r="G860" s="16"/>
      <c r="H860" s="86"/>
      <c r="I860" s="86"/>
      <c r="K860" s="86"/>
      <c r="M860" s="16" t="e">
        <f t="shared" ca="1" si="202"/>
        <v>#N/A</v>
      </c>
      <c r="N860" s="86" t="e">
        <f t="shared" ca="1" si="203"/>
        <v>#N/A</v>
      </c>
      <c r="O860" s="86" t="e">
        <f t="shared" ca="1" si="204"/>
        <v>#N/A</v>
      </c>
      <c r="Q860" s="16" t="e">
        <f t="shared" ca="1" si="205"/>
        <v>#N/A</v>
      </c>
      <c r="R860" s="86" t="e">
        <f t="shared" ca="1" si="206"/>
        <v>#N/A</v>
      </c>
      <c r="S860" s="86" t="e">
        <f t="shared" ca="1" si="207"/>
        <v>#N/A</v>
      </c>
      <c r="T860" s="16" t="e">
        <f ca="1">(($E$9*(RAND()*($E$213-$D$213)+$D$213))*(RAND()*('Your Value Calcs'!$E$209-'Your Value Calcs'!$D$209)+'Your Value Calcs'!$D$209+IF('Your Results'!$D$48&gt;0,'Your Results'!$D$48,0)))+$E$161-$E$201+$E$185-($E$185*(RAND()*($E$215-$D$215)+$D$215))-(($E$205/$C$56)*(RAND()*($E$216-$D$216)+$D$216))</f>
        <v>#N/A</v>
      </c>
      <c r="U860" s="86"/>
    </row>
    <row r="861" spans="2:21" x14ac:dyDescent="0.25">
      <c r="B861" s="181" t="e">
        <f t="shared" ca="1" si="201"/>
        <v>#N/A</v>
      </c>
      <c r="C8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1" s="86"/>
      <c r="E861" s="86"/>
      <c r="G861" s="16"/>
      <c r="H861" s="86"/>
      <c r="I861" s="86"/>
      <c r="K861" s="86"/>
      <c r="M861" s="16" t="e">
        <f t="shared" ca="1" si="202"/>
        <v>#N/A</v>
      </c>
      <c r="N861" s="86" t="e">
        <f t="shared" ca="1" si="203"/>
        <v>#N/A</v>
      </c>
      <c r="O861" s="86" t="e">
        <f t="shared" ca="1" si="204"/>
        <v>#N/A</v>
      </c>
      <c r="Q861" s="16" t="e">
        <f t="shared" ca="1" si="205"/>
        <v>#N/A</v>
      </c>
      <c r="R861" s="86" t="e">
        <f t="shared" ca="1" si="206"/>
        <v>#N/A</v>
      </c>
      <c r="S861" s="86" t="e">
        <f t="shared" ca="1" si="207"/>
        <v>#N/A</v>
      </c>
      <c r="T861" s="16" t="e">
        <f ca="1">(($E$9*(RAND()*($E$213-$D$213)+$D$213))*(RAND()*('Your Value Calcs'!$E$209-'Your Value Calcs'!$D$209)+'Your Value Calcs'!$D$209+IF('Your Results'!$D$48&gt;0,'Your Results'!$D$48,0)))+$E$161-$E$201+$E$185-($E$185*(RAND()*($E$215-$D$215)+$D$215))-(($E$205/$C$56)*(RAND()*($E$216-$D$216)+$D$216))</f>
        <v>#N/A</v>
      </c>
      <c r="U861" s="86"/>
    </row>
    <row r="862" spans="2:21" x14ac:dyDescent="0.25">
      <c r="B862" s="181" t="e">
        <f t="shared" ca="1" si="201"/>
        <v>#N/A</v>
      </c>
      <c r="C8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2" s="86"/>
      <c r="E862" s="86"/>
      <c r="G862" s="16"/>
      <c r="H862" s="86"/>
      <c r="I862" s="86"/>
      <c r="K862" s="86"/>
      <c r="M862" s="16" t="e">
        <f t="shared" ca="1" si="202"/>
        <v>#N/A</v>
      </c>
      <c r="N862" s="86" t="e">
        <f t="shared" ca="1" si="203"/>
        <v>#N/A</v>
      </c>
      <c r="O862" s="86" t="e">
        <f t="shared" ca="1" si="204"/>
        <v>#N/A</v>
      </c>
      <c r="Q862" s="16" t="e">
        <f t="shared" ca="1" si="205"/>
        <v>#N/A</v>
      </c>
      <c r="R862" s="86" t="e">
        <f t="shared" ca="1" si="206"/>
        <v>#N/A</v>
      </c>
      <c r="S862" s="86" t="e">
        <f t="shared" ca="1" si="207"/>
        <v>#N/A</v>
      </c>
      <c r="T862" s="16" t="e">
        <f ca="1">(($E$9*(RAND()*($E$213-$D$213)+$D$213))*(RAND()*('Your Value Calcs'!$E$209-'Your Value Calcs'!$D$209)+'Your Value Calcs'!$D$209+IF('Your Results'!$D$48&gt;0,'Your Results'!$D$48,0)))+$E$161-$E$201+$E$185-($E$185*(RAND()*($E$215-$D$215)+$D$215))-(($E$205/$C$56)*(RAND()*($E$216-$D$216)+$D$216))</f>
        <v>#N/A</v>
      </c>
      <c r="U862" s="86"/>
    </row>
    <row r="863" spans="2:21" x14ac:dyDescent="0.25">
      <c r="B863" s="181" t="e">
        <f t="shared" ca="1" si="201"/>
        <v>#N/A</v>
      </c>
      <c r="C8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3" s="86"/>
      <c r="E863" s="86"/>
      <c r="G863" s="16"/>
      <c r="H863" s="86"/>
      <c r="I863" s="86"/>
      <c r="K863" s="86"/>
      <c r="M863" s="16" t="e">
        <f t="shared" ca="1" si="202"/>
        <v>#N/A</v>
      </c>
      <c r="N863" s="86" t="e">
        <f t="shared" ca="1" si="203"/>
        <v>#N/A</v>
      </c>
      <c r="O863" s="86" t="e">
        <f t="shared" ca="1" si="204"/>
        <v>#N/A</v>
      </c>
      <c r="Q863" s="16" t="e">
        <f t="shared" ca="1" si="205"/>
        <v>#N/A</v>
      </c>
      <c r="R863" s="86" t="e">
        <f t="shared" ca="1" si="206"/>
        <v>#N/A</v>
      </c>
      <c r="S863" s="86" t="e">
        <f t="shared" ca="1" si="207"/>
        <v>#N/A</v>
      </c>
      <c r="T863" s="16" t="e">
        <f ca="1">(($E$9*(RAND()*($E$213-$D$213)+$D$213))*(RAND()*('Your Value Calcs'!$E$209-'Your Value Calcs'!$D$209)+'Your Value Calcs'!$D$209+IF('Your Results'!$D$48&gt;0,'Your Results'!$D$48,0)))+$E$161-$E$201+$E$185-($E$185*(RAND()*($E$215-$D$215)+$D$215))-(($E$205/$C$56)*(RAND()*($E$216-$D$216)+$D$216))</f>
        <v>#N/A</v>
      </c>
      <c r="U863" s="86"/>
    </row>
    <row r="864" spans="2:21" x14ac:dyDescent="0.25">
      <c r="B864" s="181" t="e">
        <f t="shared" ca="1" si="201"/>
        <v>#N/A</v>
      </c>
      <c r="C8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4" s="86"/>
      <c r="E864" s="86"/>
      <c r="G864" s="16"/>
      <c r="H864" s="86"/>
      <c r="I864" s="86"/>
      <c r="K864" s="86"/>
      <c r="M864" s="16" t="e">
        <f t="shared" ca="1" si="202"/>
        <v>#N/A</v>
      </c>
      <c r="N864" s="86" t="e">
        <f t="shared" ca="1" si="203"/>
        <v>#N/A</v>
      </c>
      <c r="O864" s="86" t="e">
        <f t="shared" ca="1" si="204"/>
        <v>#N/A</v>
      </c>
      <c r="Q864" s="16" t="e">
        <f t="shared" ca="1" si="205"/>
        <v>#N/A</v>
      </c>
      <c r="R864" s="86" t="e">
        <f t="shared" ca="1" si="206"/>
        <v>#N/A</v>
      </c>
      <c r="S864" s="86" t="e">
        <f t="shared" ca="1" si="207"/>
        <v>#N/A</v>
      </c>
      <c r="T864" s="16" t="e">
        <f ca="1">(($E$9*(RAND()*($E$213-$D$213)+$D$213))*(RAND()*('Your Value Calcs'!$E$209-'Your Value Calcs'!$D$209)+'Your Value Calcs'!$D$209+IF('Your Results'!$D$48&gt;0,'Your Results'!$D$48,0)))+$E$161-$E$201+$E$185-($E$185*(RAND()*($E$215-$D$215)+$D$215))-(($E$205/$C$56)*(RAND()*($E$216-$D$216)+$D$216))</f>
        <v>#N/A</v>
      </c>
      <c r="U864" s="86"/>
    </row>
    <row r="865" spans="2:21" x14ac:dyDescent="0.25">
      <c r="B865" s="181" t="e">
        <f t="shared" ca="1" si="201"/>
        <v>#N/A</v>
      </c>
      <c r="C8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5" s="86"/>
      <c r="E865" s="86"/>
      <c r="G865" s="16"/>
      <c r="H865" s="86"/>
      <c r="I865" s="86"/>
      <c r="K865" s="86"/>
      <c r="M865" s="16" t="e">
        <f t="shared" ca="1" si="202"/>
        <v>#N/A</v>
      </c>
      <c r="N865" s="86" t="e">
        <f t="shared" ca="1" si="203"/>
        <v>#N/A</v>
      </c>
      <c r="O865" s="86" t="e">
        <f t="shared" ca="1" si="204"/>
        <v>#N/A</v>
      </c>
      <c r="Q865" s="16" t="e">
        <f t="shared" ca="1" si="205"/>
        <v>#N/A</v>
      </c>
      <c r="R865" s="86" t="e">
        <f t="shared" ca="1" si="206"/>
        <v>#N/A</v>
      </c>
      <c r="S865" s="86" t="e">
        <f t="shared" ca="1" si="207"/>
        <v>#N/A</v>
      </c>
      <c r="T865" s="16" t="e">
        <f ca="1">(($E$9*(RAND()*($E$213-$D$213)+$D$213))*(RAND()*('Your Value Calcs'!$E$209-'Your Value Calcs'!$D$209)+'Your Value Calcs'!$D$209+IF('Your Results'!$D$48&gt;0,'Your Results'!$D$48,0)))+$E$161-$E$201+$E$185-($E$185*(RAND()*($E$215-$D$215)+$D$215))-(($E$205/$C$56)*(RAND()*($E$216-$D$216)+$D$216))</f>
        <v>#N/A</v>
      </c>
      <c r="U865" s="86"/>
    </row>
    <row r="866" spans="2:21" x14ac:dyDescent="0.25">
      <c r="B866" s="181" t="e">
        <f t="shared" ca="1" si="201"/>
        <v>#N/A</v>
      </c>
      <c r="C8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6" s="86"/>
      <c r="E866" s="86"/>
      <c r="G866" s="16"/>
      <c r="H866" s="86"/>
      <c r="I866" s="86"/>
      <c r="K866" s="86"/>
      <c r="M866" s="16" t="e">
        <f t="shared" ca="1" si="202"/>
        <v>#N/A</v>
      </c>
      <c r="N866" s="86" t="e">
        <f t="shared" ca="1" si="203"/>
        <v>#N/A</v>
      </c>
      <c r="O866" s="86" t="e">
        <f t="shared" ca="1" si="204"/>
        <v>#N/A</v>
      </c>
      <c r="Q866" s="16" t="e">
        <f t="shared" ca="1" si="205"/>
        <v>#N/A</v>
      </c>
      <c r="R866" s="86" t="e">
        <f t="shared" ca="1" si="206"/>
        <v>#N/A</v>
      </c>
      <c r="S866" s="86" t="e">
        <f t="shared" ca="1" si="207"/>
        <v>#N/A</v>
      </c>
      <c r="T866" s="16" t="e">
        <f ca="1">(($E$9*(RAND()*($E$213-$D$213)+$D$213))*(RAND()*('Your Value Calcs'!$E$209-'Your Value Calcs'!$D$209)+'Your Value Calcs'!$D$209+IF('Your Results'!$D$48&gt;0,'Your Results'!$D$48,0)))+$E$161-$E$201+$E$185-($E$185*(RAND()*($E$215-$D$215)+$D$215))-(($E$205/$C$56)*(RAND()*($E$216-$D$216)+$D$216))</f>
        <v>#N/A</v>
      </c>
      <c r="U866" s="86"/>
    </row>
    <row r="867" spans="2:21" x14ac:dyDescent="0.25">
      <c r="B867" s="181" t="e">
        <f t="shared" ca="1" si="201"/>
        <v>#N/A</v>
      </c>
      <c r="C8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7" s="86"/>
      <c r="E867" s="86"/>
      <c r="G867" s="16"/>
      <c r="H867" s="86"/>
      <c r="I867" s="86"/>
      <c r="K867" s="86"/>
      <c r="M867" s="16" t="e">
        <f t="shared" ca="1" si="202"/>
        <v>#N/A</v>
      </c>
      <c r="N867" s="86" t="e">
        <f t="shared" ca="1" si="203"/>
        <v>#N/A</v>
      </c>
      <c r="O867" s="86" t="e">
        <f t="shared" ca="1" si="204"/>
        <v>#N/A</v>
      </c>
      <c r="Q867" s="16" t="e">
        <f t="shared" ca="1" si="205"/>
        <v>#N/A</v>
      </c>
      <c r="R867" s="86" t="e">
        <f t="shared" ca="1" si="206"/>
        <v>#N/A</v>
      </c>
      <c r="S867" s="86" t="e">
        <f t="shared" ca="1" si="207"/>
        <v>#N/A</v>
      </c>
      <c r="T867" s="16" t="e">
        <f ca="1">(($E$9*(RAND()*($E$213-$D$213)+$D$213))*(RAND()*('Your Value Calcs'!$E$209-'Your Value Calcs'!$D$209)+'Your Value Calcs'!$D$209+IF('Your Results'!$D$48&gt;0,'Your Results'!$D$48,0)))+$E$161-$E$201+$E$185-($E$185*(RAND()*($E$215-$D$215)+$D$215))-(($E$205/$C$56)*(RAND()*($E$216-$D$216)+$D$216))</f>
        <v>#N/A</v>
      </c>
      <c r="U867" s="86"/>
    </row>
    <row r="868" spans="2:21" x14ac:dyDescent="0.25">
      <c r="B868" s="181" t="e">
        <f t="shared" ca="1" si="201"/>
        <v>#N/A</v>
      </c>
      <c r="C8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8" s="86"/>
      <c r="E868" s="86"/>
      <c r="G868" s="16"/>
      <c r="H868" s="86"/>
      <c r="I868" s="86"/>
      <c r="K868" s="86"/>
      <c r="M868" s="16" t="e">
        <f t="shared" ca="1" si="202"/>
        <v>#N/A</v>
      </c>
      <c r="N868" s="86" t="e">
        <f t="shared" ca="1" si="203"/>
        <v>#N/A</v>
      </c>
      <c r="O868" s="86" t="e">
        <f t="shared" ca="1" si="204"/>
        <v>#N/A</v>
      </c>
      <c r="Q868" s="16" t="e">
        <f t="shared" ca="1" si="205"/>
        <v>#N/A</v>
      </c>
      <c r="R868" s="86" t="e">
        <f t="shared" ca="1" si="206"/>
        <v>#N/A</v>
      </c>
      <c r="S868" s="86" t="e">
        <f t="shared" ca="1" si="207"/>
        <v>#N/A</v>
      </c>
      <c r="T868" s="16" t="e">
        <f ca="1">(($E$9*(RAND()*($E$213-$D$213)+$D$213))*(RAND()*('Your Value Calcs'!$E$209-'Your Value Calcs'!$D$209)+'Your Value Calcs'!$D$209+IF('Your Results'!$D$48&gt;0,'Your Results'!$D$48,0)))+$E$161-$E$201+$E$185-($E$185*(RAND()*($E$215-$D$215)+$D$215))-(($E$205/$C$56)*(RAND()*($E$216-$D$216)+$D$216))</f>
        <v>#N/A</v>
      </c>
      <c r="U868" s="86"/>
    </row>
    <row r="869" spans="2:21" x14ac:dyDescent="0.25">
      <c r="B869" s="181" t="e">
        <f t="shared" ca="1" si="201"/>
        <v>#N/A</v>
      </c>
      <c r="C8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9" s="86"/>
      <c r="E869" s="86"/>
      <c r="G869" s="16"/>
      <c r="H869" s="86"/>
      <c r="I869" s="86"/>
      <c r="K869" s="86"/>
      <c r="M869" s="16" t="e">
        <f t="shared" ca="1" si="202"/>
        <v>#N/A</v>
      </c>
      <c r="N869" s="86" t="e">
        <f t="shared" ca="1" si="203"/>
        <v>#N/A</v>
      </c>
      <c r="O869" s="86" t="e">
        <f t="shared" ca="1" si="204"/>
        <v>#N/A</v>
      </c>
      <c r="Q869" s="16" t="e">
        <f t="shared" ca="1" si="205"/>
        <v>#N/A</v>
      </c>
      <c r="R869" s="86" t="e">
        <f t="shared" ca="1" si="206"/>
        <v>#N/A</v>
      </c>
      <c r="S869" s="86" t="e">
        <f t="shared" ca="1" si="207"/>
        <v>#N/A</v>
      </c>
      <c r="T869" s="16" t="e">
        <f ca="1">(($E$9*(RAND()*($E$213-$D$213)+$D$213))*(RAND()*('Your Value Calcs'!$E$209-'Your Value Calcs'!$D$209)+'Your Value Calcs'!$D$209+IF('Your Results'!$D$48&gt;0,'Your Results'!$D$48,0)))+$E$161-$E$201+$E$185-($E$185*(RAND()*($E$215-$D$215)+$D$215))-(($E$205/$C$56)*(RAND()*($E$216-$D$216)+$D$216))</f>
        <v>#N/A</v>
      </c>
      <c r="U869" s="86"/>
    </row>
    <row r="870" spans="2:21" x14ac:dyDescent="0.25">
      <c r="B870" s="181" t="e">
        <f t="shared" ca="1" si="201"/>
        <v>#N/A</v>
      </c>
      <c r="C8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0" s="86"/>
      <c r="E870" s="86"/>
      <c r="G870" s="16"/>
      <c r="H870" s="86"/>
      <c r="I870" s="86"/>
      <c r="K870" s="86"/>
      <c r="M870" s="16" t="e">
        <f t="shared" ca="1" si="202"/>
        <v>#N/A</v>
      </c>
      <c r="N870" s="86" t="e">
        <f t="shared" ca="1" si="203"/>
        <v>#N/A</v>
      </c>
      <c r="O870" s="86" t="e">
        <f t="shared" ca="1" si="204"/>
        <v>#N/A</v>
      </c>
      <c r="Q870" s="16" t="e">
        <f t="shared" ca="1" si="205"/>
        <v>#N/A</v>
      </c>
      <c r="R870" s="86" t="e">
        <f t="shared" ca="1" si="206"/>
        <v>#N/A</v>
      </c>
      <c r="S870" s="86" t="e">
        <f t="shared" ca="1" si="207"/>
        <v>#N/A</v>
      </c>
      <c r="T870" s="16" t="e">
        <f ca="1">(($E$9*(RAND()*($E$213-$D$213)+$D$213))*(RAND()*('Your Value Calcs'!$E$209-'Your Value Calcs'!$D$209)+'Your Value Calcs'!$D$209+IF('Your Results'!$D$48&gt;0,'Your Results'!$D$48,0)))+$E$161-$E$201+$E$185-($E$185*(RAND()*($E$215-$D$215)+$D$215))-(($E$205/$C$56)*(RAND()*($E$216-$D$216)+$D$216))</f>
        <v>#N/A</v>
      </c>
      <c r="U870" s="86"/>
    </row>
    <row r="871" spans="2:21" x14ac:dyDescent="0.25">
      <c r="B871" s="181" t="e">
        <f t="shared" ca="1" si="201"/>
        <v>#N/A</v>
      </c>
      <c r="C8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1" s="86"/>
      <c r="E871" s="86"/>
      <c r="G871" s="16"/>
      <c r="H871" s="86"/>
      <c r="I871" s="86"/>
      <c r="K871" s="86"/>
      <c r="M871" s="16" t="e">
        <f t="shared" ca="1" si="202"/>
        <v>#N/A</v>
      </c>
      <c r="N871" s="86" t="e">
        <f t="shared" ca="1" si="203"/>
        <v>#N/A</v>
      </c>
      <c r="O871" s="86" t="e">
        <f t="shared" ca="1" si="204"/>
        <v>#N/A</v>
      </c>
      <c r="Q871" s="16" t="e">
        <f t="shared" ca="1" si="205"/>
        <v>#N/A</v>
      </c>
      <c r="R871" s="86" t="e">
        <f t="shared" ca="1" si="206"/>
        <v>#N/A</v>
      </c>
      <c r="S871" s="86" t="e">
        <f t="shared" ca="1" si="207"/>
        <v>#N/A</v>
      </c>
      <c r="T871" s="16" t="e">
        <f ca="1">(($E$9*(RAND()*($E$213-$D$213)+$D$213))*(RAND()*('Your Value Calcs'!$E$209-'Your Value Calcs'!$D$209)+'Your Value Calcs'!$D$209+IF('Your Results'!$D$48&gt;0,'Your Results'!$D$48,0)))+$E$161-$E$201+$E$185-($E$185*(RAND()*($E$215-$D$215)+$D$215))-(($E$205/$C$56)*(RAND()*($E$216-$D$216)+$D$216))</f>
        <v>#N/A</v>
      </c>
      <c r="U871" s="86"/>
    </row>
    <row r="872" spans="2:21" x14ac:dyDescent="0.25">
      <c r="B872" s="181" t="e">
        <f t="shared" ca="1" si="201"/>
        <v>#N/A</v>
      </c>
      <c r="C8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2" s="86"/>
      <c r="E872" s="86"/>
      <c r="G872" s="16"/>
      <c r="H872" s="86"/>
      <c r="I872" s="86"/>
      <c r="K872" s="86"/>
      <c r="M872" s="16" t="e">
        <f t="shared" ca="1" si="202"/>
        <v>#N/A</v>
      </c>
      <c r="N872" s="86" t="e">
        <f t="shared" ca="1" si="203"/>
        <v>#N/A</v>
      </c>
      <c r="O872" s="86" t="e">
        <f t="shared" ca="1" si="204"/>
        <v>#N/A</v>
      </c>
      <c r="Q872" s="16" t="e">
        <f t="shared" ca="1" si="205"/>
        <v>#N/A</v>
      </c>
      <c r="R872" s="86" t="e">
        <f t="shared" ca="1" si="206"/>
        <v>#N/A</v>
      </c>
      <c r="S872" s="86" t="e">
        <f t="shared" ca="1" si="207"/>
        <v>#N/A</v>
      </c>
      <c r="T872" s="16" t="e">
        <f ca="1">(($E$9*(RAND()*($E$213-$D$213)+$D$213))*(RAND()*('Your Value Calcs'!$E$209-'Your Value Calcs'!$D$209)+'Your Value Calcs'!$D$209+IF('Your Results'!$D$48&gt;0,'Your Results'!$D$48,0)))+$E$161-$E$201+$E$185-($E$185*(RAND()*($E$215-$D$215)+$D$215))-(($E$205/$C$56)*(RAND()*($E$216-$D$216)+$D$216))</f>
        <v>#N/A</v>
      </c>
      <c r="U872" s="86"/>
    </row>
    <row r="873" spans="2:21" x14ac:dyDescent="0.25">
      <c r="B873" s="181" t="e">
        <f t="shared" ca="1" si="201"/>
        <v>#N/A</v>
      </c>
      <c r="C8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3" s="86"/>
      <c r="E873" s="86"/>
      <c r="G873" s="16"/>
      <c r="H873" s="86"/>
      <c r="I873" s="86"/>
      <c r="K873" s="86"/>
      <c r="M873" s="16" t="e">
        <f t="shared" ca="1" si="202"/>
        <v>#N/A</v>
      </c>
      <c r="N873" s="86" t="e">
        <f t="shared" ca="1" si="203"/>
        <v>#N/A</v>
      </c>
      <c r="O873" s="86" t="e">
        <f t="shared" ca="1" si="204"/>
        <v>#N/A</v>
      </c>
      <c r="Q873" s="16" t="e">
        <f t="shared" ca="1" si="205"/>
        <v>#N/A</v>
      </c>
      <c r="R873" s="86" t="e">
        <f t="shared" ca="1" si="206"/>
        <v>#N/A</v>
      </c>
      <c r="S873" s="86" t="e">
        <f t="shared" ca="1" si="207"/>
        <v>#N/A</v>
      </c>
      <c r="T873" s="16" t="e">
        <f ca="1">(($E$9*(RAND()*($E$213-$D$213)+$D$213))*(RAND()*('Your Value Calcs'!$E$209-'Your Value Calcs'!$D$209)+'Your Value Calcs'!$D$209+IF('Your Results'!$D$48&gt;0,'Your Results'!$D$48,0)))+$E$161-$E$201+$E$185-($E$185*(RAND()*($E$215-$D$215)+$D$215))-(($E$205/$C$56)*(RAND()*($E$216-$D$216)+$D$216))</f>
        <v>#N/A</v>
      </c>
      <c r="U873" s="86"/>
    </row>
    <row r="874" spans="2:21" x14ac:dyDescent="0.25">
      <c r="B874" s="181" t="e">
        <f t="shared" ca="1" si="201"/>
        <v>#N/A</v>
      </c>
      <c r="C8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4" s="86"/>
      <c r="E874" s="86"/>
      <c r="G874" s="16"/>
      <c r="H874" s="86"/>
      <c r="I874" s="86"/>
      <c r="K874" s="86"/>
      <c r="M874" s="16" t="e">
        <f t="shared" ca="1" si="202"/>
        <v>#N/A</v>
      </c>
      <c r="N874" s="86" t="e">
        <f t="shared" ca="1" si="203"/>
        <v>#N/A</v>
      </c>
      <c r="O874" s="86" t="e">
        <f t="shared" ca="1" si="204"/>
        <v>#N/A</v>
      </c>
      <c r="Q874" s="16" t="e">
        <f t="shared" ca="1" si="205"/>
        <v>#N/A</v>
      </c>
      <c r="R874" s="86" t="e">
        <f t="shared" ca="1" si="206"/>
        <v>#N/A</v>
      </c>
      <c r="S874" s="86" t="e">
        <f t="shared" ca="1" si="207"/>
        <v>#N/A</v>
      </c>
      <c r="T874" s="16" t="e">
        <f ca="1">(($E$9*(RAND()*($E$213-$D$213)+$D$213))*(RAND()*('Your Value Calcs'!$E$209-'Your Value Calcs'!$D$209)+'Your Value Calcs'!$D$209+IF('Your Results'!$D$48&gt;0,'Your Results'!$D$48,0)))+$E$161-$E$201+$E$185-($E$185*(RAND()*($E$215-$D$215)+$D$215))-(($E$205/$C$56)*(RAND()*($E$216-$D$216)+$D$216))</f>
        <v>#N/A</v>
      </c>
      <c r="U874" s="86"/>
    </row>
    <row r="875" spans="2:21" x14ac:dyDescent="0.25">
      <c r="B875" s="181" t="e">
        <f t="shared" ca="1" si="201"/>
        <v>#N/A</v>
      </c>
      <c r="C8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5" s="86"/>
      <c r="E875" s="86"/>
      <c r="G875" s="16"/>
      <c r="H875" s="86"/>
      <c r="I875" s="86"/>
      <c r="K875" s="86"/>
      <c r="M875" s="16" t="e">
        <f t="shared" ca="1" si="202"/>
        <v>#N/A</v>
      </c>
      <c r="N875" s="86" t="e">
        <f t="shared" ca="1" si="203"/>
        <v>#N/A</v>
      </c>
      <c r="O875" s="86" t="e">
        <f t="shared" ca="1" si="204"/>
        <v>#N/A</v>
      </c>
      <c r="Q875" s="16" t="e">
        <f t="shared" ca="1" si="205"/>
        <v>#N/A</v>
      </c>
      <c r="R875" s="86" t="e">
        <f t="shared" ca="1" si="206"/>
        <v>#N/A</v>
      </c>
      <c r="S875" s="86" t="e">
        <f t="shared" ca="1" si="207"/>
        <v>#N/A</v>
      </c>
      <c r="T875" s="16" t="e">
        <f ca="1">(($E$9*(RAND()*($E$213-$D$213)+$D$213))*(RAND()*('Your Value Calcs'!$E$209-'Your Value Calcs'!$D$209)+'Your Value Calcs'!$D$209+IF('Your Results'!$D$48&gt;0,'Your Results'!$D$48,0)))+$E$161-$E$201+$E$185-($E$185*(RAND()*($E$215-$D$215)+$D$215))-(($E$205/$C$56)*(RAND()*($E$216-$D$216)+$D$216))</f>
        <v>#N/A</v>
      </c>
      <c r="U875" s="86"/>
    </row>
    <row r="876" spans="2:21" x14ac:dyDescent="0.25">
      <c r="B876" s="181" t="e">
        <f t="shared" ca="1" si="201"/>
        <v>#N/A</v>
      </c>
      <c r="C8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6" s="86"/>
      <c r="E876" s="86"/>
      <c r="G876" s="16"/>
      <c r="H876" s="86"/>
      <c r="I876" s="86"/>
      <c r="K876" s="86"/>
      <c r="M876" s="16" t="e">
        <f t="shared" ca="1" si="202"/>
        <v>#N/A</v>
      </c>
      <c r="N876" s="86" t="e">
        <f t="shared" ca="1" si="203"/>
        <v>#N/A</v>
      </c>
      <c r="O876" s="86" t="e">
        <f t="shared" ca="1" si="204"/>
        <v>#N/A</v>
      </c>
      <c r="Q876" s="16" t="e">
        <f t="shared" ca="1" si="205"/>
        <v>#N/A</v>
      </c>
      <c r="R876" s="86" t="e">
        <f t="shared" ca="1" si="206"/>
        <v>#N/A</v>
      </c>
      <c r="S876" s="86" t="e">
        <f t="shared" ca="1" si="207"/>
        <v>#N/A</v>
      </c>
      <c r="T876" s="16" t="e">
        <f ca="1">(($E$9*(RAND()*($E$213-$D$213)+$D$213))*(RAND()*('Your Value Calcs'!$E$209-'Your Value Calcs'!$D$209)+'Your Value Calcs'!$D$209+IF('Your Results'!$D$48&gt;0,'Your Results'!$D$48,0)))+$E$161-$E$201+$E$185-($E$185*(RAND()*($E$215-$D$215)+$D$215))-(($E$205/$C$56)*(RAND()*($E$216-$D$216)+$D$216))</f>
        <v>#N/A</v>
      </c>
      <c r="U876" s="86"/>
    </row>
    <row r="877" spans="2:21" x14ac:dyDescent="0.25">
      <c r="B877" s="181" t="e">
        <f t="shared" ca="1" si="201"/>
        <v>#N/A</v>
      </c>
      <c r="C8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7" s="86"/>
      <c r="E877" s="86"/>
      <c r="G877" s="16"/>
      <c r="H877" s="86"/>
      <c r="I877" s="86"/>
      <c r="K877" s="86"/>
      <c r="M877" s="16" t="e">
        <f t="shared" ca="1" si="202"/>
        <v>#N/A</v>
      </c>
      <c r="N877" s="86" t="e">
        <f t="shared" ca="1" si="203"/>
        <v>#N/A</v>
      </c>
      <c r="O877" s="86" t="e">
        <f t="shared" ca="1" si="204"/>
        <v>#N/A</v>
      </c>
      <c r="Q877" s="16" t="e">
        <f t="shared" ca="1" si="205"/>
        <v>#N/A</v>
      </c>
      <c r="R877" s="86" t="e">
        <f t="shared" ca="1" si="206"/>
        <v>#N/A</v>
      </c>
      <c r="S877" s="86" t="e">
        <f t="shared" ca="1" si="207"/>
        <v>#N/A</v>
      </c>
      <c r="T877" s="16" t="e">
        <f ca="1">(($E$9*(RAND()*($E$213-$D$213)+$D$213))*(RAND()*('Your Value Calcs'!$E$209-'Your Value Calcs'!$D$209)+'Your Value Calcs'!$D$209+IF('Your Results'!$D$48&gt;0,'Your Results'!$D$48,0)))+$E$161-$E$201+$E$185-($E$185*(RAND()*($E$215-$D$215)+$D$215))-(($E$205/$C$56)*(RAND()*($E$216-$D$216)+$D$216))</f>
        <v>#N/A</v>
      </c>
      <c r="U877" s="86"/>
    </row>
    <row r="878" spans="2:21" x14ac:dyDescent="0.25">
      <c r="B878" s="181" t="e">
        <f t="shared" ca="1" si="201"/>
        <v>#N/A</v>
      </c>
      <c r="C8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8" s="86"/>
      <c r="E878" s="86"/>
      <c r="G878" s="16"/>
      <c r="H878" s="86"/>
      <c r="I878" s="86"/>
      <c r="K878" s="86"/>
      <c r="M878" s="16" t="e">
        <f t="shared" ca="1" si="202"/>
        <v>#N/A</v>
      </c>
      <c r="N878" s="86" t="e">
        <f t="shared" ca="1" si="203"/>
        <v>#N/A</v>
      </c>
      <c r="O878" s="86" t="e">
        <f t="shared" ca="1" si="204"/>
        <v>#N/A</v>
      </c>
      <c r="Q878" s="16" t="e">
        <f t="shared" ca="1" si="205"/>
        <v>#N/A</v>
      </c>
      <c r="R878" s="86" t="e">
        <f t="shared" ca="1" si="206"/>
        <v>#N/A</v>
      </c>
      <c r="S878" s="86" t="e">
        <f t="shared" ca="1" si="207"/>
        <v>#N/A</v>
      </c>
      <c r="T878" s="16" t="e">
        <f ca="1">(($E$9*(RAND()*($E$213-$D$213)+$D$213))*(RAND()*('Your Value Calcs'!$E$209-'Your Value Calcs'!$D$209)+'Your Value Calcs'!$D$209+IF('Your Results'!$D$48&gt;0,'Your Results'!$D$48,0)))+$E$161-$E$201+$E$185-($E$185*(RAND()*($E$215-$D$215)+$D$215))-(($E$205/$C$56)*(RAND()*($E$216-$D$216)+$D$216))</f>
        <v>#N/A</v>
      </c>
      <c r="U878" s="86"/>
    </row>
    <row r="879" spans="2:21" x14ac:dyDescent="0.25">
      <c r="B879" s="181" t="e">
        <f t="shared" ca="1" si="201"/>
        <v>#N/A</v>
      </c>
      <c r="C8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9" s="86"/>
      <c r="E879" s="86"/>
      <c r="G879" s="16"/>
      <c r="H879" s="86"/>
      <c r="I879" s="86"/>
      <c r="K879" s="86"/>
      <c r="M879" s="16" t="e">
        <f t="shared" ca="1" si="202"/>
        <v>#N/A</v>
      </c>
      <c r="N879" s="86" t="e">
        <f t="shared" ca="1" si="203"/>
        <v>#N/A</v>
      </c>
      <c r="O879" s="86" t="e">
        <f t="shared" ca="1" si="204"/>
        <v>#N/A</v>
      </c>
      <c r="Q879" s="16" t="e">
        <f t="shared" ca="1" si="205"/>
        <v>#N/A</v>
      </c>
      <c r="R879" s="86" t="e">
        <f t="shared" ca="1" si="206"/>
        <v>#N/A</v>
      </c>
      <c r="S879" s="86" t="e">
        <f t="shared" ca="1" si="207"/>
        <v>#N/A</v>
      </c>
      <c r="T879" s="16" t="e">
        <f ca="1">(($E$9*(RAND()*($E$213-$D$213)+$D$213))*(RAND()*('Your Value Calcs'!$E$209-'Your Value Calcs'!$D$209)+'Your Value Calcs'!$D$209+IF('Your Results'!$D$48&gt;0,'Your Results'!$D$48,0)))+$E$161-$E$201+$E$185-($E$185*(RAND()*($E$215-$D$215)+$D$215))-(($E$205/$C$56)*(RAND()*($E$216-$D$216)+$D$216))</f>
        <v>#N/A</v>
      </c>
      <c r="U879" s="86"/>
    </row>
    <row r="880" spans="2:21" x14ac:dyDescent="0.25">
      <c r="B880" s="181" t="e">
        <f t="shared" ca="1" si="201"/>
        <v>#N/A</v>
      </c>
      <c r="C8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0" s="86"/>
      <c r="E880" s="86"/>
      <c r="G880" s="16"/>
      <c r="H880" s="86"/>
      <c r="I880" s="86"/>
      <c r="K880" s="86"/>
      <c r="M880" s="16" t="e">
        <f t="shared" ca="1" si="202"/>
        <v>#N/A</v>
      </c>
      <c r="N880" s="86" t="e">
        <f t="shared" ca="1" si="203"/>
        <v>#N/A</v>
      </c>
      <c r="O880" s="86" t="e">
        <f t="shared" ca="1" si="204"/>
        <v>#N/A</v>
      </c>
      <c r="Q880" s="16" t="e">
        <f t="shared" ca="1" si="205"/>
        <v>#N/A</v>
      </c>
      <c r="R880" s="86" t="e">
        <f t="shared" ca="1" si="206"/>
        <v>#N/A</v>
      </c>
      <c r="S880" s="86" t="e">
        <f t="shared" ca="1" si="207"/>
        <v>#N/A</v>
      </c>
      <c r="T880" s="16" t="e">
        <f ca="1">(($E$9*(RAND()*($E$213-$D$213)+$D$213))*(RAND()*('Your Value Calcs'!$E$209-'Your Value Calcs'!$D$209)+'Your Value Calcs'!$D$209+IF('Your Results'!$D$48&gt;0,'Your Results'!$D$48,0)))+$E$161-$E$201+$E$185-($E$185*(RAND()*($E$215-$D$215)+$D$215))-(($E$205/$C$56)*(RAND()*($E$216-$D$216)+$D$216))</f>
        <v>#N/A</v>
      </c>
      <c r="U880" s="86"/>
    </row>
    <row r="881" spans="2:21" x14ac:dyDescent="0.25">
      <c r="B881" s="181" t="e">
        <f t="shared" ca="1" si="201"/>
        <v>#N/A</v>
      </c>
      <c r="C8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1" s="86"/>
      <c r="E881" s="86"/>
      <c r="G881" s="16"/>
      <c r="H881" s="86"/>
      <c r="I881" s="86"/>
      <c r="K881" s="86"/>
      <c r="M881" s="16" t="e">
        <f t="shared" ca="1" si="202"/>
        <v>#N/A</v>
      </c>
      <c r="N881" s="86" t="e">
        <f t="shared" ca="1" si="203"/>
        <v>#N/A</v>
      </c>
      <c r="O881" s="86" t="e">
        <f t="shared" ca="1" si="204"/>
        <v>#N/A</v>
      </c>
      <c r="Q881" s="16" t="e">
        <f t="shared" ca="1" si="205"/>
        <v>#N/A</v>
      </c>
      <c r="R881" s="86" t="e">
        <f t="shared" ca="1" si="206"/>
        <v>#N/A</v>
      </c>
      <c r="S881" s="86" t="e">
        <f t="shared" ca="1" si="207"/>
        <v>#N/A</v>
      </c>
      <c r="T881" s="16" t="e">
        <f ca="1">(($E$9*(RAND()*($E$213-$D$213)+$D$213))*(RAND()*('Your Value Calcs'!$E$209-'Your Value Calcs'!$D$209)+'Your Value Calcs'!$D$209+IF('Your Results'!$D$48&gt;0,'Your Results'!$D$48,0)))+$E$161-$E$201+$E$185-($E$185*(RAND()*($E$215-$D$215)+$D$215))-(($E$205/$C$56)*(RAND()*($E$216-$D$216)+$D$216))</f>
        <v>#N/A</v>
      </c>
      <c r="U881" s="86"/>
    </row>
    <row r="882" spans="2:21" x14ac:dyDescent="0.25">
      <c r="B882" s="181" t="e">
        <f t="shared" ca="1" si="201"/>
        <v>#N/A</v>
      </c>
      <c r="C8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2" s="86"/>
      <c r="E882" s="86"/>
      <c r="G882" s="16"/>
      <c r="H882" s="86"/>
      <c r="I882" s="86"/>
      <c r="K882" s="86"/>
      <c r="M882" s="16" t="e">
        <f t="shared" ca="1" si="202"/>
        <v>#N/A</v>
      </c>
      <c r="N882" s="86" t="e">
        <f t="shared" ca="1" si="203"/>
        <v>#N/A</v>
      </c>
      <c r="O882" s="86" t="e">
        <f t="shared" ca="1" si="204"/>
        <v>#N/A</v>
      </c>
      <c r="Q882" s="16" t="e">
        <f t="shared" ca="1" si="205"/>
        <v>#N/A</v>
      </c>
      <c r="R882" s="86" t="e">
        <f t="shared" ca="1" si="206"/>
        <v>#N/A</v>
      </c>
      <c r="S882" s="86" t="e">
        <f t="shared" ca="1" si="207"/>
        <v>#N/A</v>
      </c>
      <c r="T882" s="16" t="e">
        <f ca="1">(($E$9*(RAND()*($E$213-$D$213)+$D$213))*(RAND()*('Your Value Calcs'!$E$209-'Your Value Calcs'!$D$209)+'Your Value Calcs'!$D$209+IF('Your Results'!$D$48&gt;0,'Your Results'!$D$48,0)))+$E$161-$E$201+$E$185-($E$185*(RAND()*($E$215-$D$215)+$D$215))-(($E$205/$C$56)*(RAND()*($E$216-$D$216)+$D$216))</f>
        <v>#N/A</v>
      </c>
      <c r="U882" s="86"/>
    </row>
    <row r="883" spans="2:21" x14ac:dyDescent="0.25">
      <c r="B883" s="181" t="e">
        <f t="shared" ca="1" si="201"/>
        <v>#N/A</v>
      </c>
      <c r="C8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3" s="86"/>
      <c r="E883" s="86"/>
      <c r="G883" s="16"/>
      <c r="H883" s="86"/>
      <c r="I883" s="86"/>
      <c r="K883" s="86"/>
      <c r="M883" s="16" t="e">
        <f t="shared" ca="1" si="202"/>
        <v>#N/A</v>
      </c>
      <c r="N883" s="86" t="e">
        <f t="shared" ca="1" si="203"/>
        <v>#N/A</v>
      </c>
      <c r="O883" s="86" t="e">
        <f t="shared" ca="1" si="204"/>
        <v>#N/A</v>
      </c>
      <c r="Q883" s="16" t="e">
        <f t="shared" ca="1" si="205"/>
        <v>#N/A</v>
      </c>
      <c r="R883" s="86" t="e">
        <f t="shared" ca="1" si="206"/>
        <v>#N/A</v>
      </c>
      <c r="S883" s="86" t="e">
        <f t="shared" ca="1" si="207"/>
        <v>#N/A</v>
      </c>
      <c r="T883" s="16" t="e">
        <f ca="1">(($E$9*(RAND()*($E$213-$D$213)+$D$213))*(RAND()*('Your Value Calcs'!$E$209-'Your Value Calcs'!$D$209)+'Your Value Calcs'!$D$209+IF('Your Results'!$D$48&gt;0,'Your Results'!$D$48,0)))+$E$161-$E$201+$E$185-($E$185*(RAND()*($E$215-$D$215)+$D$215))-(($E$205/$C$56)*(RAND()*($E$216-$D$216)+$D$216))</f>
        <v>#N/A</v>
      </c>
      <c r="U883" s="86"/>
    </row>
    <row r="884" spans="2:21" x14ac:dyDescent="0.25">
      <c r="B884" s="181" t="e">
        <f t="shared" ca="1" si="201"/>
        <v>#N/A</v>
      </c>
      <c r="C8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4" s="86"/>
      <c r="E884" s="86"/>
      <c r="G884" s="16"/>
      <c r="H884" s="86"/>
      <c r="I884" s="86"/>
      <c r="K884" s="86"/>
      <c r="M884" s="16" t="e">
        <f t="shared" ca="1" si="202"/>
        <v>#N/A</v>
      </c>
      <c r="N884" s="86" t="e">
        <f t="shared" ca="1" si="203"/>
        <v>#N/A</v>
      </c>
      <c r="O884" s="86" t="e">
        <f t="shared" ca="1" si="204"/>
        <v>#N/A</v>
      </c>
      <c r="Q884" s="16" t="e">
        <f t="shared" ca="1" si="205"/>
        <v>#N/A</v>
      </c>
      <c r="R884" s="86" t="e">
        <f t="shared" ca="1" si="206"/>
        <v>#N/A</v>
      </c>
      <c r="S884" s="86" t="e">
        <f t="shared" ca="1" si="207"/>
        <v>#N/A</v>
      </c>
      <c r="T884" s="16" t="e">
        <f ca="1">(($E$9*(RAND()*($E$213-$D$213)+$D$213))*(RAND()*('Your Value Calcs'!$E$209-'Your Value Calcs'!$D$209)+'Your Value Calcs'!$D$209+IF('Your Results'!$D$48&gt;0,'Your Results'!$D$48,0)))+$E$161-$E$201+$E$185-($E$185*(RAND()*($E$215-$D$215)+$D$215))-(($E$205/$C$56)*(RAND()*($E$216-$D$216)+$D$216))</f>
        <v>#N/A</v>
      </c>
      <c r="U884" s="86"/>
    </row>
    <row r="885" spans="2:21" x14ac:dyDescent="0.25">
      <c r="B885" s="181" t="e">
        <f t="shared" ca="1" si="201"/>
        <v>#N/A</v>
      </c>
      <c r="C8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5" s="86"/>
      <c r="E885" s="86"/>
      <c r="G885" s="16"/>
      <c r="H885" s="86"/>
      <c r="I885" s="86"/>
      <c r="K885" s="86"/>
      <c r="M885" s="16" t="e">
        <f t="shared" ca="1" si="202"/>
        <v>#N/A</v>
      </c>
      <c r="N885" s="86" t="e">
        <f t="shared" ca="1" si="203"/>
        <v>#N/A</v>
      </c>
      <c r="O885" s="86" t="e">
        <f t="shared" ca="1" si="204"/>
        <v>#N/A</v>
      </c>
      <c r="Q885" s="16" t="e">
        <f t="shared" ca="1" si="205"/>
        <v>#N/A</v>
      </c>
      <c r="R885" s="86" t="e">
        <f t="shared" ca="1" si="206"/>
        <v>#N/A</v>
      </c>
      <c r="S885" s="86" t="e">
        <f t="shared" ca="1" si="207"/>
        <v>#N/A</v>
      </c>
      <c r="T885" s="16" t="e">
        <f ca="1">(($E$9*(RAND()*($E$213-$D$213)+$D$213))*(RAND()*('Your Value Calcs'!$E$209-'Your Value Calcs'!$D$209)+'Your Value Calcs'!$D$209+IF('Your Results'!$D$48&gt;0,'Your Results'!$D$48,0)))+$E$161-$E$201+$E$185-($E$185*(RAND()*($E$215-$D$215)+$D$215))-(($E$205/$C$56)*(RAND()*($E$216-$D$216)+$D$216))</f>
        <v>#N/A</v>
      </c>
      <c r="U885" s="86"/>
    </row>
    <row r="886" spans="2:21" x14ac:dyDescent="0.25">
      <c r="B886" s="181" t="e">
        <f t="shared" ca="1" si="201"/>
        <v>#N/A</v>
      </c>
      <c r="C8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6" s="86"/>
      <c r="E886" s="86"/>
      <c r="G886" s="16"/>
      <c r="H886" s="86"/>
      <c r="I886" s="86"/>
      <c r="K886" s="86"/>
      <c r="M886" s="16" t="e">
        <f t="shared" ca="1" si="202"/>
        <v>#N/A</v>
      </c>
      <c r="N886" s="86" t="e">
        <f t="shared" ca="1" si="203"/>
        <v>#N/A</v>
      </c>
      <c r="O886" s="86" t="e">
        <f t="shared" ca="1" si="204"/>
        <v>#N/A</v>
      </c>
      <c r="Q886" s="16" t="e">
        <f t="shared" ca="1" si="205"/>
        <v>#N/A</v>
      </c>
      <c r="R886" s="86" t="e">
        <f t="shared" ca="1" si="206"/>
        <v>#N/A</v>
      </c>
      <c r="S886" s="86" t="e">
        <f t="shared" ca="1" si="207"/>
        <v>#N/A</v>
      </c>
      <c r="T886" s="16" t="e">
        <f ca="1">(($E$9*(RAND()*($E$213-$D$213)+$D$213))*(RAND()*('Your Value Calcs'!$E$209-'Your Value Calcs'!$D$209)+'Your Value Calcs'!$D$209+IF('Your Results'!$D$48&gt;0,'Your Results'!$D$48,0)))+$E$161-$E$201+$E$185-($E$185*(RAND()*($E$215-$D$215)+$D$215))-(($E$205/$C$56)*(RAND()*($E$216-$D$216)+$D$216))</f>
        <v>#N/A</v>
      </c>
      <c r="U886" s="86"/>
    </row>
    <row r="887" spans="2:21" x14ac:dyDescent="0.25">
      <c r="B887" s="181" t="e">
        <f t="shared" ca="1" si="201"/>
        <v>#N/A</v>
      </c>
      <c r="C8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7" s="86"/>
      <c r="E887" s="86"/>
      <c r="G887" s="16"/>
      <c r="H887" s="86"/>
      <c r="I887" s="86"/>
      <c r="K887" s="86"/>
      <c r="M887" s="16" t="e">
        <f t="shared" ca="1" si="202"/>
        <v>#N/A</v>
      </c>
      <c r="N887" s="86" t="e">
        <f t="shared" ca="1" si="203"/>
        <v>#N/A</v>
      </c>
      <c r="O887" s="86" t="e">
        <f t="shared" ca="1" si="204"/>
        <v>#N/A</v>
      </c>
      <c r="Q887" s="16" t="e">
        <f t="shared" ca="1" si="205"/>
        <v>#N/A</v>
      </c>
      <c r="R887" s="86" t="e">
        <f t="shared" ca="1" si="206"/>
        <v>#N/A</v>
      </c>
      <c r="S887" s="86" t="e">
        <f t="shared" ca="1" si="207"/>
        <v>#N/A</v>
      </c>
      <c r="T887" s="16" t="e">
        <f ca="1">(($E$9*(RAND()*($E$213-$D$213)+$D$213))*(RAND()*('Your Value Calcs'!$E$209-'Your Value Calcs'!$D$209)+'Your Value Calcs'!$D$209+IF('Your Results'!$D$48&gt;0,'Your Results'!$D$48,0)))+$E$161-$E$201+$E$185-($E$185*(RAND()*($E$215-$D$215)+$D$215))-(($E$205/$C$56)*(RAND()*($E$216-$D$216)+$D$216))</f>
        <v>#N/A</v>
      </c>
      <c r="U887" s="86"/>
    </row>
    <row r="888" spans="2:21" x14ac:dyDescent="0.25">
      <c r="B888" s="181" t="e">
        <f t="shared" ca="1" si="201"/>
        <v>#N/A</v>
      </c>
      <c r="C8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8" s="86"/>
      <c r="E888" s="86"/>
      <c r="G888" s="16"/>
      <c r="H888" s="86"/>
      <c r="I888" s="86"/>
      <c r="K888" s="86"/>
      <c r="M888" s="16" t="e">
        <f t="shared" ca="1" si="202"/>
        <v>#N/A</v>
      </c>
      <c r="N888" s="86" t="e">
        <f t="shared" ca="1" si="203"/>
        <v>#N/A</v>
      </c>
      <c r="O888" s="86" t="e">
        <f t="shared" ca="1" si="204"/>
        <v>#N/A</v>
      </c>
      <c r="Q888" s="16" t="e">
        <f t="shared" ca="1" si="205"/>
        <v>#N/A</v>
      </c>
      <c r="R888" s="86" t="e">
        <f t="shared" ca="1" si="206"/>
        <v>#N/A</v>
      </c>
      <c r="S888" s="86" t="e">
        <f t="shared" ca="1" si="207"/>
        <v>#N/A</v>
      </c>
      <c r="T888" s="16" t="e">
        <f ca="1">(($E$9*(RAND()*($E$213-$D$213)+$D$213))*(RAND()*('Your Value Calcs'!$E$209-'Your Value Calcs'!$D$209)+'Your Value Calcs'!$D$209+IF('Your Results'!$D$48&gt;0,'Your Results'!$D$48,0)))+$E$161-$E$201+$E$185-($E$185*(RAND()*($E$215-$D$215)+$D$215))-(($E$205/$C$56)*(RAND()*($E$216-$D$216)+$D$216))</f>
        <v>#N/A</v>
      </c>
      <c r="U888" s="86"/>
    </row>
    <row r="889" spans="2:21" x14ac:dyDescent="0.25">
      <c r="B889" s="181" t="e">
        <f t="shared" ca="1" si="201"/>
        <v>#N/A</v>
      </c>
      <c r="C8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9" s="86"/>
      <c r="E889" s="86"/>
      <c r="G889" s="16"/>
      <c r="H889" s="86"/>
      <c r="I889" s="86"/>
      <c r="K889" s="86"/>
      <c r="M889" s="16" t="e">
        <f t="shared" ca="1" si="202"/>
        <v>#N/A</v>
      </c>
      <c r="N889" s="86" t="e">
        <f t="shared" ca="1" si="203"/>
        <v>#N/A</v>
      </c>
      <c r="O889" s="86" t="e">
        <f t="shared" ca="1" si="204"/>
        <v>#N/A</v>
      </c>
      <c r="Q889" s="16" t="e">
        <f t="shared" ca="1" si="205"/>
        <v>#N/A</v>
      </c>
      <c r="R889" s="86" t="e">
        <f t="shared" ca="1" si="206"/>
        <v>#N/A</v>
      </c>
      <c r="S889" s="86" t="e">
        <f t="shared" ca="1" si="207"/>
        <v>#N/A</v>
      </c>
      <c r="T889" s="16" t="e">
        <f ca="1">(($E$9*(RAND()*($E$213-$D$213)+$D$213))*(RAND()*('Your Value Calcs'!$E$209-'Your Value Calcs'!$D$209)+'Your Value Calcs'!$D$209+IF('Your Results'!$D$48&gt;0,'Your Results'!$D$48,0)))+$E$161-$E$201+$E$185-($E$185*(RAND()*($E$215-$D$215)+$D$215))-(($E$205/$C$56)*(RAND()*($E$216-$D$216)+$D$216))</f>
        <v>#N/A</v>
      </c>
      <c r="U889" s="86"/>
    </row>
    <row r="890" spans="2:21" x14ac:dyDescent="0.25">
      <c r="B890" s="181" t="e">
        <f t="shared" ca="1" si="201"/>
        <v>#N/A</v>
      </c>
      <c r="C8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0" s="86"/>
      <c r="E890" s="86"/>
      <c r="G890" s="16"/>
      <c r="H890" s="86"/>
      <c r="I890" s="86"/>
      <c r="K890" s="86"/>
      <c r="M890" s="16" t="e">
        <f t="shared" ca="1" si="202"/>
        <v>#N/A</v>
      </c>
      <c r="N890" s="86" t="e">
        <f t="shared" ca="1" si="203"/>
        <v>#N/A</v>
      </c>
      <c r="O890" s="86" t="e">
        <f t="shared" ca="1" si="204"/>
        <v>#N/A</v>
      </c>
      <c r="Q890" s="16" t="e">
        <f t="shared" ca="1" si="205"/>
        <v>#N/A</v>
      </c>
      <c r="R890" s="86" t="e">
        <f t="shared" ca="1" si="206"/>
        <v>#N/A</v>
      </c>
      <c r="S890" s="86" t="e">
        <f t="shared" ca="1" si="207"/>
        <v>#N/A</v>
      </c>
      <c r="T890" s="16" t="e">
        <f ca="1">(($E$9*(RAND()*($E$213-$D$213)+$D$213))*(RAND()*('Your Value Calcs'!$E$209-'Your Value Calcs'!$D$209)+'Your Value Calcs'!$D$209+IF('Your Results'!$D$48&gt;0,'Your Results'!$D$48,0)))+$E$161-$E$201+$E$185-($E$185*(RAND()*($E$215-$D$215)+$D$215))-(($E$205/$C$56)*(RAND()*($E$216-$D$216)+$D$216))</f>
        <v>#N/A</v>
      </c>
      <c r="U890" s="86"/>
    </row>
    <row r="891" spans="2:21" x14ac:dyDescent="0.25">
      <c r="B891" s="181" t="e">
        <f t="shared" ca="1" si="201"/>
        <v>#N/A</v>
      </c>
      <c r="C8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1" s="86"/>
      <c r="E891" s="86"/>
      <c r="G891" s="16"/>
      <c r="H891" s="86"/>
      <c r="I891" s="86"/>
      <c r="K891" s="86"/>
      <c r="M891" s="16" t="e">
        <f t="shared" ca="1" si="202"/>
        <v>#N/A</v>
      </c>
      <c r="N891" s="86" t="e">
        <f t="shared" ca="1" si="203"/>
        <v>#N/A</v>
      </c>
      <c r="O891" s="86" t="e">
        <f t="shared" ca="1" si="204"/>
        <v>#N/A</v>
      </c>
      <c r="Q891" s="16" t="e">
        <f t="shared" ca="1" si="205"/>
        <v>#N/A</v>
      </c>
      <c r="R891" s="86" t="e">
        <f t="shared" ca="1" si="206"/>
        <v>#N/A</v>
      </c>
      <c r="S891" s="86" t="e">
        <f t="shared" ca="1" si="207"/>
        <v>#N/A</v>
      </c>
      <c r="T891" s="16" t="e">
        <f ca="1">(($E$9*(RAND()*($E$213-$D$213)+$D$213))*(RAND()*('Your Value Calcs'!$E$209-'Your Value Calcs'!$D$209)+'Your Value Calcs'!$D$209+IF('Your Results'!$D$48&gt;0,'Your Results'!$D$48,0)))+$E$161-$E$201+$E$185-($E$185*(RAND()*($E$215-$D$215)+$D$215))-(($E$205/$C$56)*(RAND()*($E$216-$D$216)+$D$216))</f>
        <v>#N/A</v>
      </c>
      <c r="U891" s="86"/>
    </row>
    <row r="892" spans="2:21" x14ac:dyDescent="0.25">
      <c r="B892" s="181" t="e">
        <f t="shared" ca="1" si="201"/>
        <v>#N/A</v>
      </c>
      <c r="C8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2" s="86"/>
      <c r="E892" s="86"/>
      <c r="G892" s="16"/>
      <c r="H892" s="86"/>
      <c r="I892" s="86"/>
      <c r="K892" s="86"/>
      <c r="M892" s="16" t="e">
        <f t="shared" ca="1" si="202"/>
        <v>#N/A</v>
      </c>
      <c r="N892" s="86" t="e">
        <f t="shared" ca="1" si="203"/>
        <v>#N/A</v>
      </c>
      <c r="O892" s="86" t="e">
        <f t="shared" ca="1" si="204"/>
        <v>#N/A</v>
      </c>
      <c r="Q892" s="16" t="e">
        <f t="shared" ca="1" si="205"/>
        <v>#N/A</v>
      </c>
      <c r="R892" s="86" t="e">
        <f t="shared" ca="1" si="206"/>
        <v>#N/A</v>
      </c>
      <c r="S892" s="86" t="e">
        <f t="shared" ca="1" si="207"/>
        <v>#N/A</v>
      </c>
      <c r="T892" s="16" t="e">
        <f ca="1">(($E$9*(RAND()*($E$213-$D$213)+$D$213))*(RAND()*('Your Value Calcs'!$E$209-'Your Value Calcs'!$D$209)+'Your Value Calcs'!$D$209+IF('Your Results'!$D$48&gt;0,'Your Results'!$D$48,0)))+$E$161-$E$201+$E$185-($E$185*(RAND()*($E$215-$D$215)+$D$215))-(($E$205/$C$56)*(RAND()*($E$216-$D$216)+$D$216))</f>
        <v>#N/A</v>
      </c>
      <c r="U892" s="86"/>
    </row>
    <row r="893" spans="2:21" x14ac:dyDescent="0.25">
      <c r="B893" s="181" t="e">
        <f t="shared" ca="1" si="201"/>
        <v>#N/A</v>
      </c>
      <c r="C8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3" s="86"/>
      <c r="E893" s="86"/>
      <c r="G893" s="16"/>
      <c r="H893" s="86"/>
      <c r="I893" s="86"/>
      <c r="K893" s="86"/>
      <c r="M893" s="16" t="e">
        <f t="shared" ca="1" si="202"/>
        <v>#N/A</v>
      </c>
      <c r="N893" s="86" t="e">
        <f t="shared" ca="1" si="203"/>
        <v>#N/A</v>
      </c>
      <c r="O893" s="86" t="e">
        <f t="shared" ca="1" si="204"/>
        <v>#N/A</v>
      </c>
      <c r="Q893" s="16" t="e">
        <f t="shared" ca="1" si="205"/>
        <v>#N/A</v>
      </c>
      <c r="R893" s="86" t="e">
        <f t="shared" ca="1" si="206"/>
        <v>#N/A</v>
      </c>
      <c r="S893" s="86" t="e">
        <f t="shared" ca="1" si="207"/>
        <v>#N/A</v>
      </c>
      <c r="T893" s="16" t="e">
        <f ca="1">(($E$9*(RAND()*($E$213-$D$213)+$D$213))*(RAND()*('Your Value Calcs'!$E$209-'Your Value Calcs'!$D$209)+'Your Value Calcs'!$D$209+IF('Your Results'!$D$48&gt;0,'Your Results'!$D$48,0)))+$E$161-$E$201+$E$185-($E$185*(RAND()*($E$215-$D$215)+$D$215))-(($E$205/$C$56)*(RAND()*($E$216-$D$216)+$D$216))</f>
        <v>#N/A</v>
      </c>
      <c r="U893" s="86"/>
    </row>
    <row r="894" spans="2:21" x14ac:dyDescent="0.25">
      <c r="B894" s="181" t="e">
        <f t="shared" ca="1" si="201"/>
        <v>#N/A</v>
      </c>
      <c r="C8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4" s="86"/>
      <c r="E894" s="86"/>
      <c r="G894" s="16"/>
      <c r="H894" s="86"/>
      <c r="I894" s="86"/>
      <c r="K894" s="86"/>
      <c r="M894" s="16" t="e">
        <f t="shared" ca="1" si="202"/>
        <v>#N/A</v>
      </c>
      <c r="N894" s="86" t="e">
        <f t="shared" ca="1" si="203"/>
        <v>#N/A</v>
      </c>
      <c r="O894" s="86" t="e">
        <f t="shared" ca="1" si="204"/>
        <v>#N/A</v>
      </c>
      <c r="Q894" s="16" t="e">
        <f t="shared" ca="1" si="205"/>
        <v>#N/A</v>
      </c>
      <c r="R894" s="86" t="e">
        <f t="shared" ca="1" si="206"/>
        <v>#N/A</v>
      </c>
      <c r="S894" s="86" t="e">
        <f t="shared" ca="1" si="207"/>
        <v>#N/A</v>
      </c>
      <c r="T894" s="16" t="e">
        <f ca="1">(($E$9*(RAND()*($E$213-$D$213)+$D$213))*(RAND()*('Your Value Calcs'!$E$209-'Your Value Calcs'!$D$209)+'Your Value Calcs'!$D$209+IF('Your Results'!$D$48&gt;0,'Your Results'!$D$48,0)))+$E$161-$E$201+$E$185-($E$185*(RAND()*($E$215-$D$215)+$D$215))-(($E$205/$C$56)*(RAND()*($E$216-$D$216)+$D$216))</f>
        <v>#N/A</v>
      </c>
      <c r="U894" s="86"/>
    </row>
    <row r="895" spans="2:21" x14ac:dyDescent="0.25">
      <c r="B895" s="181" t="e">
        <f t="shared" ca="1" si="201"/>
        <v>#N/A</v>
      </c>
      <c r="C8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5" s="86"/>
      <c r="E895" s="86"/>
      <c r="G895" s="16"/>
      <c r="H895" s="86"/>
      <c r="I895" s="86"/>
      <c r="K895" s="86"/>
      <c r="M895" s="16" t="e">
        <f t="shared" ca="1" si="202"/>
        <v>#N/A</v>
      </c>
      <c r="N895" s="86" t="e">
        <f t="shared" ca="1" si="203"/>
        <v>#N/A</v>
      </c>
      <c r="O895" s="86" t="e">
        <f t="shared" ca="1" si="204"/>
        <v>#N/A</v>
      </c>
      <c r="Q895" s="16" t="e">
        <f t="shared" ca="1" si="205"/>
        <v>#N/A</v>
      </c>
      <c r="R895" s="86" t="e">
        <f t="shared" ca="1" si="206"/>
        <v>#N/A</v>
      </c>
      <c r="S895" s="86" t="e">
        <f t="shared" ca="1" si="207"/>
        <v>#N/A</v>
      </c>
      <c r="T895" s="16" t="e">
        <f ca="1">(($E$9*(RAND()*($E$213-$D$213)+$D$213))*(RAND()*('Your Value Calcs'!$E$209-'Your Value Calcs'!$D$209)+'Your Value Calcs'!$D$209+IF('Your Results'!$D$48&gt;0,'Your Results'!$D$48,0)))+$E$161-$E$201+$E$185-($E$185*(RAND()*($E$215-$D$215)+$D$215))-(($E$205/$C$56)*(RAND()*($E$216-$D$216)+$D$216))</f>
        <v>#N/A</v>
      </c>
      <c r="U895" s="86"/>
    </row>
    <row r="896" spans="2:21" x14ac:dyDescent="0.25">
      <c r="B896" s="181" t="e">
        <f t="shared" ca="1" si="201"/>
        <v>#N/A</v>
      </c>
      <c r="C8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6" s="86"/>
      <c r="E896" s="86"/>
      <c r="G896" s="16"/>
      <c r="H896" s="86"/>
      <c r="I896" s="86"/>
      <c r="K896" s="86"/>
      <c r="M896" s="16" t="e">
        <f t="shared" ca="1" si="202"/>
        <v>#N/A</v>
      </c>
      <c r="N896" s="86" t="e">
        <f t="shared" ca="1" si="203"/>
        <v>#N/A</v>
      </c>
      <c r="O896" s="86" t="e">
        <f t="shared" ca="1" si="204"/>
        <v>#N/A</v>
      </c>
      <c r="Q896" s="16" t="e">
        <f t="shared" ca="1" si="205"/>
        <v>#N/A</v>
      </c>
      <c r="R896" s="86" t="e">
        <f t="shared" ca="1" si="206"/>
        <v>#N/A</v>
      </c>
      <c r="S896" s="86" t="e">
        <f t="shared" ca="1" si="207"/>
        <v>#N/A</v>
      </c>
      <c r="T896" s="16" t="e">
        <f ca="1">(($E$9*(RAND()*($E$213-$D$213)+$D$213))*(RAND()*('Your Value Calcs'!$E$209-'Your Value Calcs'!$D$209)+'Your Value Calcs'!$D$209+IF('Your Results'!$D$48&gt;0,'Your Results'!$D$48,0)))+$E$161-$E$201+$E$185-($E$185*(RAND()*($E$215-$D$215)+$D$215))-(($E$205/$C$56)*(RAND()*($E$216-$D$216)+$D$216))</f>
        <v>#N/A</v>
      </c>
      <c r="U896" s="86"/>
    </row>
    <row r="897" spans="2:21" x14ac:dyDescent="0.25">
      <c r="B897" s="181" t="e">
        <f t="shared" ca="1" si="201"/>
        <v>#N/A</v>
      </c>
      <c r="C8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7" s="86"/>
      <c r="E897" s="86"/>
      <c r="G897" s="16"/>
      <c r="H897" s="86"/>
      <c r="I897" s="86"/>
      <c r="K897" s="86"/>
      <c r="M897" s="16" t="e">
        <f t="shared" ca="1" si="202"/>
        <v>#N/A</v>
      </c>
      <c r="N897" s="86" t="e">
        <f t="shared" ca="1" si="203"/>
        <v>#N/A</v>
      </c>
      <c r="O897" s="86" t="e">
        <f t="shared" ca="1" si="204"/>
        <v>#N/A</v>
      </c>
      <c r="Q897" s="16" t="e">
        <f t="shared" ca="1" si="205"/>
        <v>#N/A</v>
      </c>
      <c r="R897" s="86" t="e">
        <f t="shared" ca="1" si="206"/>
        <v>#N/A</v>
      </c>
      <c r="S897" s="86" t="e">
        <f t="shared" ca="1" si="207"/>
        <v>#N/A</v>
      </c>
      <c r="T897" s="16" t="e">
        <f ca="1">(($E$9*(RAND()*($E$213-$D$213)+$D$213))*(RAND()*('Your Value Calcs'!$E$209-'Your Value Calcs'!$D$209)+'Your Value Calcs'!$D$209+IF('Your Results'!$D$48&gt;0,'Your Results'!$D$48,0)))+$E$161-$E$201+$E$185-($E$185*(RAND()*($E$215-$D$215)+$D$215))-(($E$205/$C$56)*(RAND()*($E$216-$D$216)+$D$216))</f>
        <v>#N/A</v>
      </c>
      <c r="U897" s="86"/>
    </row>
    <row r="898" spans="2:21" x14ac:dyDescent="0.25">
      <c r="B898" s="181" t="e">
        <f t="shared" ref="B898:B961" ca="1" si="208">($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8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8" s="86"/>
      <c r="E898" s="86"/>
      <c r="G898" s="16"/>
      <c r="H898" s="86"/>
      <c r="I898" s="86"/>
      <c r="K898" s="86"/>
      <c r="M898" s="16" t="e">
        <f t="shared" ref="M898:M961" ca="1" si="209">(($C$9*(RAND()*($E$213-$D$213)+$D$213))*(RAND()*($E$214-$D$214)+$D$214+IF($B$61&gt;0,$B$61,0)))+$C$161-$C$201+$C$185-($C$185*(RAND()*($E$215-$D$215)+$D$215))-($C$55*(RAND()*($E$216-$D$216)+$D$216))</f>
        <v>#N/A</v>
      </c>
      <c r="N898" s="86" t="e">
        <f t="shared" ref="N898:N961" ca="1" si="210">M898/$B$221</f>
        <v>#N/A</v>
      </c>
      <c r="O898" s="86" t="e">
        <f t="shared" ref="O898:O961" ca="1" si="211">(M898+$C$205)/$B$220</f>
        <v>#N/A</v>
      </c>
      <c r="Q898" s="16" t="e">
        <f t="shared" ref="Q898:Q961" ca="1" si="212">(($E$9*(RAND()*($E$213-$D$213)+$D$213))*(RAND()*($E$214-$D$214)+$D$214+IF($B$61&gt;0,$B$61,0)))+$E$161-$E$201+$E$185-($E$185*(RAND()*($E$215-$D$215)+$D$215))-(($E$205/$C$56)*(RAND()*($E$216-$D$216)+$D$216))</f>
        <v>#N/A</v>
      </c>
      <c r="R898" s="86" t="e">
        <f t="shared" ref="R898:R961" ca="1" si="213">Q898/$D$221</f>
        <v>#N/A</v>
      </c>
      <c r="S898" s="86" t="e">
        <f t="shared" ref="S898:S961" ca="1" si="214">(Q898+$E$205)/$D$220</f>
        <v>#N/A</v>
      </c>
      <c r="T898" s="16" t="e">
        <f ca="1">(($E$9*(RAND()*($E$213-$D$213)+$D$213))*(RAND()*('Your Value Calcs'!$E$209-'Your Value Calcs'!$D$209)+'Your Value Calcs'!$D$209+IF('Your Results'!$D$48&gt;0,'Your Results'!$D$48,0)))+$E$161-$E$201+$E$185-($E$185*(RAND()*($E$215-$D$215)+$D$215))-(($E$205/$C$56)*(RAND()*($E$216-$D$216)+$D$216))</f>
        <v>#N/A</v>
      </c>
      <c r="U898" s="86"/>
    </row>
    <row r="899" spans="2:21" x14ac:dyDescent="0.25">
      <c r="B899" s="181" t="e">
        <f t="shared" ca="1" si="208"/>
        <v>#N/A</v>
      </c>
      <c r="C8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9" s="86"/>
      <c r="E899" s="86"/>
      <c r="G899" s="16"/>
      <c r="H899" s="86"/>
      <c r="I899" s="86"/>
      <c r="K899" s="86"/>
      <c r="M899" s="16" t="e">
        <f t="shared" ca="1" si="209"/>
        <v>#N/A</v>
      </c>
      <c r="N899" s="86" t="e">
        <f t="shared" ca="1" si="210"/>
        <v>#N/A</v>
      </c>
      <c r="O899" s="86" t="e">
        <f t="shared" ca="1" si="211"/>
        <v>#N/A</v>
      </c>
      <c r="Q899" s="16" t="e">
        <f t="shared" ca="1" si="212"/>
        <v>#N/A</v>
      </c>
      <c r="R899" s="86" t="e">
        <f t="shared" ca="1" si="213"/>
        <v>#N/A</v>
      </c>
      <c r="S899" s="86" t="e">
        <f t="shared" ca="1" si="214"/>
        <v>#N/A</v>
      </c>
      <c r="T899" s="16" t="e">
        <f ca="1">(($E$9*(RAND()*($E$213-$D$213)+$D$213))*(RAND()*('Your Value Calcs'!$E$209-'Your Value Calcs'!$D$209)+'Your Value Calcs'!$D$209+IF('Your Results'!$D$48&gt;0,'Your Results'!$D$48,0)))+$E$161-$E$201+$E$185-($E$185*(RAND()*($E$215-$D$215)+$D$215))-(($E$205/$C$56)*(RAND()*($E$216-$D$216)+$D$216))</f>
        <v>#N/A</v>
      </c>
      <c r="U899" s="86"/>
    </row>
    <row r="900" spans="2:21" x14ac:dyDescent="0.25">
      <c r="B900" s="181" t="e">
        <f t="shared" ca="1" si="208"/>
        <v>#N/A</v>
      </c>
      <c r="C9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0" s="86"/>
      <c r="E900" s="86"/>
      <c r="G900" s="16"/>
      <c r="H900" s="86"/>
      <c r="I900" s="86"/>
      <c r="K900" s="86"/>
      <c r="M900" s="16" t="e">
        <f t="shared" ca="1" si="209"/>
        <v>#N/A</v>
      </c>
      <c r="N900" s="86" t="e">
        <f t="shared" ca="1" si="210"/>
        <v>#N/A</v>
      </c>
      <c r="O900" s="86" t="e">
        <f t="shared" ca="1" si="211"/>
        <v>#N/A</v>
      </c>
      <c r="Q900" s="16" t="e">
        <f t="shared" ca="1" si="212"/>
        <v>#N/A</v>
      </c>
      <c r="R900" s="86" t="e">
        <f t="shared" ca="1" si="213"/>
        <v>#N/A</v>
      </c>
      <c r="S900" s="86" t="e">
        <f t="shared" ca="1" si="214"/>
        <v>#N/A</v>
      </c>
      <c r="T900" s="16" t="e">
        <f ca="1">(($E$9*(RAND()*($E$213-$D$213)+$D$213))*(RAND()*('Your Value Calcs'!$E$209-'Your Value Calcs'!$D$209)+'Your Value Calcs'!$D$209+IF('Your Results'!$D$48&gt;0,'Your Results'!$D$48,0)))+$E$161-$E$201+$E$185-($E$185*(RAND()*($E$215-$D$215)+$D$215))-(($E$205/$C$56)*(RAND()*($E$216-$D$216)+$D$216))</f>
        <v>#N/A</v>
      </c>
      <c r="U900" s="86"/>
    </row>
    <row r="901" spans="2:21" x14ac:dyDescent="0.25">
      <c r="B901" s="181" t="e">
        <f t="shared" ca="1" si="208"/>
        <v>#N/A</v>
      </c>
      <c r="C9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1" s="86"/>
      <c r="E901" s="86"/>
      <c r="G901" s="16"/>
      <c r="H901" s="86"/>
      <c r="I901" s="86"/>
      <c r="K901" s="86"/>
      <c r="M901" s="16" t="e">
        <f t="shared" ca="1" si="209"/>
        <v>#N/A</v>
      </c>
      <c r="N901" s="86" t="e">
        <f t="shared" ca="1" si="210"/>
        <v>#N/A</v>
      </c>
      <c r="O901" s="86" t="e">
        <f t="shared" ca="1" si="211"/>
        <v>#N/A</v>
      </c>
      <c r="Q901" s="16" t="e">
        <f t="shared" ca="1" si="212"/>
        <v>#N/A</v>
      </c>
      <c r="R901" s="86" t="e">
        <f t="shared" ca="1" si="213"/>
        <v>#N/A</v>
      </c>
      <c r="S901" s="86" t="e">
        <f t="shared" ca="1" si="214"/>
        <v>#N/A</v>
      </c>
      <c r="T901" s="16" t="e">
        <f ca="1">(($E$9*(RAND()*($E$213-$D$213)+$D$213))*(RAND()*('Your Value Calcs'!$E$209-'Your Value Calcs'!$D$209)+'Your Value Calcs'!$D$209+IF('Your Results'!$D$48&gt;0,'Your Results'!$D$48,0)))+$E$161-$E$201+$E$185-($E$185*(RAND()*($E$215-$D$215)+$D$215))-(($E$205/$C$56)*(RAND()*($E$216-$D$216)+$D$216))</f>
        <v>#N/A</v>
      </c>
      <c r="U901" s="86"/>
    </row>
    <row r="902" spans="2:21" x14ac:dyDescent="0.25">
      <c r="B902" s="181" t="e">
        <f t="shared" ca="1" si="208"/>
        <v>#N/A</v>
      </c>
      <c r="C9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2" s="86"/>
      <c r="E902" s="86"/>
      <c r="G902" s="16"/>
      <c r="H902" s="86"/>
      <c r="I902" s="86"/>
      <c r="K902" s="86"/>
      <c r="M902" s="16" t="e">
        <f t="shared" ca="1" si="209"/>
        <v>#N/A</v>
      </c>
      <c r="N902" s="86" t="e">
        <f t="shared" ca="1" si="210"/>
        <v>#N/A</v>
      </c>
      <c r="O902" s="86" t="e">
        <f t="shared" ca="1" si="211"/>
        <v>#N/A</v>
      </c>
      <c r="Q902" s="16" t="e">
        <f t="shared" ca="1" si="212"/>
        <v>#N/A</v>
      </c>
      <c r="R902" s="86" t="e">
        <f t="shared" ca="1" si="213"/>
        <v>#N/A</v>
      </c>
      <c r="S902" s="86" t="e">
        <f t="shared" ca="1" si="214"/>
        <v>#N/A</v>
      </c>
      <c r="T902" s="16" t="e">
        <f ca="1">(($E$9*(RAND()*($E$213-$D$213)+$D$213))*(RAND()*('Your Value Calcs'!$E$209-'Your Value Calcs'!$D$209)+'Your Value Calcs'!$D$209+IF('Your Results'!$D$48&gt;0,'Your Results'!$D$48,0)))+$E$161-$E$201+$E$185-($E$185*(RAND()*($E$215-$D$215)+$D$215))-(($E$205/$C$56)*(RAND()*($E$216-$D$216)+$D$216))</f>
        <v>#N/A</v>
      </c>
      <c r="U902" s="86"/>
    </row>
    <row r="903" spans="2:21" x14ac:dyDescent="0.25">
      <c r="B903" s="181" t="e">
        <f t="shared" ca="1" si="208"/>
        <v>#N/A</v>
      </c>
      <c r="C9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3" s="86"/>
      <c r="E903" s="86"/>
      <c r="G903" s="16"/>
      <c r="H903" s="86"/>
      <c r="I903" s="86"/>
      <c r="K903" s="86"/>
      <c r="M903" s="16" t="e">
        <f t="shared" ca="1" si="209"/>
        <v>#N/A</v>
      </c>
      <c r="N903" s="86" t="e">
        <f t="shared" ca="1" si="210"/>
        <v>#N/A</v>
      </c>
      <c r="O903" s="86" t="e">
        <f t="shared" ca="1" si="211"/>
        <v>#N/A</v>
      </c>
      <c r="Q903" s="16" t="e">
        <f t="shared" ca="1" si="212"/>
        <v>#N/A</v>
      </c>
      <c r="R903" s="86" t="e">
        <f t="shared" ca="1" si="213"/>
        <v>#N/A</v>
      </c>
      <c r="S903" s="86" t="e">
        <f t="shared" ca="1" si="214"/>
        <v>#N/A</v>
      </c>
      <c r="T903" s="16" t="e">
        <f ca="1">(($E$9*(RAND()*($E$213-$D$213)+$D$213))*(RAND()*('Your Value Calcs'!$E$209-'Your Value Calcs'!$D$209)+'Your Value Calcs'!$D$209+IF('Your Results'!$D$48&gt;0,'Your Results'!$D$48,0)))+$E$161-$E$201+$E$185-($E$185*(RAND()*($E$215-$D$215)+$D$215))-(($E$205/$C$56)*(RAND()*($E$216-$D$216)+$D$216))</f>
        <v>#N/A</v>
      </c>
      <c r="U903" s="86"/>
    </row>
    <row r="904" spans="2:21" x14ac:dyDescent="0.25">
      <c r="B904" s="181" t="e">
        <f t="shared" ca="1" si="208"/>
        <v>#N/A</v>
      </c>
      <c r="C9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4" s="86"/>
      <c r="E904" s="86"/>
      <c r="G904" s="16"/>
      <c r="H904" s="86"/>
      <c r="I904" s="86"/>
      <c r="K904" s="86"/>
      <c r="M904" s="16" t="e">
        <f t="shared" ca="1" si="209"/>
        <v>#N/A</v>
      </c>
      <c r="N904" s="86" t="e">
        <f t="shared" ca="1" si="210"/>
        <v>#N/A</v>
      </c>
      <c r="O904" s="86" t="e">
        <f t="shared" ca="1" si="211"/>
        <v>#N/A</v>
      </c>
      <c r="Q904" s="16" t="e">
        <f t="shared" ca="1" si="212"/>
        <v>#N/A</v>
      </c>
      <c r="R904" s="86" t="e">
        <f t="shared" ca="1" si="213"/>
        <v>#N/A</v>
      </c>
      <c r="S904" s="86" t="e">
        <f t="shared" ca="1" si="214"/>
        <v>#N/A</v>
      </c>
      <c r="T904" s="16" t="e">
        <f ca="1">(($E$9*(RAND()*($E$213-$D$213)+$D$213))*(RAND()*('Your Value Calcs'!$E$209-'Your Value Calcs'!$D$209)+'Your Value Calcs'!$D$209+IF('Your Results'!$D$48&gt;0,'Your Results'!$D$48,0)))+$E$161-$E$201+$E$185-($E$185*(RAND()*($E$215-$D$215)+$D$215))-(($E$205/$C$56)*(RAND()*($E$216-$D$216)+$D$216))</f>
        <v>#N/A</v>
      </c>
      <c r="U904" s="86"/>
    </row>
    <row r="905" spans="2:21" x14ac:dyDescent="0.25">
      <c r="B905" s="181" t="e">
        <f t="shared" ca="1" si="208"/>
        <v>#N/A</v>
      </c>
      <c r="C9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5" s="86"/>
      <c r="E905" s="86"/>
      <c r="G905" s="16"/>
      <c r="H905" s="86"/>
      <c r="I905" s="86"/>
      <c r="K905" s="86"/>
      <c r="M905" s="16" t="e">
        <f t="shared" ca="1" si="209"/>
        <v>#N/A</v>
      </c>
      <c r="N905" s="86" t="e">
        <f t="shared" ca="1" si="210"/>
        <v>#N/A</v>
      </c>
      <c r="O905" s="86" t="e">
        <f t="shared" ca="1" si="211"/>
        <v>#N/A</v>
      </c>
      <c r="Q905" s="16" t="e">
        <f t="shared" ca="1" si="212"/>
        <v>#N/A</v>
      </c>
      <c r="R905" s="86" t="e">
        <f t="shared" ca="1" si="213"/>
        <v>#N/A</v>
      </c>
      <c r="S905" s="86" t="e">
        <f t="shared" ca="1" si="214"/>
        <v>#N/A</v>
      </c>
      <c r="T905" s="16" t="e">
        <f ca="1">(($E$9*(RAND()*($E$213-$D$213)+$D$213))*(RAND()*('Your Value Calcs'!$E$209-'Your Value Calcs'!$D$209)+'Your Value Calcs'!$D$209+IF('Your Results'!$D$48&gt;0,'Your Results'!$D$48,0)))+$E$161-$E$201+$E$185-($E$185*(RAND()*($E$215-$D$215)+$D$215))-(($E$205/$C$56)*(RAND()*($E$216-$D$216)+$D$216))</f>
        <v>#N/A</v>
      </c>
      <c r="U905" s="86"/>
    </row>
    <row r="906" spans="2:21" x14ac:dyDescent="0.25">
      <c r="B906" s="181" t="e">
        <f t="shared" ca="1" si="208"/>
        <v>#N/A</v>
      </c>
      <c r="C9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6" s="86"/>
      <c r="E906" s="86"/>
      <c r="G906" s="16"/>
      <c r="H906" s="86"/>
      <c r="I906" s="86"/>
      <c r="K906" s="86"/>
      <c r="M906" s="16" t="e">
        <f t="shared" ca="1" si="209"/>
        <v>#N/A</v>
      </c>
      <c r="N906" s="86" t="e">
        <f t="shared" ca="1" si="210"/>
        <v>#N/A</v>
      </c>
      <c r="O906" s="86" t="e">
        <f t="shared" ca="1" si="211"/>
        <v>#N/A</v>
      </c>
      <c r="Q906" s="16" t="e">
        <f t="shared" ca="1" si="212"/>
        <v>#N/A</v>
      </c>
      <c r="R906" s="86" t="e">
        <f t="shared" ca="1" si="213"/>
        <v>#N/A</v>
      </c>
      <c r="S906" s="86" t="e">
        <f t="shared" ca="1" si="214"/>
        <v>#N/A</v>
      </c>
      <c r="T906" s="16" t="e">
        <f ca="1">(($E$9*(RAND()*($E$213-$D$213)+$D$213))*(RAND()*('Your Value Calcs'!$E$209-'Your Value Calcs'!$D$209)+'Your Value Calcs'!$D$209+IF('Your Results'!$D$48&gt;0,'Your Results'!$D$48,0)))+$E$161-$E$201+$E$185-($E$185*(RAND()*($E$215-$D$215)+$D$215))-(($E$205/$C$56)*(RAND()*($E$216-$D$216)+$D$216))</f>
        <v>#N/A</v>
      </c>
      <c r="U906" s="86"/>
    </row>
    <row r="907" spans="2:21" x14ac:dyDescent="0.25">
      <c r="B907" s="181" t="e">
        <f t="shared" ca="1" si="208"/>
        <v>#N/A</v>
      </c>
      <c r="C9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7" s="86"/>
      <c r="E907" s="86"/>
      <c r="G907" s="16"/>
      <c r="H907" s="86"/>
      <c r="I907" s="86"/>
      <c r="K907" s="86"/>
      <c r="M907" s="16" t="e">
        <f t="shared" ca="1" si="209"/>
        <v>#N/A</v>
      </c>
      <c r="N907" s="86" t="e">
        <f t="shared" ca="1" si="210"/>
        <v>#N/A</v>
      </c>
      <c r="O907" s="86" t="e">
        <f t="shared" ca="1" si="211"/>
        <v>#N/A</v>
      </c>
      <c r="Q907" s="16" t="e">
        <f t="shared" ca="1" si="212"/>
        <v>#N/A</v>
      </c>
      <c r="R907" s="86" t="e">
        <f t="shared" ca="1" si="213"/>
        <v>#N/A</v>
      </c>
      <c r="S907" s="86" t="e">
        <f t="shared" ca="1" si="214"/>
        <v>#N/A</v>
      </c>
      <c r="T907" s="16" t="e">
        <f ca="1">(($E$9*(RAND()*($E$213-$D$213)+$D$213))*(RAND()*('Your Value Calcs'!$E$209-'Your Value Calcs'!$D$209)+'Your Value Calcs'!$D$209+IF('Your Results'!$D$48&gt;0,'Your Results'!$D$48,0)))+$E$161-$E$201+$E$185-($E$185*(RAND()*($E$215-$D$215)+$D$215))-(($E$205/$C$56)*(RAND()*($E$216-$D$216)+$D$216))</f>
        <v>#N/A</v>
      </c>
      <c r="U907" s="86"/>
    </row>
    <row r="908" spans="2:21" x14ac:dyDescent="0.25">
      <c r="B908" s="181" t="e">
        <f t="shared" ca="1" si="208"/>
        <v>#N/A</v>
      </c>
      <c r="C9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8" s="86"/>
      <c r="E908" s="86"/>
      <c r="G908" s="16"/>
      <c r="H908" s="86"/>
      <c r="I908" s="86"/>
      <c r="K908" s="86"/>
      <c r="M908" s="16" t="e">
        <f t="shared" ca="1" si="209"/>
        <v>#N/A</v>
      </c>
      <c r="N908" s="86" t="e">
        <f t="shared" ca="1" si="210"/>
        <v>#N/A</v>
      </c>
      <c r="O908" s="86" t="e">
        <f t="shared" ca="1" si="211"/>
        <v>#N/A</v>
      </c>
      <c r="Q908" s="16" t="e">
        <f t="shared" ca="1" si="212"/>
        <v>#N/A</v>
      </c>
      <c r="R908" s="86" t="e">
        <f t="shared" ca="1" si="213"/>
        <v>#N/A</v>
      </c>
      <c r="S908" s="86" t="e">
        <f t="shared" ca="1" si="214"/>
        <v>#N/A</v>
      </c>
      <c r="T908" s="16" t="e">
        <f ca="1">(($E$9*(RAND()*($E$213-$D$213)+$D$213))*(RAND()*('Your Value Calcs'!$E$209-'Your Value Calcs'!$D$209)+'Your Value Calcs'!$D$209+IF('Your Results'!$D$48&gt;0,'Your Results'!$D$48,0)))+$E$161-$E$201+$E$185-($E$185*(RAND()*($E$215-$D$215)+$D$215))-(($E$205/$C$56)*(RAND()*($E$216-$D$216)+$D$216))</f>
        <v>#N/A</v>
      </c>
      <c r="U908" s="86"/>
    </row>
    <row r="909" spans="2:21" x14ac:dyDescent="0.25">
      <c r="B909" s="181" t="e">
        <f t="shared" ca="1" si="208"/>
        <v>#N/A</v>
      </c>
      <c r="C9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9" s="86"/>
      <c r="E909" s="86"/>
      <c r="G909" s="16"/>
      <c r="H909" s="86"/>
      <c r="I909" s="86"/>
      <c r="K909" s="86"/>
      <c r="M909" s="16" t="e">
        <f t="shared" ca="1" si="209"/>
        <v>#N/A</v>
      </c>
      <c r="N909" s="86" t="e">
        <f t="shared" ca="1" si="210"/>
        <v>#N/A</v>
      </c>
      <c r="O909" s="86" t="e">
        <f t="shared" ca="1" si="211"/>
        <v>#N/A</v>
      </c>
      <c r="Q909" s="16" t="e">
        <f t="shared" ca="1" si="212"/>
        <v>#N/A</v>
      </c>
      <c r="R909" s="86" t="e">
        <f t="shared" ca="1" si="213"/>
        <v>#N/A</v>
      </c>
      <c r="S909" s="86" t="e">
        <f t="shared" ca="1" si="214"/>
        <v>#N/A</v>
      </c>
      <c r="T909" s="16" t="e">
        <f ca="1">(($E$9*(RAND()*($E$213-$D$213)+$D$213))*(RAND()*('Your Value Calcs'!$E$209-'Your Value Calcs'!$D$209)+'Your Value Calcs'!$D$209+IF('Your Results'!$D$48&gt;0,'Your Results'!$D$48,0)))+$E$161-$E$201+$E$185-($E$185*(RAND()*($E$215-$D$215)+$D$215))-(($E$205/$C$56)*(RAND()*($E$216-$D$216)+$D$216))</f>
        <v>#N/A</v>
      </c>
      <c r="U909" s="86"/>
    </row>
    <row r="910" spans="2:21" x14ac:dyDescent="0.25">
      <c r="B910" s="181" t="e">
        <f t="shared" ca="1" si="208"/>
        <v>#N/A</v>
      </c>
      <c r="C9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0" s="86"/>
      <c r="E910" s="86"/>
      <c r="G910" s="16"/>
      <c r="H910" s="86"/>
      <c r="I910" s="86"/>
      <c r="K910" s="86"/>
      <c r="M910" s="16" t="e">
        <f t="shared" ca="1" si="209"/>
        <v>#N/A</v>
      </c>
      <c r="N910" s="86" t="e">
        <f t="shared" ca="1" si="210"/>
        <v>#N/A</v>
      </c>
      <c r="O910" s="86" t="e">
        <f t="shared" ca="1" si="211"/>
        <v>#N/A</v>
      </c>
      <c r="Q910" s="16" t="e">
        <f t="shared" ca="1" si="212"/>
        <v>#N/A</v>
      </c>
      <c r="R910" s="86" t="e">
        <f t="shared" ca="1" si="213"/>
        <v>#N/A</v>
      </c>
      <c r="S910" s="86" t="e">
        <f t="shared" ca="1" si="214"/>
        <v>#N/A</v>
      </c>
      <c r="T910" s="16" t="e">
        <f ca="1">(($E$9*(RAND()*($E$213-$D$213)+$D$213))*(RAND()*('Your Value Calcs'!$E$209-'Your Value Calcs'!$D$209)+'Your Value Calcs'!$D$209+IF('Your Results'!$D$48&gt;0,'Your Results'!$D$48,0)))+$E$161-$E$201+$E$185-($E$185*(RAND()*($E$215-$D$215)+$D$215))-(($E$205/$C$56)*(RAND()*($E$216-$D$216)+$D$216))</f>
        <v>#N/A</v>
      </c>
      <c r="U910" s="86"/>
    </row>
    <row r="911" spans="2:21" x14ac:dyDescent="0.25">
      <c r="B911" s="181" t="e">
        <f t="shared" ca="1" si="208"/>
        <v>#N/A</v>
      </c>
      <c r="C9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1" s="86"/>
      <c r="E911" s="86"/>
      <c r="G911" s="16"/>
      <c r="H911" s="86"/>
      <c r="I911" s="86"/>
      <c r="K911" s="86"/>
      <c r="M911" s="16" t="e">
        <f t="shared" ca="1" si="209"/>
        <v>#N/A</v>
      </c>
      <c r="N911" s="86" t="e">
        <f t="shared" ca="1" si="210"/>
        <v>#N/A</v>
      </c>
      <c r="O911" s="86" t="e">
        <f t="shared" ca="1" si="211"/>
        <v>#N/A</v>
      </c>
      <c r="Q911" s="16" t="e">
        <f t="shared" ca="1" si="212"/>
        <v>#N/A</v>
      </c>
      <c r="R911" s="86" t="e">
        <f t="shared" ca="1" si="213"/>
        <v>#N/A</v>
      </c>
      <c r="S911" s="86" t="e">
        <f t="shared" ca="1" si="214"/>
        <v>#N/A</v>
      </c>
      <c r="T911" s="16" t="e">
        <f ca="1">(($E$9*(RAND()*($E$213-$D$213)+$D$213))*(RAND()*('Your Value Calcs'!$E$209-'Your Value Calcs'!$D$209)+'Your Value Calcs'!$D$209+IF('Your Results'!$D$48&gt;0,'Your Results'!$D$48,0)))+$E$161-$E$201+$E$185-($E$185*(RAND()*($E$215-$D$215)+$D$215))-(($E$205/$C$56)*(RAND()*($E$216-$D$216)+$D$216))</f>
        <v>#N/A</v>
      </c>
      <c r="U911" s="86"/>
    </row>
    <row r="912" spans="2:21" x14ac:dyDescent="0.25">
      <c r="B912" s="181" t="e">
        <f t="shared" ca="1" si="208"/>
        <v>#N/A</v>
      </c>
      <c r="C9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2" s="86"/>
      <c r="E912" s="86"/>
      <c r="G912" s="16"/>
      <c r="H912" s="86"/>
      <c r="I912" s="86"/>
      <c r="K912" s="86"/>
      <c r="M912" s="16" t="e">
        <f t="shared" ca="1" si="209"/>
        <v>#N/A</v>
      </c>
      <c r="N912" s="86" t="e">
        <f t="shared" ca="1" si="210"/>
        <v>#N/A</v>
      </c>
      <c r="O912" s="86" t="e">
        <f t="shared" ca="1" si="211"/>
        <v>#N/A</v>
      </c>
      <c r="Q912" s="16" t="e">
        <f t="shared" ca="1" si="212"/>
        <v>#N/A</v>
      </c>
      <c r="R912" s="86" t="e">
        <f t="shared" ca="1" si="213"/>
        <v>#N/A</v>
      </c>
      <c r="S912" s="86" t="e">
        <f t="shared" ca="1" si="214"/>
        <v>#N/A</v>
      </c>
      <c r="T912" s="16" t="e">
        <f ca="1">(($E$9*(RAND()*($E$213-$D$213)+$D$213))*(RAND()*('Your Value Calcs'!$E$209-'Your Value Calcs'!$D$209)+'Your Value Calcs'!$D$209+IF('Your Results'!$D$48&gt;0,'Your Results'!$D$48,0)))+$E$161-$E$201+$E$185-($E$185*(RAND()*($E$215-$D$215)+$D$215))-(($E$205/$C$56)*(RAND()*($E$216-$D$216)+$D$216))</f>
        <v>#N/A</v>
      </c>
      <c r="U912" s="86"/>
    </row>
    <row r="913" spans="2:21" x14ac:dyDescent="0.25">
      <c r="B913" s="181" t="e">
        <f t="shared" ca="1" si="208"/>
        <v>#N/A</v>
      </c>
      <c r="C9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3" s="86"/>
      <c r="E913" s="86"/>
      <c r="G913" s="16"/>
      <c r="H913" s="86"/>
      <c r="I913" s="86"/>
      <c r="K913" s="86"/>
      <c r="M913" s="16" t="e">
        <f t="shared" ca="1" si="209"/>
        <v>#N/A</v>
      </c>
      <c r="N913" s="86" t="e">
        <f t="shared" ca="1" si="210"/>
        <v>#N/A</v>
      </c>
      <c r="O913" s="86" t="e">
        <f t="shared" ca="1" si="211"/>
        <v>#N/A</v>
      </c>
      <c r="Q913" s="16" t="e">
        <f t="shared" ca="1" si="212"/>
        <v>#N/A</v>
      </c>
      <c r="R913" s="86" t="e">
        <f t="shared" ca="1" si="213"/>
        <v>#N/A</v>
      </c>
      <c r="S913" s="86" t="e">
        <f t="shared" ca="1" si="214"/>
        <v>#N/A</v>
      </c>
      <c r="T913" s="16" t="e">
        <f ca="1">(($E$9*(RAND()*($E$213-$D$213)+$D$213))*(RAND()*('Your Value Calcs'!$E$209-'Your Value Calcs'!$D$209)+'Your Value Calcs'!$D$209+IF('Your Results'!$D$48&gt;0,'Your Results'!$D$48,0)))+$E$161-$E$201+$E$185-($E$185*(RAND()*($E$215-$D$215)+$D$215))-(($E$205/$C$56)*(RAND()*($E$216-$D$216)+$D$216))</f>
        <v>#N/A</v>
      </c>
      <c r="U913" s="86"/>
    </row>
    <row r="914" spans="2:21" x14ac:dyDescent="0.25">
      <c r="B914" s="181" t="e">
        <f t="shared" ca="1" si="208"/>
        <v>#N/A</v>
      </c>
      <c r="C9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4" s="86"/>
      <c r="E914" s="86"/>
      <c r="G914" s="16"/>
      <c r="H914" s="86"/>
      <c r="I914" s="86"/>
      <c r="K914" s="86"/>
      <c r="M914" s="16" t="e">
        <f t="shared" ca="1" si="209"/>
        <v>#N/A</v>
      </c>
      <c r="N914" s="86" t="e">
        <f t="shared" ca="1" si="210"/>
        <v>#N/A</v>
      </c>
      <c r="O914" s="86" t="e">
        <f t="shared" ca="1" si="211"/>
        <v>#N/A</v>
      </c>
      <c r="Q914" s="16" t="e">
        <f t="shared" ca="1" si="212"/>
        <v>#N/A</v>
      </c>
      <c r="R914" s="86" t="e">
        <f t="shared" ca="1" si="213"/>
        <v>#N/A</v>
      </c>
      <c r="S914" s="86" t="e">
        <f t="shared" ca="1" si="214"/>
        <v>#N/A</v>
      </c>
      <c r="T914" s="16" t="e">
        <f ca="1">(($E$9*(RAND()*($E$213-$D$213)+$D$213))*(RAND()*('Your Value Calcs'!$E$209-'Your Value Calcs'!$D$209)+'Your Value Calcs'!$D$209+IF('Your Results'!$D$48&gt;0,'Your Results'!$D$48,0)))+$E$161-$E$201+$E$185-($E$185*(RAND()*($E$215-$D$215)+$D$215))-(($E$205/$C$56)*(RAND()*($E$216-$D$216)+$D$216))</f>
        <v>#N/A</v>
      </c>
      <c r="U914" s="86"/>
    </row>
    <row r="915" spans="2:21" x14ac:dyDescent="0.25">
      <c r="B915" s="181" t="e">
        <f t="shared" ca="1" si="208"/>
        <v>#N/A</v>
      </c>
      <c r="C9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5" s="86"/>
      <c r="E915" s="86"/>
      <c r="G915" s="16"/>
      <c r="H915" s="86"/>
      <c r="I915" s="86"/>
      <c r="K915" s="86"/>
      <c r="M915" s="16" t="e">
        <f t="shared" ca="1" si="209"/>
        <v>#N/A</v>
      </c>
      <c r="N915" s="86" t="e">
        <f t="shared" ca="1" si="210"/>
        <v>#N/A</v>
      </c>
      <c r="O915" s="86" t="e">
        <f t="shared" ca="1" si="211"/>
        <v>#N/A</v>
      </c>
      <c r="Q915" s="16" t="e">
        <f t="shared" ca="1" si="212"/>
        <v>#N/A</v>
      </c>
      <c r="R915" s="86" t="e">
        <f t="shared" ca="1" si="213"/>
        <v>#N/A</v>
      </c>
      <c r="S915" s="86" t="e">
        <f t="shared" ca="1" si="214"/>
        <v>#N/A</v>
      </c>
      <c r="T915" s="16" t="e">
        <f ca="1">(($E$9*(RAND()*($E$213-$D$213)+$D$213))*(RAND()*('Your Value Calcs'!$E$209-'Your Value Calcs'!$D$209)+'Your Value Calcs'!$D$209+IF('Your Results'!$D$48&gt;0,'Your Results'!$D$48,0)))+$E$161-$E$201+$E$185-($E$185*(RAND()*($E$215-$D$215)+$D$215))-(($E$205/$C$56)*(RAND()*($E$216-$D$216)+$D$216))</f>
        <v>#N/A</v>
      </c>
      <c r="U915" s="86"/>
    </row>
    <row r="916" spans="2:21" x14ac:dyDescent="0.25">
      <c r="B916" s="181" t="e">
        <f t="shared" ca="1" si="208"/>
        <v>#N/A</v>
      </c>
      <c r="C9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6" s="86"/>
      <c r="E916" s="86"/>
      <c r="G916" s="16"/>
      <c r="H916" s="86"/>
      <c r="I916" s="86"/>
      <c r="K916" s="86"/>
      <c r="M916" s="16" t="e">
        <f t="shared" ca="1" si="209"/>
        <v>#N/A</v>
      </c>
      <c r="N916" s="86" t="e">
        <f t="shared" ca="1" si="210"/>
        <v>#N/A</v>
      </c>
      <c r="O916" s="86" t="e">
        <f t="shared" ca="1" si="211"/>
        <v>#N/A</v>
      </c>
      <c r="Q916" s="16" t="e">
        <f t="shared" ca="1" si="212"/>
        <v>#N/A</v>
      </c>
      <c r="R916" s="86" t="e">
        <f t="shared" ca="1" si="213"/>
        <v>#N/A</v>
      </c>
      <c r="S916" s="86" t="e">
        <f t="shared" ca="1" si="214"/>
        <v>#N/A</v>
      </c>
      <c r="T916" s="16" t="e">
        <f ca="1">(($E$9*(RAND()*($E$213-$D$213)+$D$213))*(RAND()*('Your Value Calcs'!$E$209-'Your Value Calcs'!$D$209)+'Your Value Calcs'!$D$209+IF('Your Results'!$D$48&gt;0,'Your Results'!$D$48,0)))+$E$161-$E$201+$E$185-($E$185*(RAND()*($E$215-$D$215)+$D$215))-(($E$205/$C$56)*(RAND()*($E$216-$D$216)+$D$216))</f>
        <v>#N/A</v>
      </c>
      <c r="U916" s="86"/>
    </row>
    <row r="917" spans="2:21" x14ac:dyDescent="0.25">
      <c r="B917" s="181" t="e">
        <f t="shared" ca="1" si="208"/>
        <v>#N/A</v>
      </c>
      <c r="C9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7" s="86"/>
      <c r="E917" s="86"/>
      <c r="G917" s="16"/>
      <c r="H917" s="86"/>
      <c r="I917" s="86"/>
      <c r="K917" s="86"/>
      <c r="M917" s="16" t="e">
        <f t="shared" ca="1" si="209"/>
        <v>#N/A</v>
      </c>
      <c r="N917" s="86" t="e">
        <f t="shared" ca="1" si="210"/>
        <v>#N/A</v>
      </c>
      <c r="O917" s="86" t="e">
        <f t="shared" ca="1" si="211"/>
        <v>#N/A</v>
      </c>
      <c r="Q917" s="16" t="e">
        <f t="shared" ca="1" si="212"/>
        <v>#N/A</v>
      </c>
      <c r="R917" s="86" t="e">
        <f t="shared" ca="1" si="213"/>
        <v>#N/A</v>
      </c>
      <c r="S917" s="86" t="e">
        <f t="shared" ca="1" si="214"/>
        <v>#N/A</v>
      </c>
      <c r="T917" s="16" t="e">
        <f ca="1">(($E$9*(RAND()*($E$213-$D$213)+$D$213))*(RAND()*('Your Value Calcs'!$E$209-'Your Value Calcs'!$D$209)+'Your Value Calcs'!$D$209+IF('Your Results'!$D$48&gt;0,'Your Results'!$D$48,0)))+$E$161-$E$201+$E$185-($E$185*(RAND()*($E$215-$D$215)+$D$215))-(($E$205/$C$56)*(RAND()*($E$216-$D$216)+$D$216))</f>
        <v>#N/A</v>
      </c>
      <c r="U917" s="86"/>
    </row>
    <row r="918" spans="2:21" x14ac:dyDescent="0.25">
      <c r="B918" s="181" t="e">
        <f t="shared" ca="1" si="208"/>
        <v>#N/A</v>
      </c>
      <c r="C9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8" s="86"/>
      <c r="E918" s="86"/>
      <c r="G918" s="16"/>
      <c r="H918" s="86"/>
      <c r="I918" s="86"/>
      <c r="K918" s="86"/>
      <c r="M918" s="16" t="e">
        <f t="shared" ca="1" si="209"/>
        <v>#N/A</v>
      </c>
      <c r="N918" s="86" t="e">
        <f t="shared" ca="1" si="210"/>
        <v>#N/A</v>
      </c>
      <c r="O918" s="86" t="e">
        <f t="shared" ca="1" si="211"/>
        <v>#N/A</v>
      </c>
      <c r="Q918" s="16" t="e">
        <f t="shared" ca="1" si="212"/>
        <v>#N/A</v>
      </c>
      <c r="R918" s="86" t="e">
        <f t="shared" ca="1" si="213"/>
        <v>#N/A</v>
      </c>
      <c r="S918" s="86" t="e">
        <f t="shared" ca="1" si="214"/>
        <v>#N/A</v>
      </c>
      <c r="T918" s="16" t="e">
        <f ca="1">(($E$9*(RAND()*($E$213-$D$213)+$D$213))*(RAND()*('Your Value Calcs'!$E$209-'Your Value Calcs'!$D$209)+'Your Value Calcs'!$D$209+IF('Your Results'!$D$48&gt;0,'Your Results'!$D$48,0)))+$E$161-$E$201+$E$185-($E$185*(RAND()*($E$215-$D$215)+$D$215))-(($E$205/$C$56)*(RAND()*($E$216-$D$216)+$D$216))</f>
        <v>#N/A</v>
      </c>
      <c r="U918" s="86"/>
    </row>
    <row r="919" spans="2:21" x14ac:dyDescent="0.25">
      <c r="B919" s="181" t="e">
        <f t="shared" ca="1" si="208"/>
        <v>#N/A</v>
      </c>
      <c r="C9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9" s="86"/>
      <c r="E919" s="86"/>
      <c r="G919" s="16"/>
      <c r="H919" s="86"/>
      <c r="I919" s="86"/>
      <c r="K919" s="86"/>
      <c r="M919" s="16" t="e">
        <f t="shared" ca="1" si="209"/>
        <v>#N/A</v>
      </c>
      <c r="N919" s="86" t="e">
        <f t="shared" ca="1" si="210"/>
        <v>#N/A</v>
      </c>
      <c r="O919" s="86" t="e">
        <f t="shared" ca="1" si="211"/>
        <v>#N/A</v>
      </c>
      <c r="Q919" s="16" t="e">
        <f t="shared" ca="1" si="212"/>
        <v>#N/A</v>
      </c>
      <c r="R919" s="86" t="e">
        <f t="shared" ca="1" si="213"/>
        <v>#N/A</v>
      </c>
      <c r="S919" s="86" t="e">
        <f t="shared" ca="1" si="214"/>
        <v>#N/A</v>
      </c>
      <c r="T919" s="16" t="e">
        <f ca="1">(($E$9*(RAND()*($E$213-$D$213)+$D$213))*(RAND()*('Your Value Calcs'!$E$209-'Your Value Calcs'!$D$209)+'Your Value Calcs'!$D$209+IF('Your Results'!$D$48&gt;0,'Your Results'!$D$48,0)))+$E$161-$E$201+$E$185-($E$185*(RAND()*($E$215-$D$215)+$D$215))-(($E$205/$C$56)*(RAND()*($E$216-$D$216)+$D$216))</f>
        <v>#N/A</v>
      </c>
      <c r="U919" s="86"/>
    </row>
    <row r="920" spans="2:21" x14ac:dyDescent="0.25">
      <c r="B920" s="181" t="e">
        <f t="shared" ca="1" si="208"/>
        <v>#N/A</v>
      </c>
      <c r="C9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0" s="86"/>
      <c r="E920" s="86"/>
      <c r="G920" s="16"/>
      <c r="H920" s="86"/>
      <c r="I920" s="86"/>
      <c r="K920" s="86"/>
      <c r="M920" s="16" t="e">
        <f t="shared" ca="1" si="209"/>
        <v>#N/A</v>
      </c>
      <c r="N920" s="86" t="e">
        <f t="shared" ca="1" si="210"/>
        <v>#N/A</v>
      </c>
      <c r="O920" s="86" t="e">
        <f t="shared" ca="1" si="211"/>
        <v>#N/A</v>
      </c>
      <c r="Q920" s="16" t="e">
        <f t="shared" ca="1" si="212"/>
        <v>#N/A</v>
      </c>
      <c r="R920" s="86" t="e">
        <f t="shared" ca="1" si="213"/>
        <v>#N/A</v>
      </c>
      <c r="S920" s="86" t="e">
        <f t="shared" ca="1" si="214"/>
        <v>#N/A</v>
      </c>
      <c r="T920" s="16" t="e">
        <f ca="1">(($E$9*(RAND()*($E$213-$D$213)+$D$213))*(RAND()*('Your Value Calcs'!$E$209-'Your Value Calcs'!$D$209)+'Your Value Calcs'!$D$209+IF('Your Results'!$D$48&gt;0,'Your Results'!$D$48,0)))+$E$161-$E$201+$E$185-($E$185*(RAND()*($E$215-$D$215)+$D$215))-(($E$205/$C$56)*(RAND()*($E$216-$D$216)+$D$216))</f>
        <v>#N/A</v>
      </c>
      <c r="U920" s="86"/>
    </row>
    <row r="921" spans="2:21" x14ac:dyDescent="0.25">
      <c r="B921" s="181" t="e">
        <f t="shared" ca="1" si="208"/>
        <v>#N/A</v>
      </c>
      <c r="C9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1" s="86"/>
      <c r="E921" s="86"/>
      <c r="G921" s="16"/>
      <c r="H921" s="86"/>
      <c r="I921" s="86"/>
      <c r="K921" s="86"/>
      <c r="M921" s="16" t="e">
        <f t="shared" ca="1" si="209"/>
        <v>#N/A</v>
      </c>
      <c r="N921" s="86" t="e">
        <f t="shared" ca="1" si="210"/>
        <v>#N/A</v>
      </c>
      <c r="O921" s="86" t="e">
        <f t="shared" ca="1" si="211"/>
        <v>#N/A</v>
      </c>
      <c r="Q921" s="16" t="e">
        <f t="shared" ca="1" si="212"/>
        <v>#N/A</v>
      </c>
      <c r="R921" s="86" t="e">
        <f t="shared" ca="1" si="213"/>
        <v>#N/A</v>
      </c>
      <c r="S921" s="86" t="e">
        <f t="shared" ca="1" si="214"/>
        <v>#N/A</v>
      </c>
      <c r="T921" s="16" t="e">
        <f ca="1">(($E$9*(RAND()*($E$213-$D$213)+$D$213))*(RAND()*('Your Value Calcs'!$E$209-'Your Value Calcs'!$D$209)+'Your Value Calcs'!$D$209+IF('Your Results'!$D$48&gt;0,'Your Results'!$D$48,0)))+$E$161-$E$201+$E$185-($E$185*(RAND()*($E$215-$D$215)+$D$215))-(($E$205/$C$56)*(RAND()*($E$216-$D$216)+$D$216))</f>
        <v>#N/A</v>
      </c>
      <c r="U921" s="86"/>
    </row>
    <row r="922" spans="2:21" x14ac:dyDescent="0.25">
      <c r="B922" s="181" t="e">
        <f t="shared" ca="1" si="208"/>
        <v>#N/A</v>
      </c>
      <c r="C9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2" s="86"/>
      <c r="E922" s="86"/>
      <c r="G922" s="16"/>
      <c r="H922" s="86"/>
      <c r="I922" s="86"/>
      <c r="K922" s="86"/>
      <c r="M922" s="16" t="e">
        <f t="shared" ca="1" si="209"/>
        <v>#N/A</v>
      </c>
      <c r="N922" s="86" t="e">
        <f t="shared" ca="1" si="210"/>
        <v>#N/A</v>
      </c>
      <c r="O922" s="86" t="e">
        <f t="shared" ca="1" si="211"/>
        <v>#N/A</v>
      </c>
      <c r="Q922" s="16" t="e">
        <f t="shared" ca="1" si="212"/>
        <v>#N/A</v>
      </c>
      <c r="R922" s="86" t="e">
        <f t="shared" ca="1" si="213"/>
        <v>#N/A</v>
      </c>
      <c r="S922" s="86" t="e">
        <f t="shared" ca="1" si="214"/>
        <v>#N/A</v>
      </c>
      <c r="T922" s="16" t="e">
        <f ca="1">(($E$9*(RAND()*($E$213-$D$213)+$D$213))*(RAND()*('Your Value Calcs'!$E$209-'Your Value Calcs'!$D$209)+'Your Value Calcs'!$D$209+IF('Your Results'!$D$48&gt;0,'Your Results'!$D$48,0)))+$E$161-$E$201+$E$185-($E$185*(RAND()*($E$215-$D$215)+$D$215))-(($E$205/$C$56)*(RAND()*($E$216-$D$216)+$D$216))</f>
        <v>#N/A</v>
      </c>
      <c r="U922" s="86"/>
    </row>
    <row r="923" spans="2:21" x14ac:dyDescent="0.25">
      <c r="B923" s="181" t="e">
        <f t="shared" ca="1" si="208"/>
        <v>#N/A</v>
      </c>
      <c r="C9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3" s="86"/>
      <c r="E923" s="86"/>
      <c r="G923" s="16"/>
      <c r="H923" s="86"/>
      <c r="I923" s="86"/>
      <c r="K923" s="86"/>
      <c r="M923" s="16" t="e">
        <f t="shared" ca="1" si="209"/>
        <v>#N/A</v>
      </c>
      <c r="N923" s="86" t="e">
        <f t="shared" ca="1" si="210"/>
        <v>#N/A</v>
      </c>
      <c r="O923" s="86" t="e">
        <f t="shared" ca="1" si="211"/>
        <v>#N/A</v>
      </c>
      <c r="Q923" s="16" t="e">
        <f t="shared" ca="1" si="212"/>
        <v>#N/A</v>
      </c>
      <c r="R923" s="86" t="e">
        <f t="shared" ca="1" si="213"/>
        <v>#N/A</v>
      </c>
      <c r="S923" s="86" t="e">
        <f t="shared" ca="1" si="214"/>
        <v>#N/A</v>
      </c>
      <c r="T923" s="16" t="e">
        <f ca="1">(($E$9*(RAND()*($E$213-$D$213)+$D$213))*(RAND()*('Your Value Calcs'!$E$209-'Your Value Calcs'!$D$209)+'Your Value Calcs'!$D$209+IF('Your Results'!$D$48&gt;0,'Your Results'!$D$48,0)))+$E$161-$E$201+$E$185-($E$185*(RAND()*($E$215-$D$215)+$D$215))-(($E$205/$C$56)*(RAND()*($E$216-$D$216)+$D$216))</f>
        <v>#N/A</v>
      </c>
      <c r="U923" s="86"/>
    </row>
    <row r="924" spans="2:21" x14ac:dyDescent="0.25">
      <c r="B924" s="181" t="e">
        <f t="shared" ca="1" si="208"/>
        <v>#N/A</v>
      </c>
      <c r="C9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4" s="86"/>
      <c r="E924" s="86"/>
      <c r="G924" s="16"/>
      <c r="H924" s="86"/>
      <c r="I924" s="86"/>
      <c r="K924" s="86"/>
      <c r="M924" s="16" t="e">
        <f t="shared" ca="1" si="209"/>
        <v>#N/A</v>
      </c>
      <c r="N924" s="86" t="e">
        <f t="shared" ca="1" si="210"/>
        <v>#N/A</v>
      </c>
      <c r="O924" s="86" t="e">
        <f t="shared" ca="1" si="211"/>
        <v>#N/A</v>
      </c>
      <c r="Q924" s="16" t="e">
        <f t="shared" ca="1" si="212"/>
        <v>#N/A</v>
      </c>
      <c r="R924" s="86" t="e">
        <f t="shared" ca="1" si="213"/>
        <v>#N/A</v>
      </c>
      <c r="S924" s="86" t="e">
        <f t="shared" ca="1" si="214"/>
        <v>#N/A</v>
      </c>
      <c r="T924" s="16" t="e">
        <f ca="1">(($E$9*(RAND()*($E$213-$D$213)+$D$213))*(RAND()*('Your Value Calcs'!$E$209-'Your Value Calcs'!$D$209)+'Your Value Calcs'!$D$209+IF('Your Results'!$D$48&gt;0,'Your Results'!$D$48,0)))+$E$161-$E$201+$E$185-($E$185*(RAND()*($E$215-$D$215)+$D$215))-(($E$205/$C$56)*(RAND()*($E$216-$D$216)+$D$216))</f>
        <v>#N/A</v>
      </c>
      <c r="U924" s="86"/>
    </row>
    <row r="925" spans="2:21" x14ac:dyDescent="0.25">
      <c r="B925" s="181" t="e">
        <f t="shared" ca="1" si="208"/>
        <v>#N/A</v>
      </c>
      <c r="C9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5" s="86"/>
      <c r="E925" s="86"/>
      <c r="G925" s="16"/>
      <c r="H925" s="86"/>
      <c r="I925" s="86"/>
      <c r="K925" s="86"/>
      <c r="M925" s="16" t="e">
        <f t="shared" ca="1" si="209"/>
        <v>#N/A</v>
      </c>
      <c r="N925" s="86" t="e">
        <f t="shared" ca="1" si="210"/>
        <v>#N/A</v>
      </c>
      <c r="O925" s="86" t="e">
        <f t="shared" ca="1" si="211"/>
        <v>#N/A</v>
      </c>
      <c r="Q925" s="16" t="e">
        <f t="shared" ca="1" si="212"/>
        <v>#N/A</v>
      </c>
      <c r="R925" s="86" t="e">
        <f t="shared" ca="1" si="213"/>
        <v>#N/A</v>
      </c>
      <c r="S925" s="86" t="e">
        <f t="shared" ca="1" si="214"/>
        <v>#N/A</v>
      </c>
      <c r="T925" s="16" t="e">
        <f ca="1">(($E$9*(RAND()*($E$213-$D$213)+$D$213))*(RAND()*('Your Value Calcs'!$E$209-'Your Value Calcs'!$D$209)+'Your Value Calcs'!$D$209+IF('Your Results'!$D$48&gt;0,'Your Results'!$D$48,0)))+$E$161-$E$201+$E$185-($E$185*(RAND()*($E$215-$D$215)+$D$215))-(($E$205/$C$56)*(RAND()*($E$216-$D$216)+$D$216))</f>
        <v>#N/A</v>
      </c>
      <c r="U925" s="86"/>
    </row>
    <row r="926" spans="2:21" x14ac:dyDescent="0.25">
      <c r="B926" s="181" t="e">
        <f t="shared" ca="1" si="208"/>
        <v>#N/A</v>
      </c>
      <c r="C9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6" s="86"/>
      <c r="E926" s="86"/>
      <c r="G926" s="16"/>
      <c r="H926" s="86"/>
      <c r="I926" s="86"/>
      <c r="K926" s="86"/>
      <c r="M926" s="16" t="e">
        <f t="shared" ca="1" si="209"/>
        <v>#N/A</v>
      </c>
      <c r="N926" s="86" t="e">
        <f t="shared" ca="1" si="210"/>
        <v>#N/A</v>
      </c>
      <c r="O926" s="86" t="e">
        <f t="shared" ca="1" si="211"/>
        <v>#N/A</v>
      </c>
      <c r="Q926" s="16" t="e">
        <f t="shared" ca="1" si="212"/>
        <v>#N/A</v>
      </c>
      <c r="R926" s="86" t="e">
        <f t="shared" ca="1" si="213"/>
        <v>#N/A</v>
      </c>
      <c r="S926" s="86" t="e">
        <f t="shared" ca="1" si="214"/>
        <v>#N/A</v>
      </c>
      <c r="T926" s="16" t="e">
        <f ca="1">(($E$9*(RAND()*($E$213-$D$213)+$D$213))*(RAND()*('Your Value Calcs'!$E$209-'Your Value Calcs'!$D$209)+'Your Value Calcs'!$D$209+IF('Your Results'!$D$48&gt;0,'Your Results'!$D$48,0)))+$E$161-$E$201+$E$185-($E$185*(RAND()*($E$215-$D$215)+$D$215))-(($E$205/$C$56)*(RAND()*($E$216-$D$216)+$D$216))</f>
        <v>#N/A</v>
      </c>
      <c r="U926" s="86"/>
    </row>
    <row r="927" spans="2:21" x14ac:dyDescent="0.25">
      <c r="B927" s="181" t="e">
        <f t="shared" ca="1" si="208"/>
        <v>#N/A</v>
      </c>
      <c r="C9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7" s="86"/>
      <c r="E927" s="86"/>
      <c r="G927" s="16"/>
      <c r="H927" s="86"/>
      <c r="I927" s="86"/>
      <c r="K927" s="86"/>
      <c r="M927" s="16" t="e">
        <f t="shared" ca="1" si="209"/>
        <v>#N/A</v>
      </c>
      <c r="N927" s="86" t="e">
        <f t="shared" ca="1" si="210"/>
        <v>#N/A</v>
      </c>
      <c r="O927" s="86" t="e">
        <f t="shared" ca="1" si="211"/>
        <v>#N/A</v>
      </c>
      <c r="Q927" s="16" t="e">
        <f t="shared" ca="1" si="212"/>
        <v>#N/A</v>
      </c>
      <c r="R927" s="86" t="e">
        <f t="shared" ca="1" si="213"/>
        <v>#N/A</v>
      </c>
      <c r="S927" s="86" t="e">
        <f t="shared" ca="1" si="214"/>
        <v>#N/A</v>
      </c>
      <c r="T927" s="16" t="e">
        <f ca="1">(($E$9*(RAND()*($E$213-$D$213)+$D$213))*(RAND()*('Your Value Calcs'!$E$209-'Your Value Calcs'!$D$209)+'Your Value Calcs'!$D$209+IF('Your Results'!$D$48&gt;0,'Your Results'!$D$48,0)))+$E$161-$E$201+$E$185-($E$185*(RAND()*($E$215-$D$215)+$D$215))-(($E$205/$C$56)*(RAND()*($E$216-$D$216)+$D$216))</f>
        <v>#N/A</v>
      </c>
      <c r="U927" s="86"/>
    </row>
    <row r="928" spans="2:21" x14ac:dyDescent="0.25">
      <c r="B928" s="181" t="e">
        <f t="shared" ca="1" si="208"/>
        <v>#N/A</v>
      </c>
      <c r="C9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8" s="86"/>
      <c r="E928" s="86"/>
      <c r="G928" s="16"/>
      <c r="H928" s="86"/>
      <c r="I928" s="86"/>
      <c r="K928" s="86"/>
      <c r="M928" s="16" t="e">
        <f t="shared" ca="1" si="209"/>
        <v>#N/A</v>
      </c>
      <c r="N928" s="86" t="e">
        <f t="shared" ca="1" si="210"/>
        <v>#N/A</v>
      </c>
      <c r="O928" s="86" t="e">
        <f t="shared" ca="1" si="211"/>
        <v>#N/A</v>
      </c>
      <c r="Q928" s="16" t="e">
        <f t="shared" ca="1" si="212"/>
        <v>#N/A</v>
      </c>
      <c r="R928" s="86" t="e">
        <f t="shared" ca="1" si="213"/>
        <v>#N/A</v>
      </c>
      <c r="S928" s="86" t="e">
        <f t="shared" ca="1" si="214"/>
        <v>#N/A</v>
      </c>
      <c r="T928" s="16" t="e">
        <f ca="1">(($E$9*(RAND()*($E$213-$D$213)+$D$213))*(RAND()*('Your Value Calcs'!$E$209-'Your Value Calcs'!$D$209)+'Your Value Calcs'!$D$209+IF('Your Results'!$D$48&gt;0,'Your Results'!$D$48,0)))+$E$161-$E$201+$E$185-($E$185*(RAND()*($E$215-$D$215)+$D$215))-(($E$205/$C$56)*(RAND()*($E$216-$D$216)+$D$216))</f>
        <v>#N/A</v>
      </c>
      <c r="U928" s="86"/>
    </row>
    <row r="929" spans="2:21" x14ac:dyDescent="0.25">
      <c r="B929" s="181" t="e">
        <f t="shared" ca="1" si="208"/>
        <v>#N/A</v>
      </c>
      <c r="C9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9" s="86"/>
      <c r="E929" s="86"/>
      <c r="G929" s="16"/>
      <c r="H929" s="86"/>
      <c r="I929" s="86"/>
      <c r="K929" s="86"/>
      <c r="M929" s="16" t="e">
        <f t="shared" ca="1" si="209"/>
        <v>#N/A</v>
      </c>
      <c r="N929" s="86" t="e">
        <f t="shared" ca="1" si="210"/>
        <v>#N/A</v>
      </c>
      <c r="O929" s="86" t="e">
        <f t="shared" ca="1" si="211"/>
        <v>#N/A</v>
      </c>
      <c r="Q929" s="16" t="e">
        <f t="shared" ca="1" si="212"/>
        <v>#N/A</v>
      </c>
      <c r="R929" s="86" t="e">
        <f t="shared" ca="1" si="213"/>
        <v>#N/A</v>
      </c>
      <c r="S929" s="86" t="e">
        <f t="shared" ca="1" si="214"/>
        <v>#N/A</v>
      </c>
      <c r="T929" s="16" t="e">
        <f ca="1">(($E$9*(RAND()*($E$213-$D$213)+$D$213))*(RAND()*('Your Value Calcs'!$E$209-'Your Value Calcs'!$D$209)+'Your Value Calcs'!$D$209+IF('Your Results'!$D$48&gt;0,'Your Results'!$D$48,0)))+$E$161-$E$201+$E$185-($E$185*(RAND()*($E$215-$D$215)+$D$215))-(($E$205/$C$56)*(RAND()*($E$216-$D$216)+$D$216))</f>
        <v>#N/A</v>
      </c>
      <c r="U929" s="86"/>
    </row>
    <row r="930" spans="2:21" x14ac:dyDescent="0.25">
      <c r="B930" s="181" t="e">
        <f t="shared" ca="1" si="208"/>
        <v>#N/A</v>
      </c>
      <c r="C9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0" s="86"/>
      <c r="E930" s="86"/>
      <c r="G930" s="16"/>
      <c r="H930" s="86"/>
      <c r="I930" s="86"/>
      <c r="K930" s="86"/>
      <c r="M930" s="16" t="e">
        <f t="shared" ca="1" si="209"/>
        <v>#N/A</v>
      </c>
      <c r="N930" s="86" t="e">
        <f t="shared" ca="1" si="210"/>
        <v>#N/A</v>
      </c>
      <c r="O930" s="86" t="e">
        <f t="shared" ca="1" si="211"/>
        <v>#N/A</v>
      </c>
      <c r="Q930" s="16" t="e">
        <f t="shared" ca="1" si="212"/>
        <v>#N/A</v>
      </c>
      <c r="R930" s="86" t="e">
        <f t="shared" ca="1" si="213"/>
        <v>#N/A</v>
      </c>
      <c r="S930" s="86" t="e">
        <f t="shared" ca="1" si="214"/>
        <v>#N/A</v>
      </c>
      <c r="T930" s="16" t="e">
        <f ca="1">(($E$9*(RAND()*($E$213-$D$213)+$D$213))*(RAND()*('Your Value Calcs'!$E$209-'Your Value Calcs'!$D$209)+'Your Value Calcs'!$D$209+IF('Your Results'!$D$48&gt;0,'Your Results'!$D$48,0)))+$E$161-$E$201+$E$185-($E$185*(RAND()*($E$215-$D$215)+$D$215))-(($E$205/$C$56)*(RAND()*($E$216-$D$216)+$D$216))</f>
        <v>#N/A</v>
      </c>
      <c r="U930" s="86"/>
    </row>
    <row r="931" spans="2:21" x14ac:dyDescent="0.25">
      <c r="B931" s="181" t="e">
        <f t="shared" ca="1" si="208"/>
        <v>#N/A</v>
      </c>
      <c r="C9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1" s="86"/>
      <c r="E931" s="86"/>
      <c r="G931" s="16"/>
      <c r="H931" s="86"/>
      <c r="I931" s="86"/>
      <c r="K931" s="86"/>
      <c r="M931" s="16" t="e">
        <f t="shared" ca="1" si="209"/>
        <v>#N/A</v>
      </c>
      <c r="N931" s="86" t="e">
        <f t="shared" ca="1" si="210"/>
        <v>#N/A</v>
      </c>
      <c r="O931" s="86" t="e">
        <f t="shared" ca="1" si="211"/>
        <v>#N/A</v>
      </c>
      <c r="Q931" s="16" t="e">
        <f t="shared" ca="1" si="212"/>
        <v>#N/A</v>
      </c>
      <c r="R931" s="86" t="e">
        <f t="shared" ca="1" si="213"/>
        <v>#N/A</v>
      </c>
      <c r="S931" s="86" t="e">
        <f t="shared" ca="1" si="214"/>
        <v>#N/A</v>
      </c>
      <c r="T931" s="16" t="e">
        <f ca="1">(($E$9*(RAND()*($E$213-$D$213)+$D$213))*(RAND()*('Your Value Calcs'!$E$209-'Your Value Calcs'!$D$209)+'Your Value Calcs'!$D$209+IF('Your Results'!$D$48&gt;0,'Your Results'!$D$48,0)))+$E$161-$E$201+$E$185-($E$185*(RAND()*($E$215-$D$215)+$D$215))-(($E$205/$C$56)*(RAND()*($E$216-$D$216)+$D$216))</f>
        <v>#N/A</v>
      </c>
      <c r="U931" s="86"/>
    </row>
    <row r="932" spans="2:21" x14ac:dyDescent="0.25">
      <c r="B932" s="181" t="e">
        <f t="shared" ca="1" si="208"/>
        <v>#N/A</v>
      </c>
      <c r="C9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2" s="86"/>
      <c r="E932" s="86"/>
      <c r="G932" s="16"/>
      <c r="H932" s="86"/>
      <c r="I932" s="86"/>
      <c r="K932" s="86"/>
      <c r="M932" s="16" t="e">
        <f t="shared" ca="1" si="209"/>
        <v>#N/A</v>
      </c>
      <c r="N932" s="86" t="e">
        <f t="shared" ca="1" si="210"/>
        <v>#N/A</v>
      </c>
      <c r="O932" s="86" t="e">
        <f t="shared" ca="1" si="211"/>
        <v>#N/A</v>
      </c>
      <c r="Q932" s="16" t="e">
        <f t="shared" ca="1" si="212"/>
        <v>#N/A</v>
      </c>
      <c r="R932" s="86" t="e">
        <f t="shared" ca="1" si="213"/>
        <v>#N/A</v>
      </c>
      <c r="S932" s="86" t="e">
        <f t="shared" ca="1" si="214"/>
        <v>#N/A</v>
      </c>
      <c r="T932" s="16" t="e">
        <f ca="1">(($E$9*(RAND()*($E$213-$D$213)+$D$213))*(RAND()*('Your Value Calcs'!$E$209-'Your Value Calcs'!$D$209)+'Your Value Calcs'!$D$209+IF('Your Results'!$D$48&gt;0,'Your Results'!$D$48,0)))+$E$161-$E$201+$E$185-($E$185*(RAND()*($E$215-$D$215)+$D$215))-(($E$205/$C$56)*(RAND()*($E$216-$D$216)+$D$216))</f>
        <v>#N/A</v>
      </c>
      <c r="U932" s="86"/>
    </row>
    <row r="933" spans="2:21" x14ac:dyDescent="0.25">
      <c r="B933" s="181" t="e">
        <f t="shared" ca="1" si="208"/>
        <v>#N/A</v>
      </c>
      <c r="C9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3" s="86"/>
      <c r="E933" s="86"/>
      <c r="G933" s="16"/>
      <c r="H933" s="86"/>
      <c r="I933" s="86"/>
      <c r="K933" s="86"/>
      <c r="M933" s="16" t="e">
        <f t="shared" ca="1" si="209"/>
        <v>#N/A</v>
      </c>
      <c r="N933" s="86" t="e">
        <f t="shared" ca="1" si="210"/>
        <v>#N/A</v>
      </c>
      <c r="O933" s="86" t="e">
        <f t="shared" ca="1" si="211"/>
        <v>#N/A</v>
      </c>
      <c r="Q933" s="16" t="e">
        <f t="shared" ca="1" si="212"/>
        <v>#N/A</v>
      </c>
      <c r="R933" s="86" t="e">
        <f t="shared" ca="1" si="213"/>
        <v>#N/A</v>
      </c>
      <c r="S933" s="86" t="e">
        <f t="shared" ca="1" si="214"/>
        <v>#N/A</v>
      </c>
      <c r="T933" s="16" t="e">
        <f ca="1">(($E$9*(RAND()*($E$213-$D$213)+$D$213))*(RAND()*('Your Value Calcs'!$E$209-'Your Value Calcs'!$D$209)+'Your Value Calcs'!$D$209+IF('Your Results'!$D$48&gt;0,'Your Results'!$D$48,0)))+$E$161-$E$201+$E$185-($E$185*(RAND()*($E$215-$D$215)+$D$215))-(($E$205/$C$56)*(RAND()*($E$216-$D$216)+$D$216))</f>
        <v>#N/A</v>
      </c>
      <c r="U933" s="86"/>
    </row>
    <row r="934" spans="2:21" x14ac:dyDescent="0.25">
      <c r="B934" s="181" t="e">
        <f t="shared" ca="1" si="208"/>
        <v>#N/A</v>
      </c>
      <c r="C9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4" s="86"/>
      <c r="E934" s="86"/>
      <c r="G934" s="16"/>
      <c r="H934" s="86"/>
      <c r="I934" s="86"/>
      <c r="K934" s="86"/>
      <c r="M934" s="16" t="e">
        <f t="shared" ca="1" si="209"/>
        <v>#N/A</v>
      </c>
      <c r="N934" s="86" t="e">
        <f t="shared" ca="1" si="210"/>
        <v>#N/A</v>
      </c>
      <c r="O934" s="86" t="e">
        <f t="shared" ca="1" si="211"/>
        <v>#N/A</v>
      </c>
      <c r="Q934" s="16" t="e">
        <f t="shared" ca="1" si="212"/>
        <v>#N/A</v>
      </c>
      <c r="R934" s="86" t="e">
        <f t="shared" ca="1" si="213"/>
        <v>#N/A</v>
      </c>
      <c r="S934" s="86" t="e">
        <f t="shared" ca="1" si="214"/>
        <v>#N/A</v>
      </c>
      <c r="T934" s="16" t="e">
        <f ca="1">(($E$9*(RAND()*($E$213-$D$213)+$D$213))*(RAND()*('Your Value Calcs'!$E$209-'Your Value Calcs'!$D$209)+'Your Value Calcs'!$D$209+IF('Your Results'!$D$48&gt;0,'Your Results'!$D$48,0)))+$E$161-$E$201+$E$185-($E$185*(RAND()*($E$215-$D$215)+$D$215))-(($E$205/$C$56)*(RAND()*($E$216-$D$216)+$D$216))</f>
        <v>#N/A</v>
      </c>
      <c r="U934" s="86"/>
    </row>
    <row r="935" spans="2:21" x14ac:dyDescent="0.25">
      <c r="B935" s="181" t="e">
        <f t="shared" ca="1" si="208"/>
        <v>#N/A</v>
      </c>
      <c r="C9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5" s="86"/>
      <c r="E935" s="86"/>
      <c r="G935" s="16"/>
      <c r="H935" s="86"/>
      <c r="I935" s="86"/>
      <c r="K935" s="86"/>
      <c r="M935" s="16" t="e">
        <f t="shared" ca="1" si="209"/>
        <v>#N/A</v>
      </c>
      <c r="N935" s="86" t="e">
        <f t="shared" ca="1" si="210"/>
        <v>#N/A</v>
      </c>
      <c r="O935" s="86" t="e">
        <f t="shared" ca="1" si="211"/>
        <v>#N/A</v>
      </c>
      <c r="Q935" s="16" t="e">
        <f t="shared" ca="1" si="212"/>
        <v>#N/A</v>
      </c>
      <c r="R935" s="86" t="e">
        <f t="shared" ca="1" si="213"/>
        <v>#N/A</v>
      </c>
      <c r="S935" s="86" t="e">
        <f t="shared" ca="1" si="214"/>
        <v>#N/A</v>
      </c>
      <c r="T935" s="16" t="e">
        <f ca="1">(($E$9*(RAND()*($E$213-$D$213)+$D$213))*(RAND()*('Your Value Calcs'!$E$209-'Your Value Calcs'!$D$209)+'Your Value Calcs'!$D$209+IF('Your Results'!$D$48&gt;0,'Your Results'!$D$48,0)))+$E$161-$E$201+$E$185-($E$185*(RAND()*($E$215-$D$215)+$D$215))-(($E$205/$C$56)*(RAND()*($E$216-$D$216)+$D$216))</f>
        <v>#N/A</v>
      </c>
      <c r="U935" s="86"/>
    </row>
    <row r="936" spans="2:21" x14ac:dyDescent="0.25">
      <c r="B936" s="181" t="e">
        <f t="shared" ca="1" si="208"/>
        <v>#N/A</v>
      </c>
      <c r="C9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6" s="86"/>
      <c r="E936" s="86"/>
      <c r="G936" s="16"/>
      <c r="H936" s="86"/>
      <c r="I936" s="86"/>
      <c r="K936" s="86"/>
      <c r="M936" s="16" t="e">
        <f t="shared" ca="1" si="209"/>
        <v>#N/A</v>
      </c>
      <c r="N936" s="86" t="e">
        <f t="shared" ca="1" si="210"/>
        <v>#N/A</v>
      </c>
      <c r="O936" s="86" t="e">
        <f t="shared" ca="1" si="211"/>
        <v>#N/A</v>
      </c>
      <c r="Q936" s="16" t="e">
        <f t="shared" ca="1" si="212"/>
        <v>#N/A</v>
      </c>
      <c r="R936" s="86" t="e">
        <f t="shared" ca="1" si="213"/>
        <v>#N/A</v>
      </c>
      <c r="S936" s="86" t="e">
        <f t="shared" ca="1" si="214"/>
        <v>#N/A</v>
      </c>
      <c r="T936" s="16" t="e">
        <f ca="1">(($E$9*(RAND()*($E$213-$D$213)+$D$213))*(RAND()*('Your Value Calcs'!$E$209-'Your Value Calcs'!$D$209)+'Your Value Calcs'!$D$209+IF('Your Results'!$D$48&gt;0,'Your Results'!$D$48,0)))+$E$161-$E$201+$E$185-($E$185*(RAND()*($E$215-$D$215)+$D$215))-(($E$205/$C$56)*(RAND()*($E$216-$D$216)+$D$216))</f>
        <v>#N/A</v>
      </c>
      <c r="U936" s="86"/>
    </row>
    <row r="937" spans="2:21" x14ac:dyDescent="0.25">
      <c r="B937" s="181" t="e">
        <f t="shared" ca="1" si="208"/>
        <v>#N/A</v>
      </c>
      <c r="C9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7" s="86"/>
      <c r="E937" s="86"/>
      <c r="G937" s="16"/>
      <c r="H937" s="86"/>
      <c r="I937" s="86"/>
      <c r="K937" s="86"/>
      <c r="M937" s="16" t="e">
        <f t="shared" ca="1" si="209"/>
        <v>#N/A</v>
      </c>
      <c r="N937" s="86" t="e">
        <f t="shared" ca="1" si="210"/>
        <v>#N/A</v>
      </c>
      <c r="O937" s="86" t="e">
        <f t="shared" ca="1" si="211"/>
        <v>#N/A</v>
      </c>
      <c r="Q937" s="16" t="e">
        <f t="shared" ca="1" si="212"/>
        <v>#N/A</v>
      </c>
      <c r="R937" s="86" t="e">
        <f t="shared" ca="1" si="213"/>
        <v>#N/A</v>
      </c>
      <c r="S937" s="86" t="e">
        <f t="shared" ca="1" si="214"/>
        <v>#N/A</v>
      </c>
      <c r="T937" s="16" t="e">
        <f ca="1">(($E$9*(RAND()*($E$213-$D$213)+$D$213))*(RAND()*('Your Value Calcs'!$E$209-'Your Value Calcs'!$D$209)+'Your Value Calcs'!$D$209+IF('Your Results'!$D$48&gt;0,'Your Results'!$D$48,0)))+$E$161-$E$201+$E$185-($E$185*(RAND()*($E$215-$D$215)+$D$215))-(($E$205/$C$56)*(RAND()*($E$216-$D$216)+$D$216))</f>
        <v>#N/A</v>
      </c>
      <c r="U937" s="86"/>
    </row>
    <row r="938" spans="2:21" x14ac:dyDescent="0.25">
      <c r="B938" s="181" t="e">
        <f t="shared" ca="1" si="208"/>
        <v>#N/A</v>
      </c>
      <c r="C9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8" s="86"/>
      <c r="E938" s="86"/>
      <c r="G938" s="16"/>
      <c r="H938" s="86"/>
      <c r="I938" s="86"/>
      <c r="K938" s="86"/>
      <c r="M938" s="16" t="e">
        <f t="shared" ca="1" si="209"/>
        <v>#N/A</v>
      </c>
      <c r="N938" s="86" t="e">
        <f t="shared" ca="1" si="210"/>
        <v>#N/A</v>
      </c>
      <c r="O938" s="86" t="e">
        <f t="shared" ca="1" si="211"/>
        <v>#N/A</v>
      </c>
      <c r="Q938" s="16" t="e">
        <f t="shared" ca="1" si="212"/>
        <v>#N/A</v>
      </c>
      <c r="R938" s="86" t="e">
        <f t="shared" ca="1" si="213"/>
        <v>#N/A</v>
      </c>
      <c r="S938" s="86" t="e">
        <f t="shared" ca="1" si="214"/>
        <v>#N/A</v>
      </c>
      <c r="T938" s="16" t="e">
        <f ca="1">(($E$9*(RAND()*($E$213-$D$213)+$D$213))*(RAND()*('Your Value Calcs'!$E$209-'Your Value Calcs'!$D$209)+'Your Value Calcs'!$D$209+IF('Your Results'!$D$48&gt;0,'Your Results'!$D$48,0)))+$E$161-$E$201+$E$185-($E$185*(RAND()*($E$215-$D$215)+$D$215))-(($E$205/$C$56)*(RAND()*($E$216-$D$216)+$D$216))</f>
        <v>#N/A</v>
      </c>
      <c r="U938" s="86"/>
    </row>
    <row r="939" spans="2:21" x14ac:dyDescent="0.25">
      <c r="B939" s="181" t="e">
        <f t="shared" ca="1" si="208"/>
        <v>#N/A</v>
      </c>
      <c r="C9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9" s="86"/>
      <c r="E939" s="86"/>
      <c r="G939" s="16"/>
      <c r="H939" s="86"/>
      <c r="I939" s="86"/>
      <c r="K939" s="86"/>
      <c r="M939" s="16" t="e">
        <f t="shared" ca="1" si="209"/>
        <v>#N/A</v>
      </c>
      <c r="N939" s="86" t="e">
        <f t="shared" ca="1" si="210"/>
        <v>#N/A</v>
      </c>
      <c r="O939" s="86" t="e">
        <f t="shared" ca="1" si="211"/>
        <v>#N/A</v>
      </c>
      <c r="Q939" s="16" t="e">
        <f t="shared" ca="1" si="212"/>
        <v>#N/A</v>
      </c>
      <c r="R939" s="86" t="e">
        <f t="shared" ca="1" si="213"/>
        <v>#N/A</v>
      </c>
      <c r="S939" s="86" t="e">
        <f t="shared" ca="1" si="214"/>
        <v>#N/A</v>
      </c>
      <c r="T939" s="16" t="e">
        <f ca="1">(($E$9*(RAND()*($E$213-$D$213)+$D$213))*(RAND()*('Your Value Calcs'!$E$209-'Your Value Calcs'!$D$209)+'Your Value Calcs'!$D$209+IF('Your Results'!$D$48&gt;0,'Your Results'!$D$48,0)))+$E$161-$E$201+$E$185-($E$185*(RAND()*($E$215-$D$215)+$D$215))-(($E$205/$C$56)*(RAND()*($E$216-$D$216)+$D$216))</f>
        <v>#N/A</v>
      </c>
      <c r="U939" s="86"/>
    </row>
    <row r="940" spans="2:21" x14ac:dyDescent="0.25">
      <c r="B940" s="181" t="e">
        <f t="shared" ca="1" si="208"/>
        <v>#N/A</v>
      </c>
      <c r="C9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0" s="86"/>
      <c r="E940" s="86"/>
      <c r="G940" s="16"/>
      <c r="H940" s="86"/>
      <c r="I940" s="86"/>
      <c r="K940" s="86"/>
      <c r="M940" s="16" t="e">
        <f t="shared" ca="1" si="209"/>
        <v>#N/A</v>
      </c>
      <c r="N940" s="86" t="e">
        <f t="shared" ca="1" si="210"/>
        <v>#N/A</v>
      </c>
      <c r="O940" s="86" t="e">
        <f t="shared" ca="1" si="211"/>
        <v>#N/A</v>
      </c>
      <c r="Q940" s="16" t="e">
        <f t="shared" ca="1" si="212"/>
        <v>#N/A</v>
      </c>
      <c r="R940" s="86" t="e">
        <f t="shared" ca="1" si="213"/>
        <v>#N/A</v>
      </c>
      <c r="S940" s="86" t="e">
        <f t="shared" ca="1" si="214"/>
        <v>#N/A</v>
      </c>
      <c r="T940" s="16" t="e">
        <f ca="1">(($E$9*(RAND()*($E$213-$D$213)+$D$213))*(RAND()*('Your Value Calcs'!$E$209-'Your Value Calcs'!$D$209)+'Your Value Calcs'!$D$209+IF('Your Results'!$D$48&gt;0,'Your Results'!$D$48,0)))+$E$161-$E$201+$E$185-($E$185*(RAND()*($E$215-$D$215)+$D$215))-(($E$205/$C$56)*(RAND()*($E$216-$D$216)+$D$216))</f>
        <v>#N/A</v>
      </c>
      <c r="U940" s="86"/>
    </row>
    <row r="941" spans="2:21" x14ac:dyDescent="0.25">
      <c r="B941" s="181" t="e">
        <f t="shared" ca="1" si="208"/>
        <v>#N/A</v>
      </c>
      <c r="C9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1" s="86"/>
      <c r="E941" s="86"/>
      <c r="G941" s="16"/>
      <c r="H941" s="86"/>
      <c r="I941" s="86"/>
      <c r="K941" s="86"/>
      <c r="M941" s="16" t="e">
        <f t="shared" ca="1" si="209"/>
        <v>#N/A</v>
      </c>
      <c r="N941" s="86" t="e">
        <f t="shared" ca="1" si="210"/>
        <v>#N/A</v>
      </c>
      <c r="O941" s="86" t="e">
        <f t="shared" ca="1" si="211"/>
        <v>#N/A</v>
      </c>
      <c r="Q941" s="16" t="e">
        <f t="shared" ca="1" si="212"/>
        <v>#N/A</v>
      </c>
      <c r="R941" s="86" t="e">
        <f t="shared" ca="1" si="213"/>
        <v>#N/A</v>
      </c>
      <c r="S941" s="86" t="e">
        <f t="shared" ca="1" si="214"/>
        <v>#N/A</v>
      </c>
      <c r="T941" s="16" t="e">
        <f ca="1">(($E$9*(RAND()*($E$213-$D$213)+$D$213))*(RAND()*('Your Value Calcs'!$E$209-'Your Value Calcs'!$D$209)+'Your Value Calcs'!$D$209+IF('Your Results'!$D$48&gt;0,'Your Results'!$D$48,0)))+$E$161-$E$201+$E$185-($E$185*(RAND()*($E$215-$D$215)+$D$215))-(($E$205/$C$56)*(RAND()*($E$216-$D$216)+$D$216))</f>
        <v>#N/A</v>
      </c>
      <c r="U941" s="86"/>
    </row>
    <row r="942" spans="2:21" x14ac:dyDescent="0.25">
      <c r="B942" s="181" t="e">
        <f t="shared" ca="1" si="208"/>
        <v>#N/A</v>
      </c>
      <c r="C9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2" s="86"/>
      <c r="E942" s="86"/>
      <c r="G942" s="16"/>
      <c r="H942" s="86"/>
      <c r="I942" s="86"/>
      <c r="K942" s="86"/>
      <c r="M942" s="16" t="e">
        <f t="shared" ca="1" si="209"/>
        <v>#N/A</v>
      </c>
      <c r="N942" s="86" t="e">
        <f t="shared" ca="1" si="210"/>
        <v>#N/A</v>
      </c>
      <c r="O942" s="86" t="e">
        <f t="shared" ca="1" si="211"/>
        <v>#N/A</v>
      </c>
      <c r="Q942" s="16" t="e">
        <f t="shared" ca="1" si="212"/>
        <v>#N/A</v>
      </c>
      <c r="R942" s="86" t="e">
        <f t="shared" ca="1" si="213"/>
        <v>#N/A</v>
      </c>
      <c r="S942" s="86" t="e">
        <f t="shared" ca="1" si="214"/>
        <v>#N/A</v>
      </c>
      <c r="T942" s="16" t="e">
        <f ca="1">(($E$9*(RAND()*($E$213-$D$213)+$D$213))*(RAND()*('Your Value Calcs'!$E$209-'Your Value Calcs'!$D$209)+'Your Value Calcs'!$D$209+IF('Your Results'!$D$48&gt;0,'Your Results'!$D$48,0)))+$E$161-$E$201+$E$185-($E$185*(RAND()*($E$215-$D$215)+$D$215))-(($E$205/$C$56)*(RAND()*($E$216-$D$216)+$D$216))</f>
        <v>#N/A</v>
      </c>
      <c r="U942" s="86"/>
    </row>
    <row r="943" spans="2:21" x14ac:dyDescent="0.25">
      <c r="B943" s="181" t="e">
        <f t="shared" ca="1" si="208"/>
        <v>#N/A</v>
      </c>
      <c r="C9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3" s="86"/>
      <c r="E943" s="86"/>
      <c r="G943" s="16"/>
      <c r="H943" s="86"/>
      <c r="I943" s="86"/>
      <c r="K943" s="86"/>
      <c r="M943" s="16" t="e">
        <f t="shared" ca="1" si="209"/>
        <v>#N/A</v>
      </c>
      <c r="N943" s="86" t="e">
        <f t="shared" ca="1" si="210"/>
        <v>#N/A</v>
      </c>
      <c r="O943" s="86" t="e">
        <f t="shared" ca="1" si="211"/>
        <v>#N/A</v>
      </c>
      <c r="Q943" s="16" t="e">
        <f t="shared" ca="1" si="212"/>
        <v>#N/A</v>
      </c>
      <c r="R943" s="86" t="e">
        <f t="shared" ca="1" si="213"/>
        <v>#N/A</v>
      </c>
      <c r="S943" s="86" t="e">
        <f t="shared" ca="1" si="214"/>
        <v>#N/A</v>
      </c>
      <c r="T943" s="16" t="e">
        <f ca="1">(($E$9*(RAND()*($E$213-$D$213)+$D$213))*(RAND()*('Your Value Calcs'!$E$209-'Your Value Calcs'!$D$209)+'Your Value Calcs'!$D$209+IF('Your Results'!$D$48&gt;0,'Your Results'!$D$48,0)))+$E$161-$E$201+$E$185-($E$185*(RAND()*($E$215-$D$215)+$D$215))-(($E$205/$C$56)*(RAND()*($E$216-$D$216)+$D$216))</f>
        <v>#N/A</v>
      </c>
      <c r="U943" s="86"/>
    </row>
    <row r="944" spans="2:21" x14ac:dyDescent="0.25">
      <c r="B944" s="181" t="e">
        <f t="shared" ca="1" si="208"/>
        <v>#N/A</v>
      </c>
      <c r="C9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4" s="86"/>
      <c r="E944" s="86"/>
      <c r="G944" s="16"/>
      <c r="H944" s="86"/>
      <c r="I944" s="86"/>
      <c r="K944" s="86"/>
      <c r="M944" s="16" t="e">
        <f t="shared" ca="1" si="209"/>
        <v>#N/A</v>
      </c>
      <c r="N944" s="86" t="e">
        <f t="shared" ca="1" si="210"/>
        <v>#N/A</v>
      </c>
      <c r="O944" s="86" t="e">
        <f t="shared" ca="1" si="211"/>
        <v>#N/A</v>
      </c>
      <c r="Q944" s="16" t="e">
        <f t="shared" ca="1" si="212"/>
        <v>#N/A</v>
      </c>
      <c r="R944" s="86" t="e">
        <f t="shared" ca="1" si="213"/>
        <v>#N/A</v>
      </c>
      <c r="S944" s="86" t="e">
        <f t="shared" ca="1" si="214"/>
        <v>#N/A</v>
      </c>
      <c r="T944" s="16" t="e">
        <f ca="1">(($E$9*(RAND()*($E$213-$D$213)+$D$213))*(RAND()*('Your Value Calcs'!$E$209-'Your Value Calcs'!$D$209)+'Your Value Calcs'!$D$209+IF('Your Results'!$D$48&gt;0,'Your Results'!$D$48,0)))+$E$161-$E$201+$E$185-($E$185*(RAND()*($E$215-$D$215)+$D$215))-(($E$205/$C$56)*(RAND()*($E$216-$D$216)+$D$216))</f>
        <v>#N/A</v>
      </c>
      <c r="U944" s="86"/>
    </row>
    <row r="945" spans="2:21" x14ac:dyDescent="0.25">
      <c r="B945" s="181" t="e">
        <f t="shared" ca="1" si="208"/>
        <v>#N/A</v>
      </c>
      <c r="C9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5" s="86"/>
      <c r="E945" s="86"/>
      <c r="G945" s="16"/>
      <c r="H945" s="86"/>
      <c r="I945" s="86"/>
      <c r="K945" s="86"/>
      <c r="M945" s="16" t="e">
        <f t="shared" ca="1" si="209"/>
        <v>#N/A</v>
      </c>
      <c r="N945" s="86" t="e">
        <f t="shared" ca="1" si="210"/>
        <v>#N/A</v>
      </c>
      <c r="O945" s="86" t="e">
        <f t="shared" ca="1" si="211"/>
        <v>#N/A</v>
      </c>
      <c r="Q945" s="16" t="e">
        <f t="shared" ca="1" si="212"/>
        <v>#N/A</v>
      </c>
      <c r="R945" s="86" t="e">
        <f t="shared" ca="1" si="213"/>
        <v>#N/A</v>
      </c>
      <c r="S945" s="86" t="e">
        <f t="shared" ca="1" si="214"/>
        <v>#N/A</v>
      </c>
      <c r="T945" s="16" t="e">
        <f ca="1">(($E$9*(RAND()*($E$213-$D$213)+$D$213))*(RAND()*('Your Value Calcs'!$E$209-'Your Value Calcs'!$D$209)+'Your Value Calcs'!$D$209+IF('Your Results'!$D$48&gt;0,'Your Results'!$D$48,0)))+$E$161-$E$201+$E$185-($E$185*(RAND()*($E$215-$D$215)+$D$215))-(($E$205/$C$56)*(RAND()*($E$216-$D$216)+$D$216))</f>
        <v>#N/A</v>
      </c>
      <c r="U945" s="86"/>
    </row>
    <row r="946" spans="2:21" x14ac:dyDescent="0.25">
      <c r="B946" s="181" t="e">
        <f t="shared" ca="1" si="208"/>
        <v>#N/A</v>
      </c>
      <c r="C9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6" s="86"/>
      <c r="E946" s="86"/>
      <c r="G946" s="16"/>
      <c r="H946" s="86"/>
      <c r="I946" s="86"/>
      <c r="K946" s="86"/>
      <c r="M946" s="16" t="e">
        <f t="shared" ca="1" si="209"/>
        <v>#N/A</v>
      </c>
      <c r="N946" s="86" t="e">
        <f t="shared" ca="1" si="210"/>
        <v>#N/A</v>
      </c>
      <c r="O946" s="86" t="e">
        <f t="shared" ca="1" si="211"/>
        <v>#N/A</v>
      </c>
      <c r="Q946" s="16" t="e">
        <f t="shared" ca="1" si="212"/>
        <v>#N/A</v>
      </c>
      <c r="R946" s="86" t="e">
        <f t="shared" ca="1" si="213"/>
        <v>#N/A</v>
      </c>
      <c r="S946" s="86" t="e">
        <f t="shared" ca="1" si="214"/>
        <v>#N/A</v>
      </c>
      <c r="T946" s="16" t="e">
        <f ca="1">(($E$9*(RAND()*($E$213-$D$213)+$D$213))*(RAND()*('Your Value Calcs'!$E$209-'Your Value Calcs'!$D$209)+'Your Value Calcs'!$D$209+IF('Your Results'!$D$48&gt;0,'Your Results'!$D$48,0)))+$E$161-$E$201+$E$185-($E$185*(RAND()*($E$215-$D$215)+$D$215))-(($E$205/$C$56)*(RAND()*($E$216-$D$216)+$D$216))</f>
        <v>#N/A</v>
      </c>
      <c r="U946" s="86"/>
    </row>
    <row r="947" spans="2:21" x14ac:dyDescent="0.25">
      <c r="B947" s="181" t="e">
        <f t="shared" ca="1" si="208"/>
        <v>#N/A</v>
      </c>
      <c r="C9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7" s="86"/>
      <c r="E947" s="86"/>
      <c r="G947" s="16"/>
      <c r="H947" s="86"/>
      <c r="I947" s="86"/>
      <c r="K947" s="86"/>
      <c r="M947" s="16" t="e">
        <f t="shared" ca="1" si="209"/>
        <v>#N/A</v>
      </c>
      <c r="N947" s="86" t="e">
        <f t="shared" ca="1" si="210"/>
        <v>#N/A</v>
      </c>
      <c r="O947" s="86" t="e">
        <f t="shared" ca="1" si="211"/>
        <v>#N/A</v>
      </c>
      <c r="Q947" s="16" t="e">
        <f t="shared" ca="1" si="212"/>
        <v>#N/A</v>
      </c>
      <c r="R947" s="86" t="e">
        <f t="shared" ca="1" si="213"/>
        <v>#N/A</v>
      </c>
      <c r="S947" s="86" t="e">
        <f t="shared" ca="1" si="214"/>
        <v>#N/A</v>
      </c>
      <c r="T947" s="16" t="e">
        <f ca="1">(($E$9*(RAND()*($E$213-$D$213)+$D$213))*(RAND()*('Your Value Calcs'!$E$209-'Your Value Calcs'!$D$209)+'Your Value Calcs'!$D$209+IF('Your Results'!$D$48&gt;0,'Your Results'!$D$48,0)))+$E$161-$E$201+$E$185-($E$185*(RAND()*($E$215-$D$215)+$D$215))-(($E$205/$C$56)*(RAND()*($E$216-$D$216)+$D$216))</f>
        <v>#N/A</v>
      </c>
      <c r="U947" s="86"/>
    </row>
    <row r="948" spans="2:21" x14ac:dyDescent="0.25">
      <c r="B948" s="181" t="e">
        <f t="shared" ca="1" si="208"/>
        <v>#N/A</v>
      </c>
      <c r="C9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8" s="86"/>
      <c r="E948" s="86"/>
      <c r="G948" s="16"/>
      <c r="H948" s="86"/>
      <c r="I948" s="86"/>
      <c r="K948" s="86"/>
      <c r="M948" s="16" t="e">
        <f t="shared" ca="1" si="209"/>
        <v>#N/A</v>
      </c>
      <c r="N948" s="86" t="e">
        <f t="shared" ca="1" si="210"/>
        <v>#N/A</v>
      </c>
      <c r="O948" s="86" t="e">
        <f t="shared" ca="1" si="211"/>
        <v>#N/A</v>
      </c>
      <c r="Q948" s="16" t="e">
        <f t="shared" ca="1" si="212"/>
        <v>#N/A</v>
      </c>
      <c r="R948" s="86" t="e">
        <f t="shared" ca="1" si="213"/>
        <v>#N/A</v>
      </c>
      <c r="S948" s="86" t="e">
        <f t="shared" ca="1" si="214"/>
        <v>#N/A</v>
      </c>
      <c r="T948" s="16" t="e">
        <f ca="1">(($E$9*(RAND()*($E$213-$D$213)+$D$213))*(RAND()*('Your Value Calcs'!$E$209-'Your Value Calcs'!$D$209)+'Your Value Calcs'!$D$209+IF('Your Results'!$D$48&gt;0,'Your Results'!$D$48,0)))+$E$161-$E$201+$E$185-($E$185*(RAND()*($E$215-$D$215)+$D$215))-(($E$205/$C$56)*(RAND()*($E$216-$D$216)+$D$216))</f>
        <v>#N/A</v>
      </c>
      <c r="U948" s="86"/>
    </row>
    <row r="949" spans="2:21" x14ac:dyDescent="0.25">
      <c r="B949" s="181" t="e">
        <f t="shared" ca="1" si="208"/>
        <v>#N/A</v>
      </c>
      <c r="C9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9" s="86"/>
      <c r="E949" s="86"/>
      <c r="G949" s="16"/>
      <c r="H949" s="86"/>
      <c r="I949" s="86"/>
      <c r="K949" s="86"/>
      <c r="M949" s="16" t="e">
        <f t="shared" ca="1" si="209"/>
        <v>#N/A</v>
      </c>
      <c r="N949" s="86" t="e">
        <f t="shared" ca="1" si="210"/>
        <v>#N/A</v>
      </c>
      <c r="O949" s="86" t="e">
        <f t="shared" ca="1" si="211"/>
        <v>#N/A</v>
      </c>
      <c r="Q949" s="16" t="e">
        <f t="shared" ca="1" si="212"/>
        <v>#N/A</v>
      </c>
      <c r="R949" s="86" t="e">
        <f t="shared" ca="1" si="213"/>
        <v>#N/A</v>
      </c>
      <c r="S949" s="86" t="e">
        <f t="shared" ca="1" si="214"/>
        <v>#N/A</v>
      </c>
      <c r="T949" s="16" t="e">
        <f ca="1">(($E$9*(RAND()*($E$213-$D$213)+$D$213))*(RAND()*('Your Value Calcs'!$E$209-'Your Value Calcs'!$D$209)+'Your Value Calcs'!$D$209+IF('Your Results'!$D$48&gt;0,'Your Results'!$D$48,0)))+$E$161-$E$201+$E$185-($E$185*(RAND()*($E$215-$D$215)+$D$215))-(($E$205/$C$56)*(RAND()*($E$216-$D$216)+$D$216))</f>
        <v>#N/A</v>
      </c>
      <c r="U949" s="86"/>
    </row>
    <row r="950" spans="2:21" x14ac:dyDescent="0.25">
      <c r="B950" s="181" t="e">
        <f t="shared" ca="1" si="208"/>
        <v>#N/A</v>
      </c>
      <c r="C9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0" s="86"/>
      <c r="E950" s="86"/>
      <c r="G950" s="16"/>
      <c r="H950" s="86"/>
      <c r="I950" s="86"/>
      <c r="K950" s="86"/>
      <c r="M950" s="16" t="e">
        <f t="shared" ca="1" si="209"/>
        <v>#N/A</v>
      </c>
      <c r="N950" s="86" t="e">
        <f t="shared" ca="1" si="210"/>
        <v>#N/A</v>
      </c>
      <c r="O950" s="86" t="e">
        <f t="shared" ca="1" si="211"/>
        <v>#N/A</v>
      </c>
      <c r="Q950" s="16" t="e">
        <f t="shared" ca="1" si="212"/>
        <v>#N/A</v>
      </c>
      <c r="R950" s="86" t="e">
        <f t="shared" ca="1" si="213"/>
        <v>#N/A</v>
      </c>
      <c r="S950" s="86" t="e">
        <f t="shared" ca="1" si="214"/>
        <v>#N/A</v>
      </c>
      <c r="T950" s="16" t="e">
        <f ca="1">(($E$9*(RAND()*($E$213-$D$213)+$D$213))*(RAND()*('Your Value Calcs'!$E$209-'Your Value Calcs'!$D$209)+'Your Value Calcs'!$D$209+IF('Your Results'!$D$48&gt;0,'Your Results'!$D$48,0)))+$E$161-$E$201+$E$185-($E$185*(RAND()*($E$215-$D$215)+$D$215))-(($E$205/$C$56)*(RAND()*($E$216-$D$216)+$D$216))</f>
        <v>#N/A</v>
      </c>
      <c r="U950" s="86"/>
    </row>
    <row r="951" spans="2:21" x14ac:dyDescent="0.25">
      <c r="B951" s="181" t="e">
        <f t="shared" ca="1" si="208"/>
        <v>#N/A</v>
      </c>
      <c r="C9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1" s="86"/>
      <c r="E951" s="86"/>
      <c r="G951" s="16"/>
      <c r="H951" s="86"/>
      <c r="I951" s="86"/>
      <c r="K951" s="86"/>
      <c r="M951" s="16" t="e">
        <f t="shared" ca="1" si="209"/>
        <v>#N/A</v>
      </c>
      <c r="N951" s="86" t="e">
        <f t="shared" ca="1" si="210"/>
        <v>#N/A</v>
      </c>
      <c r="O951" s="86" t="e">
        <f t="shared" ca="1" si="211"/>
        <v>#N/A</v>
      </c>
      <c r="Q951" s="16" t="e">
        <f t="shared" ca="1" si="212"/>
        <v>#N/A</v>
      </c>
      <c r="R951" s="86" t="e">
        <f t="shared" ca="1" si="213"/>
        <v>#N/A</v>
      </c>
      <c r="S951" s="86" t="e">
        <f t="shared" ca="1" si="214"/>
        <v>#N/A</v>
      </c>
      <c r="T951" s="16" t="e">
        <f ca="1">(($E$9*(RAND()*($E$213-$D$213)+$D$213))*(RAND()*('Your Value Calcs'!$E$209-'Your Value Calcs'!$D$209)+'Your Value Calcs'!$D$209+IF('Your Results'!$D$48&gt;0,'Your Results'!$D$48,0)))+$E$161-$E$201+$E$185-($E$185*(RAND()*($E$215-$D$215)+$D$215))-(($E$205/$C$56)*(RAND()*($E$216-$D$216)+$D$216))</f>
        <v>#N/A</v>
      </c>
      <c r="U951" s="86"/>
    </row>
    <row r="952" spans="2:21" x14ac:dyDescent="0.25">
      <c r="B952" s="181" t="e">
        <f t="shared" ca="1" si="208"/>
        <v>#N/A</v>
      </c>
      <c r="C9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2" s="86"/>
      <c r="E952" s="86"/>
      <c r="G952" s="16"/>
      <c r="H952" s="86"/>
      <c r="I952" s="86"/>
      <c r="K952" s="86"/>
      <c r="M952" s="16" t="e">
        <f t="shared" ca="1" si="209"/>
        <v>#N/A</v>
      </c>
      <c r="N952" s="86" t="e">
        <f t="shared" ca="1" si="210"/>
        <v>#N/A</v>
      </c>
      <c r="O952" s="86" t="e">
        <f t="shared" ca="1" si="211"/>
        <v>#N/A</v>
      </c>
      <c r="Q952" s="16" t="e">
        <f t="shared" ca="1" si="212"/>
        <v>#N/A</v>
      </c>
      <c r="R952" s="86" t="e">
        <f t="shared" ca="1" si="213"/>
        <v>#N/A</v>
      </c>
      <c r="S952" s="86" t="e">
        <f t="shared" ca="1" si="214"/>
        <v>#N/A</v>
      </c>
      <c r="T952" s="16" t="e">
        <f ca="1">(($E$9*(RAND()*($E$213-$D$213)+$D$213))*(RAND()*('Your Value Calcs'!$E$209-'Your Value Calcs'!$D$209)+'Your Value Calcs'!$D$209+IF('Your Results'!$D$48&gt;0,'Your Results'!$D$48,0)))+$E$161-$E$201+$E$185-($E$185*(RAND()*($E$215-$D$215)+$D$215))-(($E$205/$C$56)*(RAND()*($E$216-$D$216)+$D$216))</f>
        <v>#N/A</v>
      </c>
      <c r="U952" s="86"/>
    </row>
    <row r="953" spans="2:21" x14ac:dyDescent="0.25">
      <c r="B953" s="181" t="e">
        <f t="shared" ca="1" si="208"/>
        <v>#N/A</v>
      </c>
      <c r="C9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3" s="86"/>
      <c r="E953" s="86"/>
      <c r="G953" s="16"/>
      <c r="H953" s="86"/>
      <c r="I953" s="86"/>
      <c r="K953" s="86"/>
      <c r="M953" s="16" t="e">
        <f t="shared" ca="1" si="209"/>
        <v>#N/A</v>
      </c>
      <c r="N953" s="86" t="e">
        <f t="shared" ca="1" si="210"/>
        <v>#N/A</v>
      </c>
      <c r="O953" s="86" t="e">
        <f t="shared" ca="1" si="211"/>
        <v>#N/A</v>
      </c>
      <c r="Q953" s="16" t="e">
        <f t="shared" ca="1" si="212"/>
        <v>#N/A</v>
      </c>
      <c r="R953" s="86" t="e">
        <f t="shared" ca="1" si="213"/>
        <v>#N/A</v>
      </c>
      <c r="S953" s="86" t="e">
        <f t="shared" ca="1" si="214"/>
        <v>#N/A</v>
      </c>
      <c r="T953" s="16" t="e">
        <f ca="1">(($E$9*(RAND()*($E$213-$D$213)+$D$213))*(RAND()*('Your Value Calcs'!$E$209-'Your Value Calcs'!$D$209)+'Your Value Calcs'!$D$209+IF('Your Results'!$D$48&gt;0,'Your Results'!$D$48,0)))+$E$161-$E$201+$E$185-($E$185*(RAND()*($E$215-$D$215)+$D$215))-(($E$205/$C$56)*(RAND()*($E$216-$D$216)+$D$216))</f>
        <v>#N/A</v>
      </c>
      <c r="U953" s="86"/>
    </row>
    <row r="954" spans="2:21" x14ac:dyDescent="0.25">
      <c r="B954" s="181" t="e">
        <f t="shared" ca="1" si="208"/>
        <v>#N/A</v>
      </c>
      <c r="C9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4" s="86"/>
      <c r="E954" s="86"/>
      <c r="G954" s="16"/>
      <c r="H954" s="86"/>
      <c r="I954" s="86"/>
      <c r="K954" s="86"/>
      <c r="M954" s="16" t="e">
        <f t="shared" ca="1" si="209"/>
        <v>#N/A</v>
      </c>
      <c r="N954" s="86" t="e">
        <f t="shared" ca="1" si="210"/>
        <v>#N/A</v>
      </c>
      <c r="O954" s="86" t="e">
        <f t="shared" ca="1" si="211"/>
        <v>#N/A</v>
      </c>
      <c r="Q954" s="16" t="e">
        <f t="shared" ca="1" si="212"/>
        <v>#N/A</v>
      </c>
      <c r="R954" s="86" t="e">
        <f t="shared" ca="1" si="213"/>
        <v>#N/A</v>
      </c>
      <c r="S954" s="86" t="e">
        <f t="shared" ca="1" si="214"/>
        <v>#N/A</v>
      </c>
      <c r="T954" s="16" t="e">
        <f ca="1">(($E$9*(RAND()*($E$213-$D$213)+$D$213))*(RAND()*('Your Value Calcs'!$E$209-'Your Value Calcs'!$D$209)+'Your Value Calcs'!$D$209+IF('Your Results'!$D$48&gt;0,'Your Results'!$D$48,0)))+$E$161-$E$201+$E$185-($E$185*(RAND()*($E$215-$D$215)+$D$215))-(($E$205/$C$56)*(RAND()*($E$216-$D$216)+$D$216))</f>
        <v>#N/A</v>
      </c>
      <c r="U954" s="86"/>
    </row>
    <row r="955" spans="2:21" x14ac:dyDescent="0.25">
      <c r="B955" s="181" t="e">
        <f t="shared" ca="1" si="208"/>
        <v>#N/A</v>
      </c>
      <c r="C9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5" s="86"/>
      <c r="E955" s="86"/>
      <c r="G955" s="16"/>
      <c r="H955" s="86"/>
      <c r="I955" s="86"/>
      <c r="K955" s="86"/>
      <c r="M955" s="16" t="e">
        <f t="shared" ca="1" si="209"/>
        <v>#N/A</v>
      </c>
      <c r="N955" s="86" t="e">
        <f t="shared" ca="1" si="210"/>
        <v>#N/A</v>
      </c>
      <c r="O955" s="86" t="e">
        <f t="shared" ca="1" si="211"/>
        <v>#N/A</v>
      </c>
      <c r="Q955" s="16" t="e">
        <f t="shared" ca="1" si="212"/>
        <v>#N/A</v>
      </c>
      <c r="R955" s="86" t="e">
        <f t="shared" ca="1" si="213"/>
        <v>#N/A</v>
      </c>
      <c r="S955" s="86" t="e">
        <f t="shared" ca="1" si="214"/>
        <v>#N/A</v>
      </c>
      <c r="T955" s="16" t="e">
        <f ca="1">(($E$9*(RAND()*($E$213-$D$213)+$D$213))*(RAND()*('Your Value Calcs'!$E$209-'Your Value Calcs'!$D$209)+'Your Value Calcs'!$D$209+IF('Your Results'!$D$48&gt;0,'Your Results'!$D$48,0)))+$E$161-$E$201+$E$185-($E$185*(RAND()*($E$215-$D$215)+$D$215))-(($E$205/$C$56)*(RAND()*($E$216-$D$216)+$D$216))</f>
        <v>#N/A</v>
      </c>
      <c r="U955" s="86"/>
    </row>
    <row r="956" spans="2:21" x14ac:dyDescent="0.25">
      <c r="B956" s="181" t="e">
        <f t="shared" ca="1" si="208"/>
        <v>#N/A</v>
      </c>
      <c r="C9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6" s="86"/>
      <c r="E956" s="86"/>
      <c r="G956" s="16"/>
      <c r="H956" s="86"/>
      <c r="I956" s="86"/>
      <c r="K956" s="86"/>
      <c r="M956" s="16" t="e">
        <f t="shared" ca="1" si="209"/>
        <v>#N/A</v>
      </c>
      <c r="N956" s="86" t="e">
        <f t="shared" ca="1" si="210"/>
        <v>#N/A</v>
      </c>
      <c r="O956" s="86" t="e">
        <f t="shared" ca="1" si="211"/>
        <v>#N/A</v>
      </c>
      <c r="Q956" s="16" t="e">
        <f t="shared" ca="1" si="212"/>
        <v>#N/A</v>
      </c>
      <c r="R956" s="86" t="e">
        <f t="shared" ca="1" si="213"/>
        <v>#N/A</v>
      </c>
      <c r="S956" s="86" t="e">
        <f t="shared" ca="1" si="214"/>
        <v>#N/A</v>
      </c>
      <c r="T956" s="16" t="e">
        <f ca="1">(($E$9*(RAND()*($E$213-$D$213)+$D$213))*(RAND()*('Your Value Calcs'!$E$209-'Your Value Calcs'!$D$209)+'Your Value Calcs'!$D$209+IF('Your Results'!$D$48&gt;0,'Your Results'!$D$48,0)))+$E$161-$E$201+$E$185-($E$185*(RAND()*($E$215-$D$215)+$D$215))-(($E$205/$C$56)*(RAND()*($E$216-$D$216)+$D$216))</f>
        <v>#N/A</v>
      </c>
      <c r="U956" s="86"/>
    </row>
    <row r="957" spans="2:21" x14ac:dyDescent="0.25">
      <c r="B957" s="181" t="e">
        <f t="shared" ca="1" si="208"/>
        <v>#N/A</v>
      </c>
      <c r="C9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7" s="86"/>
      <c r="E957" s="86"/>
      <c r="G957" s="16"/>
      <c r="H957" s="86"/>
      <c r="I957" s="86"/>
      <c r="K957" s="86"/>
      <c r="M957" s="16" t="e">
        <f t="shared" ca="1" si="209"/>
        <v>#N/A</v>
      </c>
      <c r="N957" s="86" t="e">
        <f t="shared" ca="1" si="210"/>
        <v>#N/A</v>
      </c>
      <c r="O957" s="86" t="e">
        <f t="shared" ca="1" si="211"/>
        <v>#N/A</v>
      </c>
      <c r="Q957" s="16" t="e">
        <f t="shared" ca="1" si="212"/>
        <v>#N/A</v>
      </c>
      <c r="R957" s="86" t="e">
        <f t="shared" ca="1" si="213"/>
        <v>#N/A</v>
      </c>
      <c r="S957" s="86" t="e">
        <f t="shared" ca="1" si="214"/>
        <v>#N/A</v>
      </c>
      <c r="T957" s="16" t="e">
        <f ca="1">(($E$9*(RAND()*($E$213-$D$213)+$D$213))*(RAND()*('Your Value Calcs'!$E$209-'Your Value Calcs'!$D$209)+'Your Value Calcs'!$D$209+IF('Your Results'!$D$48&gt;0,'Your Results'!$D$48,0)))+$E$161-$E$201+$E$185-($E$185*(RAND()*($E$215-$D$215)+$D$215))-(($E$205/$C$56)*(RAND()*($E$216-$D$216)+$D$216))</f>
        <v>#N/A</v>
      </c>
      <c r="U957" s="86"/>
    </row>
    <row r="958" spans="2:21" x14ac:dyDescent="0.25">
      <c r="B958" s="181" t="e">
        <f t="shared" ca="1" si="208"/>
        <v>#N/A</v>
      </c>
      <c r="C9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8" s="86"/>
      <c r="E958" s="86"/>
      <c r="G958" s="16"/>
      <c r="H958" s="86"/>
      <c r="I958" s="86"/>
      <c r="K958" s="86"/>
      <c r="M958" s="16" t="e">
        <f t="shared" ca="1" si="209"/>
        <v>#N/A</v>
      </c>
      <c r="N958" s="86" t="e">
        <f t="shared" ca="1" si="210"/>
        <v>#N/A</v>
      </c>
      <c r="O958" s="86" t="e">
        <f t="shared" ca="1" si="211"/>
        <v>#N/A</v>
      </c>
      <c r="Q958" s="16" t="e">
        <f t="shared" ca="1" si="212"/>
        <v>#N/A</v>
      </c>
      <c r="R958" s="86" t="e">
        <f t="shared" ca="1" si="213"/>
        <v>#N/A</v>
      </c>
      <c r="S958" s="86" t="e">
        <f t="shared" ca="1" si="214"/>
        <v>#N/A</v>
      </c>
      <c r="T958" s="16" t="e">
        <f ca="1">(($E$9*(RAND()*($E$213-$D$213)+$D$213))*(RAND()*('Your Value Calcs'!$E$209-'Your Value Calcs'!$D$209)+'Your Value Calcs'!$D$209+IF('Your Results'!$D$48&gt;0,'Your Results'!$D$48,0)))+$E$161-$E$201+$E$185-($E$185*(RAND()*($E$215-$D$215)+$D$215))-(($E$205/$C$56)*(RAND()*($E$216-$D$216)+$D$216))</f>
        <v>#N/A</v>
      </c>
      <c r="U958" s="86"/>
    </row>
    <row r="959" spans="2:21" x14ac:dyDescent="0.25">
      <c r="B959" s="181" t="e">
        <f t="shared" ca="1" si="208"/>
        <v>#N/A</v>
      </c>
      <c r="C9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9" s="86"/>
      <c r="E959" s="86"/>
      <c r="G959" s="16"/>
      <c r="H959" s="86"/>
      <c r="I959" s="86"/>
      <c r="K959" s="86"/>
      <c r="M959" s="16" t="e">
        <f t="shared" ca="1" si="209"/>
        <v>#N/A</v>
      </c>
      <c r="N959" s="86" t="e">
        <f t="shared" ca="1" si="210"/>
        <v>#N/A</v>
      </c>
      <c r="O959" s="86" t="e">
        <f t="shared" ca="1" si="211"/>
        <v>#N/A</v>
      </c>
      <c r="Q959" s="16" t="e">
        <f t="shared" ca="1" si="212"/>
        <v>#N/A</v>
      </c>
      <c r="R959" s="86" t="e">
        <f t="shared" ca="1" si="213"/>
        <v>#N/A</v>
      </c>
      <c r="S959" s="86" t="e">
        <f t="shared" ca="1" si="214"/>
        <v>#N/A</v>
      </c>
      <c r="T959" s="16" t="e">
        <f ca="1">(($E$9*(RAND()*($E$213-$D$213)+$D$213))*(RAND()*('Your Value Calcs'!$E$209-'Your Value Calcs'!$D$209)+'Your Value Calcs'!$D$209+IF('Your Results'!$D$48&gt;0,'Your Results'!$D$48,0)))+$E$161-$E$201+$E$185-($E$185*(RAND()*($E$215-$D$215)+$D$215))-(($E$205/$C$56)*(RAND()*($E$216-$D$216)+$D$216))</f>
        <v>#N/A</v>
      </c>
      <c r="U959" s="86"/>
    </row>
    <row r="960" spans="2:21" x14ac:dyDescent="0.25">
      <c r="B960" s="181" t="e">
        <f t="shared" ca="1" si="208"/>
        <v>#N/A</v>
      </c>
      <c r="C9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0" s="86"/>
      <c r="E960" s="86"/>
      <c r="G960" s="16"/>
      <c r="H960" s="86"/>
      <c r="I960" s="86"/>
      <c r="K960" s="86"/>
      <c r="M960" s="16" t="e">
        <f t="shared" ca="1" si="209"/>
        <v>#N/A</v>
      </c>
      <c r="N960" s="86" t="e">
        <f t="shared" ca="1" si="210"/>
        <v>#N/A</v>
      </c>
      <c r="O960" s="86" t="e">
        <f t="shared" ca="1" si="211"/>
        <v>#N/A</v>
      </c>
      <c r="Q960" s="16" t="e">
        <f t="shared" ca="1" si="212"/>
        <v>#N/A</v>
      </c>
      <c r="R960" s="86" t="e">
        <f t="shared" ca="1" si="213"/>
        <v>#N/A</v>
      </c>
      <c r="S960" s="86" t="e">
        <f t="shared" ca="1" si="214"/>
        <v>#N/A</v>
      </c>
      <c r="T960" s="16" t="e">
        <f ca="1">(($E$9*(RAND()*($E$213-$D$213)+$D$213))*(RAND()*('Your Value Calcs'!$E$209-'Your Value Calcs'!$D$209)+'Your Value Calcs'!$D$209+IF('Your Results'!$D$48&gt;0,'Your Results'!$D$48,0)))+$E$161-$E$201+$E$185-($E$185*(RAND()*($E$215-$D$215)+$D$215))-(($E$205/$C$56)*(RAND()*($E$216-$D$216)+$D$216))</f>
        <v>#N/A</v>
      </c>
      <c r="U960" s="86"/>
    </row>
    <row r="961" spans="2:21" x14ac:dyDescent="0.25">
      <c r="B961" s="181" t="e">
        <f t="shared" ca="1" si="208"/>
        <v>#N/A</v>
      </c>
      <c r="C9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1" s="86"/>
      <c r="E961" s="86"/>
      <c r="G961" s="16"/>
      <c r="H961" s="86"/>
      <c r="I961" s="86"/>
      <c r="K961" s="86"/>
      <c r="M961" s="16" t="e">
        <f t="shared" ca="1" si="209"/>
        <v>#N/A</v>
      </c>
      <c r="N961" s="86" t="e">
        <f t="shared" ca="1" si="210"/>
        <v>#N/A</v>
      </c>
      <c r="O961" s="86" t="e">
        <f t="shared" ca="1" si="211"/>
        <v>#N/A</v>
      </c>
      <c r="Q961" s="16" t="e">
        <f t="shared" ca="1" si="212"/>
        <v>#N/A</v>
      </c>
      <c r="R961" s="86" t="e">
        <f t="shared" ca="1" si="213"/>
        <v>#N/A</v>
      </c>
      <c r="S961" s="86" t="e">
        <f t="shared" ca="1" si="214"/>
        <v>#N/A</v>
      </c>
      <c r="T961" s="16" t="e">
        <f ca="1">(($E$9*(RAND()*($E$213-$D$213)+$D$213))*(RAND()*('Your Value Calcs'!$E$209-'Your Value Calcs'!$D$209)+'Your Value Calcs'!$D$209+IF('Your Results'!$D$48&gt;0,'Your Results'!$D$48,0)))+$E$161-$E$201+$E$185-($E$185*(RAND()*($E$215-$D$215)+$D$215))-(($E$205/$C$56)*(RAND()*($E$216-$D$216)+$D$216))</f>
        <v>#N/A</v>
      </c>
      <c r="U961" s="86"/>
    </row>
    <row r="962" spans="2:21" x14ac:dyDescent="0.25">
      <c r="B962" s="181" t="e">
        <f t="shared" ref="B962:B1025" ca="1" si="215">($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9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2" s="86"/>
      <c r="E962" s="86"/>
      <c r="G962" s="16"/>
      <c r="H962" s="86"/>
      <c r="I962" s="86"/>
      <c r="K962" s="86"/>
      <c r="M962" s="16" t="e">
        <f t="shared" ref="M962:M1025" ca="1" si="216">(($C$9*(RAND()*($E$213-$D$213)+$D$213))*(RAND()*($E$214-$D$214)+$D$214+IF($B$61&gt;0,$B$61,0)))+$C$161-$C$201+$C$185-($C$185*(RAND()*($E$215-$D$215)+$D$215))-($C$55*(RAND()*($E$216-$D$216)+$D$216))</f>
        <v>#N/A</v>
      </c>
      <c r="N962" s="86" t="e">
        <f t="shared" ref="N962:N1025" ca="1" si="217">M962/$B$221</f>
        <v>#N/A</v>
      </c>
      <c r="O962" s="86" t="e">
        <f t="shared" ref="O962:O1025" ca="1" si="218">(M962+$C$205)/$B$220</f>
        <v>#N/A</v>
      </c>
      <c r="Q962" s="16" t="e">
        <f t="shared" ref="Q962:Q1025" ca="1" si="219">(($E$9*(RAND()*($E$213-$D$213)+$D$213))*(RAND()*($E$214-$D$214)+$D$214+IF($B$61&gt;0,$B$61,0)))+$E$161-$E$201+$E$185-($E$185*(RAND()*($E$215-$D$215)+$D$215))-(($E$205/$C$56)*(RAND()*($E$216-$D$216)+$D$216))</f>
        <v>#N/A</v>
      </c>
      <c r="R962" s="86" t="e">
        <f t="shared" ref="R962:R1025" ca="1" si="220">Q962/$D$221</f>
        <v>#N/A</v>
      </c>
      <c r="S962" s="86" t="e">
        <f t="shared" ref="S962:S1025" ca="1" si="221">(Q962+$E$205)/$D$220</f>
        <v>#N/A</v>
      </c>
      <c r="T962" s="16" t="e">
        <f ca="1">(($E$9*(RAND()*($E$213-$D$213)+$D$213))*(RAND()*('Your Value Calcs'!$E$209-'Your Value Calcs'!$D$209)+'Your Value Calcs'!$D$209+IF('Your Results'!$D$48&gt;0,'Your Results'!$D$48,0)))+$E$161-$E$201+$E$185-($E$185*(RAND()*($E$215-$D$215)+$D$215))-(($E$205/$C$56)*(RAND()*($E$216-$D$216)+$D$216))</f>
        <v>#N/A</v>
      </c>
      <c r="U962" s="86"/>
    </row>
    <row r="963" spans="2:21" x14ac:dyDescent="0.25">
      <c r="B963" s="181" t="e">
        <f t="shared" ca="1" si="215"/>
        <v>#N/A</v>
      </c>
      <c r="C9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3" s="86"/>
      <c r="E963" s="86"/>
      <c r="G963" s="16"/>
      <c r="H963" s="86"/>
      <c r="I963" s="86"/>
      <c r="K963" s="86"/>
      <c r="M963" s="16" t="e">
        <f t="shared" ca="1" si="216"/>
        <v>#N/A</v>
      </c>
      <c r="N963" s="86" t="e">
        <f t="shared" ca="1" si="217"/>
        <v>#N/A</v>
      </c>
      <c r="O963" s="86" t="e">
        <f t="shared" ca="1" si="218"/>
        <v>#N/A</v>
      </c>
      <c r="Q963" s="16" t="e">
        <f t="shared" ca="1" si="219"/>
        <v>#N/A</v>
      </c>
      <c r="R963" s="86" t="e">
        <f t="shared" ca="1" si="220"/>
        <v>#N/A</v>
      </c>
      <c r="S963" s="86" t="e">
        <f t="shared" ca="1" si="221"/>
        <v>#N/A</v>
      </c>
      <c r="T963" s="16" t="e">
        <f ca="1">(($E$9*(RAND()*($E$213-$D$213)+$D$213))*(RAND()*('Your Value Calcs'!$E$209-'Your Value Calcs'!$D$209)+'Your Value Calcs'!$D$209+IF('Your Results'!$D$48&gt;0,'Your Results'!$D$48,0)))+$E$161-$E$201+$E$185-($E$185*(RAND()*($E$215-$D$215)+$D$215))-(($E$205/$C$56)*(RAND()*($E$216-$D$216)+$D$216))</f>
        <v>#N/A</v>
      </c>
      <c r="U963" s="86"/>
    </row>
    <row r="964" spans="2:21" x14ac:dyDescent="0.25">
      <c r="B964" s="181" t="e">
        <f t="shared" ca="1" si="215"/>
        <v>#N/A</v>
      </c>
      <c r="C9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4" s="86"/>
      <c r="E964" s="86"/>
      <c r="G964" s="16"/>
      <c r="H964" s="86"/>
      <c r="I964" s="86"/>
      <c r="K964" s="86"/>
      <c r="M964" s="16" t="e">
        <f t="shared" ca="1" si="216"/>
        <v>#N/A</v>
      </c>
      <c r="N964" s="86" t="e">
        <f t="shared" ca="1" si="217"/>
        <v>#N/A</v>
      </c>
      <c r="O964" s="86" t="e">
        <f t="shared" ca="1" si="218"/>
        <v>#N/A</v>
      </c>
      <c r="Q964" s="16" t="e">
        <f t="shared" ca="1" si="219"/>
        <v>#N/A</v>
      </c>
      <c r="R964" s="86" t="e">
        <f t="shared" ca="1" si="220"/>
        <v>#N/A</v>
      </c>
      <c r="S964" s="86" t="e">
        <f t="shared" ca="1" si="221"/>
        <v>#N/A</v>
      </c>
      <c r="T964" s="16" t="e">
        <f ca="1">(($E$9*(RAND()*($E$213-$D$213)+$D$213))*(RAND()*('Your Value Calcs'!$E$209-'Your Value Calcs'!$D$209)+'Your Value Calcs'!$D$209+IF('Your Results'!$D$48&gt;0,'Your Results'!$D$48,0)))+$E$161-$E$201+$E$185-($E$185*(RAND()*($E$215-$D$215)+$D$215))-(($E$205/$C$56)*(RAND()*($E$216-$D$216)+$D$216))</f>
        <v>#N/A</v>
      </c>
      <c r="U964" s="86"/>
    </row>
    <row r="965" spans="2:21" x14ac:dyDescent="0.25">
      <c r="B965" s="181" t="e">
        <f t="shared" ca="1" si="215"/>
        <v>#N/A</v>
      </c>
      <c r="C9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5" s="86"/>
      <c r="E965" s="86"/>
      <c r="G965" s="16"/>
      <c r="H965" s="86"/>
      <c r="I965" s="86"/>
      <c r="K965" s="86"/>
      <c r="M965" s="16" t="e">
        <f t="shared" ca="1" si="216"/>
        <v>#N/A</v>
      </c>
      <c r="N965" s="86" t="e">
        <f t="shared" ca="1" si="217"/>
        <v>#N/A</v>
      </c>
      <c r="O965" s="86" t="e">
        <f t="shared" ca="1" si="218"/>
        <v>#N/A</v>
      </c>
      <c r="Q965" s="16" t="e">
        <f t="shared" ca="1" si="219"/>
        <v>#N/A</v>
      </c>
      <c r="R965" s="86" t="e">
        <f t="shared" ca="1" si="220"/>
        <v>#N/A</v>
      </c>
      <c r="S965" s="86" t="e">
        <f t="shared" ca="1" si="221"/>
        <v>#N/A</v>
      </c>
      <c r="T965" s="16" t="e">
        <f ca="1">(($E$9*(RAND()*($E$213-$D$213)+$D$213))*(RAND()*('Your Value Calcs'!$E$209-'Your Value Calcs'!$D$209)+'Your Value Calcs'!$D$209+IF('Your Results'!$D$48&gt;0,'Your Results'!$D$48,0)))+$E$161-$E$201+$E$185-($E$185*(RAND()*($E$215-$D$215)+$D$215))-(($E$205/$C$56)*(RAND()*($E$216-$D$216)+$D$216))</f>
        <v>#N/A</v>
      </c>
      <c r="U965" s="86"/>
    </row>
    <row r="966" spans="2:21" x14ac:dyDescent="0.25">
      <c r="B966" s="181" t="e">
        <f t="shared" ca="1" si="215"/>
        <v>#N/A</v>
      </c>
      <c r="C9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6" s="86"/>
      <c r="E966" s="86"/>
      <c r="G966" s="16"/>
      <c r="H966" s="86"/>
      <c r="I966" s="86"/>
      <c r="K966" s="86"/>
      <c r="M966" s="16" t="e">
        <f t="shared" ca="1" si="216"/>
        <v>#N/A</v>
      </c>
      <c r="N966" s="86" t="e">
        <f t="shared" ca="1" si="217"/>
        <v>#N/A</v>
      </c>
      <c r="O966" s="86" t="e">
        <f t="shared" ca="1" si="218"/>
        <v>#N/A</v>
      </c>
      <c r="Q966" s="16" t="e">
        <f t="shared" ca="1" si="219"/>
        <v>#N/A</v>
      </c>
      <c r="R966" s="86" t="e">
        <f t="shared" ca="1" si="220"/>
        <v>#N/A</v>
      </c>
      <c r="S966" s="86" t="e">
        <f t="shared" ca="1" si="221"/>
        <v>#N/A</v>
      </c>
      <c r="T966" s="16" t="e">
        <f ca="1">(($E$9*(RAND()*($E$213-$D$213)+$D$213))*(RAND()*('Your Value Calcs'!$E$209-'Your Value Calcs'!$D$209)+'Your Value Calcs'!$D$209+IF('Your Results'!$D$48&gt;0,'Your Results'!$D$48,0)))+$E$161-$E$201+$E$185-($E$185*(RAND()*($E$215-$D$215)+$D$215))-(($E$205/$C$56)*(RAND()*($E$216-$D$216)+$D$216))</f>
        <v>#N/A</v>
      </c>
      <c r="U966" s="86"/>
    </row>
    <row r="967" spans="2:21" x14ac:dyDescent="0.25">
      <c r="B967" s="181" t="e">
        <f t="shared" ca="1" si="215"/>
        <v>#N/A</v>
      </c>
      <c r="C9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7" s="86"/>
      <c r="E967" s="86"/>
      <c r="G967" s="16"/>
      <c r="H967" s="86"/>
      <c r="I967" s="86"/>
      <c r="K967" s="86"/>
      <c r="M967" s="16" t="e">
        <f t="shared" ca="1" si="216"/>
        <v>#N/A</v>
      </c>
      <c r="N967" s="86" t="e">
        <f t="shared" ca="1" si="217"/>
        <v>#N/A</v>
      </c>
      <c r="O967" s="86" t="e">
        <f t="shared" ca="1" si="218"/>
        <v>#N/A</v>
      </c>
      <c r="Q967" s="16" t="e">
        <f t="shared" ca="1" si="219"/>
        <v>#N/A</v>
      </c>
      <c r="R967" s="86" t="e">
        <f t="shared" ca="1" si="220"/>
        <v>#N/A</v>
      </c>
      <c r="S967" s="86" t="e">
        <f t="shared" ca="1" si="221"/>
        <v>#N/A</v>
      </c>
      <c r="T967" s="16" t="e">
        <f ca="1">(($E$9*(RAND()*($E$213-$D$213)+$D$213))*(RAND()*('Your Value Calcs'!$E$209-'Your Value Calcs'!$D$209)+'Your Value Calcs'!$D$209+IF('Your Results'!$D$48&gt;0,'Your Results'!$D$48,0)))+$E$161-$E$201+$E$185-($E$185*(RAND()*($E$215-$D$215)+$D$215))-(($E$205/$C$56)*(RAND()*($E$216-$D$216)+$D$216))</f>
        <v>#N/A</v>
      </c>
      <c r="U967" s="86"/>
    </row>
    <row r="968" spans="2:21" x14ac:dyDescent="0.25">
      <c r="B968" s="181" t="e">
        <f t="shared" ca="1" si="215"/>
        <v>#N/A</v>
      </c>
      <c r="C9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8" s="86"/>
      <c r="E968" s="86"/>
      <c r="G968" s="16"/>
      <c r="H968" s="86"/>
      <c r="I968" s="86"/>
      <c r="K968" s="86"/>
      <c r="M968" s="16" t="e">
        <f t="shared" ca="1" si="216"/>
        <v>#N/A</v>
      </c>
      <c r="N968" s="86" t="e">
        <f t="shared" ca="1" si="217"/>
        <v>#N/A</v>
      </c>
      <c r="O968" s="86" t="e">
        <f t="shared" ca="1" si="218"/>
        <v>#N/A</v>
      </c>
      <c r="Q968" s="16" t="e">
        <f t="shared" ca="1" si="219"/>
        <v>#N/A</v>
      </c>
      <c r="R968" s="86" t="e">
        <f t="shared" ca="1" si="220"/>
        <v>#N/A</v>
      </c>
      <c r="S968" s="86" t="e">
        <f t="shared" ca="1" si="221"/>
        <v>#N/A</v>
      </c>
      <c r="T968" s="16" t="e">
        <f ca="1">(($E$9*(RAND()*($E$213-$D$213)+$D$213))*(RAND()*('Your Value Calcs'!$E$209-'Your Value Calcs'!$D$209)+'Your Value Calcs'!$D$209+IF('Your Results'!$D$48&gt;0,'Your Results'!$D$48,0)))+$E$161-$E$201+$E$185-($E$185*(RAND()*($E$215-$D$215)+$D$215))-(($E$205/$C$56)*(RAND()*($E$216-$D$216)+$D$216))</f>
        <v>#N/A</v>
      </c>
      <c r="U968" s="86"/>
    </row>
    <row r="969" spans="2:21" x14ac:dyDescent="0.25">
      <c r="B969" s="181" t="e">
        <f t="shared" ca="1" si="215"/>
        <v>#N/A</v>
      </c>
      <c r="C9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9" s="86"/>
      <c r="E969" s="86"/>
      <c r="G969" s="16"/>
      <c r="H969" s="86"/>
      <c r="I969" s="86"/>
      <c r="K969" s="86"/>
      <c r="M969" s="16" t="e">
        <f t="shared" ca="1" si="216"/>
        <v>#N/A</v>
      </c>
      <c r="N969" s="86" t="e">
        <f t="shared" ca="1" si="217"/>
        <v>#N/A</v>
      </c>
      <c r="O969" s="86" t="e">
        <f t="shared" ca="1" si="218"/>
        <v>#N/A</v>
      </c>
      <c r="Q969" s="16" t="e">
        <f t="shared" ca="1" si="219"/>
        <v>#N/A</v>
      </c>
      <c r="R969" s="86" t="e">
        <f t="shared" ca="1" si="220"/>
        <v>#N/A</v>
      </c>
      <c r="S969" s="86" t="e">
        <f t="shared" ca="1" si="221"/>
        <v>#N/A</v>
      </c>
      <c r="T969" s="16" t="e">
        <f ca="1">(($E$9*(RAND()*($E$213-$D$213)+$D$213))*(RAND()*('Your Value Calcs'!$E$209-'Your Value Calcs'!$D$209)+'Your Value Calcs'!$D$209+IF('Your Results'!$D$48&gt;0,'Your Results'!$D$48,0)))+$E$161-$E$201+$E$185-($E$185*(RAND()*($E$215-$D$215)+$D$215))-(($E$205/$C$56)*(RAND()*($E$216-$D$216)+$D$216))</f>
        <v>#N/A</v>
      </c>
      <c r="U969" s="86"/>
    </row>
    <row r="970" spans="2:21" x14ac:dyDescent="0.25">
      <c r="B970" s="181" t="e">
        <f t="shared" ca="1" si="215"/>
        <v>#N/A</v>
      </c>
      <c r="C9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0" s="86"/>
      <c r="E970" s="86"/>
      <c r="G970" s="16"/>
      <c r="H970" s="86"/>
      <c r="I970" s="86"/>
      <c r="K970" s="86"/>
      <c r="M970" s="16" t="e">
        <f t="shared" ca="1" si="216"/>
        <v>#N/A</v>
      </c>
      <c r="N970" s="86" t="e">
        <f t="shared" ca="1" si="217"/>
        <v>#N/A</v>
      </c>
      <c r="O970" s="86" t="e">
        <f t="shared" ca="1" si="218"/>
        <v>#N/A</v>
      </c>
      <c r="Q970" s="16" t="e">
        <f t="shared" ca="1" si="219"/>
        <v>#N/A</v>
      </c>
      <c r="R970" s="86" t="e">
        <f t="shared" ca="1" si="220"/>
        <v>#N/A</v>
      </c>
      <c r="S970" s="86" t="e">
        <f t="shared" ca="1" si="221"/>
        <v>#N/A</v>
      </c>
      <c r="T970" s="16" t="e">
        <f ca="1">(($E$9*(RAND()*($E$213-$D$213)+$D$213))*(RAND()*('Your Value Calcs'!$E$209-'Your Value Calcs'!$D$209)+'Your Value Calcs'!$D$209+IF('Your Results'!$D$48&gt;0,'Your Results'!$D$48,0)))+$E$161-$E$201+$E$185-($E$185*(RAND()*($E$215-$D$215)+$D$215))-(($E$205/$C$56)*(RAND()*($E$216-$D$216)+$D$216))</f>
        <v>#N/A</v>
      </c>
      <c r="U970" s="86"/>
    </row>
    <row r="971" spans="2:21" x14ac:dyDescent="0.25">
      <c r="B971" s="181" t="e">
        <f t="shared" ca="1" si="215"/>
        <v>#N/A</v>
      </c>
      <c r="C9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1" s="86"/>
      <c r="E971" s="86"/>
      <c r="G971" s="16"/>
      <c r="H971" s="86"/>
      <c r="I971" s="86"/>
      <c r="K971" s="86"/>
      <c r="M971" s="16" t="e">
        <f t="shared" ca="1" si="216"/>
        <v>#N/A</v>
      </c>
      <c r="N971" s="86" t="e">
        <f t="shared" ca="1" si="217"/>
        <v>#N/A</v>
      </c>
      <c r="O971" s="86" t="e">
        <f t="shared" ca="1" si="218"/>
        <v>#N/A</v>
      </c>
      <c r="Q971" s="16" t="e">
        <f t="shared" ca="1" si="219"/>
        <v>#N/A</v>
      </c>
      <c r="R971" s="86" t="e">
        <f t="shared" ca="1" si="220"/>
        <v>#N/A</v>
      </c>
      <c r="S971" s="86" t="e">
        <f t="shared" ca="1" si="221"/>
        <v>#N/A</v>
      </c>
      <c r="T971" s="16" t="e">
        <f ca="1">(($E$9*(RAND()*($E$213-$D$213)+$D$213))*(RAND()*('Your Value Calcs'!$E$209-'Your Value Calcs'!$D$209)+'Your Value Calcs'!$D$209+IF('Your Results'!$D$48&gt;0,'Your Results'!$D$48,0)))+$E$161-$E$201+$E$185-($E$185*(RAND()*($E$215-$D$215)+$D$215))-(($E$205/$C$56)*(RAND()*($E$216-$D$216)+$D$216))</f>
        <v>#N/A</v>
      </c>
      <c r="U971" s="86"/>
    </row>
    <row r="972" spans="2:21" x14ac:dyDescent="0.25">
      <c r="B972" s="181" t="e">
        <f t="shared" ca="1" si="215"/>
        <v>#N/A</v>
      </c>
      <c r="C9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2" s="86"/>
      <c r="E972" s="86"/>
      <c r="G972" s="16"/>
      <c r="H972" s="86"/>
      <c r="I972" s="86"/>
      <c r="K972" s="86"/>
      <c r="M972" s="16" t="e">
        <f t="shared" ca="1" si="216"/>
        <v>#N/A</v>
      </c>
      <c r="N972" s="86" t="e">
        <f t="shared" ca="1" si="217"/>
        <v>#N/A</v>
      </c>
      <c r="O972" s="86" t="e">
        <f t="shared" ca="1" si="218"/>
        <v>#N/A</v>
      </c>
      <c r="Q972" s="16" t="e">
        <f t="shared" ca="1" si="219"/>
        <v>#N/A</v>
      </c>
      <c r="R972" s="86" t="e">
        <f t="shared" ca="1" si="220"/>
        <v>#N/A</v>
      </c>
      <c r="S972" s="86" t="e">
        <f t="shared" ca="1" si="221"/>
        <v>#N/A</v>
      </c>
      <c r="T972" s="16" t="e">
        <f ca="1">(($E$9*(RAND()*($E$213-$D$213)+$D$213))*(RAND()*('Your Value Calcs'!$E$209-'Your Value Calcs'!$D$209)+'Your Value Calcs'!$D$209+IF('Your Results'!$D$48&gt;0,'Your Results'!$D$48,0)))+$E$161-$E$201+$E$185-($E$185*(RAND()*($E$215-$D$215)+$D$215))-(($E$205/$C$56)*(RAND()*($E$216-$D$216)+$D$216))</f>
        <v>#N/A</v>
      </c>
      <c r="U972" s="86"/>
    </row>
    <row r="973" spans="2:21" x14ac:dyDescent="0.25">
      <c r="B973" s="181" t="e">
        <f t="shared" ca="1" si="215"/>
        <v>#N/A</v>
      </c>
      <c r="C9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3" s="86"/>
      <c r="E973" s="86"/>
      <c r="G973" s="16"/>
      <c r="H973" s="86"/>
      <c r="I973" s="86"/>
      <c r="K973" s="86"/>
      <c r="M973" s="16" t="e">
        <f t="shared" ca="1" si="216"/>
        <v>#N/A</v>
      </c>
      <c r="N973" s="86" t="e">
        <f t="shared" ca="1" si="217"/>
        <v>#N/A</v>
      </c>
      <c r="O973" s="86" t="e">
        <f t="shared" ca="1" si="218"/>
        <v>#N/A</v>
      </c>
      <c r="Q973" s="16" t="e">
        <f t="shared" ca="1" si="219"/>
        <v>#N/A</v>
      </c>
      <c r="R973" s="86" t="e">
        <f t="shared" ca="1" si="220"/>
        <v>#N/A</v>
      </c>
      <c r="S973" s="86" t="e">
        <f t="shared" ca="1" si="221"/>
        <v>#N/A</v>
      </c>
      <c r="T973" s="16" t="e">
        <f ca="1">(($E$9*(RAND()*($E$213-$D$213)+$D$213))*(RAND()*('Your Value Calcs'!$E$209-'Your Value Calcs'!$D$209)+'Your Value Calcs'!$D$209+IF('Your Results'!$D$48&gt;0,'Your Results'!$D$48,0)))+$E$161-$E$201+$E$185-($E$185*(RAND()*($E$215-$D$215)+$D$215))-(($E$205/$C$56)*(RAND()*($E$216-$D$216)+$D$216))</f>
        <v>#N/A</v>
      </c>
      <c r="U973" s="86"/>
    </row>
    <row r="974" spans="2:21" x14ac:dyDescent="0.25">
      <c r="B974" s="181" t="e">
        <f t="shared" ca="1" si="215"/>
        <v>#N/A</v>
      </c>
      <c r="C9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4" s="86"/>
      <c r="E974" s="86"/>
      <c r="G974" s="16"/>
      <c r="H974" s="86"/>
      <c r="I974" s="86"/>
      <c r="K974" s="86"/>
      <c r="M974" s="16" t="e">
        <f t="shared" ca="1" si="216"/>
        <v>#N/A</v>
      </c>
      <c r="N974" s="86" t="e">
        <f t="shared" ca="1" si="217"/>
        <v>#N/A</v>
      </c>
      <c r="O974" s="86" t="e">
        <f t="shared" ca="1" si="218"/>
        <v>#N/A</v>
      </c>
      <c r="Q974" s="16" t="e">
        <f t="shared" ca="1" si="219"/>
        <v>#N/A</v>
      </c>
      <c r="R974" s="86" t="e">
        <f t="shared" ca="1" si="220"/>
        <v>#N/A</v>
      </c>
      <c r="S974" s="86" t="e">
        <f t="shared" ca="1" si="221"/>
        <v>#N/A</v>
      </c>
      <c r="T974" s="16" t="e">
        <f ca="1">(($E$9*(RAND()*($E$213-$D$213)+$D$213))*(RAND()*('Your Value Calcs'!$E$209-'Your Value Calcs'!$D$209)+'Your Value Calcs'!$D$209+IF('Your Results'!$D$48&gt;0,'Your Results'!$D$48,0)))+$E$161-$E$201+$E$185-($E$185*(RAND()*($E$215-$D$215)+$D$215))-(($E$205/$C$56)*(RAND()*($E$216-$D$216)+$D$216))</f>
        <v>#N/A</v>
      </c>
      <c r="U974" s="86"/>
    </row>
    <row r="975" spans="2:21" x14ac:dyDescent="0.25">
      <c r="B975" s="181" t="e">
        <f t="shared" ca="1" si="215"/>
        <v>#N/A</v>
      </c>
      <c r="C9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5" s="86"/>
      <c r="E975" s="86"/>
      <c r="G975" s="16"/>
      <c r="H975" s="86"/>
      <c r="I975" s="86"/>
      <c r="K975" s="86"/>
      <c r="M975" s="16" t="e">
        <f t="shared" ca="1" si="216"/>
        <v>#N/A</v>
      </c>
      <c r="N975" s="86" t="e">
        <f t="shared" ca="1" si="217"/>
        <v>#N/A</v>
      </c>
      <c r="O975" s="86" t="e">
        <f t="shared" ca="1" si="218"/>
        <v>#N/A</v>
      </c>
      <c r="Q975" s="16" t="e">
        <f t="shared" ca="1" si="219"/>
        <v>#N/A</v>
      </c>
      <c r="R975" s="86" t="e">
        <f t="shared" ca="1" si="220"/>
        <v>#N/A</v>
      </c>
      <c r="S975" s="86" t="e">
        <f t="shared" ca="1" si="221"/>
        <v>#N/A</v>
      </c>
      <c r="T975" s="16" t="e">
        <f ca="1">(($E$9*(RAND()*($E$213-$D$213)+$D$213))*(RAND()*('Your Value Calcs'!$E$209-'Your Value Calcs'!$D$209)+'Your Value Calcs'!$D$209+IF('Your Results'!$D$48&gt;0,'Your Results'!$D$48,0)))+$E$161-$E$201+$E$185-($E$185*(RAND()*($E$215-$D$215)+$D$215))-(($E$205/$C$56)*(RAND()*($E$216-$D$216)+$D$216))</f>
        <v>#N/A</v>
      </c>
      <c r="U975" s="86"/>
    </row>
    <row r="976" spans="2:21" x14ac:dyDescent="0.25">
      <c r="B976" s="181" t="e">
        <f t="shared" ca="1" si="215"/>
        <v>#N/A</v>
      </c>
      <c r="C9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6" s="86"/>
      <c r="E976" s="86"/>
      <c r="G976" s="16"/>
      <c r="H976" s="86"/>
      <c r="I976" s="86"/>
      <c r="K976" s="86"/>
      <c r="M976" s="16" t="e">
        <f t="shared" ca="1" si="216"/>
        <v>#N/A</v>
      </c>
      <c r="N976" s="86" t="e">
        <f t="shared" ca="1" si="217"/>
        <v>#N/A</v>
      </c>
      <c r="O976" s="86" t="e">
        <f t="shared" ca="1" si="218"/>
        <v>#N/A</v>
      </c>
      <c r="Q976" s="16" t="e">
        <f t="shared" ca="1" si="219"/>
        <v>#N/A</v>
      </c>
      <c r="R976" s="86" t="e">
        <f t="shared" ca="1" si="220"/>
        <v>#N/A</v>
      </c>
      <c r="S976" s="86" t="e">
        <f t="shared" ca="1" si="221"/>
        <v>#N/A</v>
      </c>
      <c r="T976" s="16" t="e">
        <f ca="1">(($E$9*(RAND()*($E$213-$D$213)+$D$213))*(RAND()*('Your Value Calcs'!$E$209-'Your Value Calcs'!$D$209)+'Your Value Calcs'!$D$209+IF('Your Results'!$D$48&gt;0,'Your Results'!$D$48,0)))+$E$161-$E$201+$E$185-($E$185*(RAND()*($E$215-$D$215)+$D$215))-(($E$205/$C$56)*(RAND()*($E$216-$D$216)+$D$216))</f>
        <v>#N/A</v>
      </c>
      <c r="U976" s="86"/>
    </row>
    <row r="977" spans="2:21" x14ac:dyDescent="0.25">
      <c r="B977" s="181" t="e">
        <f t="shared" ca="1" si="215"/>
        <v>#N/A</v>
      </c>
      <c r="C9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7" s="86"/>
      <c r="E977" s="86"/>
      <c r="G977" s="16"/>
      <c r="H977" s="86"/>
      <c r="I977" s="86"/>
      <c r="K977" s="86"/>
      <c r="M977" s="16" t="e">
        <f t="shared" ca="1" si="216"/>
        <v>#N/A</v>
      </c>
      <c r="N977" s="86" t="e">
        <f t="shared" ca="1" si="217"/>
        <v>#N/A</v>
      </c>
      <c r="O977" s="86" t="e">
        <f t="shared" ca="1" si="218"/>
        <v>#N/A</v>
      </c>
      <c r="Q977" s="16" t="e">
        <f t="shared" ca="1" si="219"/>
        <v>#N/A</v>
      </c>
      <c r="R977" s="86" t="e">
        <f t="shared" ca="1" si="220"/>
        <v>#N/A</v>
      </c>
      <c r="S977" s="86" t="e">
        <f t="shared" ca="1" si="221"/>
        <v>#N/A</v>
      </c>
      <c r="T977" s="16" t="e">
        <f ca="1">(($E$9*(RAND()*($E$213-$D$213)+$D$213))*(RAND()*('Your Value Calcs'!$E$209-'Your Value Calcs'!$D$209)+'Your Value Calcs'!$D$209+IF('Your Results'!$D$48&gt;0,'Your Results'!$D$48,0)))+$E$161-$E$201+$E$185-($E$185*(RAND()*($E$215-$D$215)+$D$215))-(($E$205/$C$56)*(RAND()*($E$216-$D$216)+$D$216))</f>
        <v>#N/A</v>
      </c>
      <c r="U977" s="86"/>
    </row>
    <row r="978" spans="2:21" x14ac:dyDescent="0.25">
      <c r="B978" s="181" t="e">
        <f t="shared" ca="1" si="215"/>
        <v>#N/A</v>
      </c>
      <c r="C9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8" s="86"/>
      <c r="E978" s="86"/>
      <c r="G978" s="16"/>
      <c r="H978" s="86"/>
      <c r="I978" s="86"/>
      <c r="K978" s="86"/>
      <c r="M978" s="16" t="e">
        <f t="shared" ca="1" si="216"/>
        <v>#N/A</v>
      </c>
      <c r="N978" s="86" t="e">
        <f t="shared" ca="1" si="217"/>
        <v>#N/A</v>
      </c>
      <c r="O978" s="86" t="e">
        <f t="shared" ca="1" si="218"/>
        <v>#N/A</v>
      </c>
      <c r="Q978" s="16" t="e">
        <f t="shared" ca="1" si="219"/>
        <v>#N/A</v>
      </c>
      <c r="R978" s="86" t="e">
        <f t="shared" ca="1" si="220"/>
        <v>#N/A</v>
      </c>
      <c r="S978" s="86" t="e">
        <f t="shared" ca="1" si="221"/>
        <v>#N/A</v>
      </c>
      <c r="T978" s="16" t="e">
        <f ca="1">(($E$9*(RAND()*($E$213-$D$213)+$D$213))*(RAND()*('Your Value Calcs'!$E$209-'Your Value Calcs'!$D$209)+'Your Value Calcs'!$D$209+IF('Your Results'!$D$48&gt;0,'Your Results'!$D$48,0)))+$E$161-$E$201+$E$185-($E$185*(RAND()*($E$215-$D$215)+$D$215))-(($E$205/$C$56)*(RAND()*($E$216-$D$216)+$D$216))</f>
        <v>#N/A</v>
      </c>
      <c r="U978" s="86"/>
    </row>
    <row r="979" spans="2:21" x14ac:dyDescent="0.25">
      <c r="B979" s="181" t="e">
        <f t="shared" ca="1" si="215"/>
        <v>#N/A</v>
      </c>
      <c r="C9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9" s="86"/>
      <c r="E979" s="86"/>
      <c r="G979" s="16"/>
      <c r="H979" s="86"/>
      <c r="I979" s="86"/>
      <c r="K979" s="86"/>
      <c r="M979" s="16" t="e">
        <f t="shared" ca="1" si="216"/>
        <v>#N/A</v>
      </c>
      <c r="N979" s="86" t="e">
        <f t="shared" ca="1" si="217"/>
        <v>#N/A</v>
      </c>
      <c r="O979" s="86" t="e">
        <f t="shared" ca="1" si="218"/>
        <v>#N/A</v>
      </c>
      <c r="Q979" s="16" t="e">
        <f t="shared" ca="1" si="219"/>
        <v>#N/A</v>
      </c>
      <c r="R979" s="86" t="e">
        <f t="shared" ca="1" si="220"/>
        <v>#N/A</v>
      </c>
      <c r="S979" s="86" t="e">
        <f t="shared" ca="1" si="221"/>
        <v>#N/A</v>
      </c>
      <c r="T979" s="16" t="e">
        <f ca="1">(($E$9*(RAND()*($E$213-$D$213)+$D$213))*(RAND()*('Your Value Calcs'!$E$209-'Your Value Calcs'!$D$209)+'Your Value Calcs'!$D$209+IF('Your Results'!$D$48&gt;0,'Your Results'!$D$48,0)))+$E$161-$E$201+$E$185-($E$185*(RAND()*($E$215-$D$215)+$D$215))-(($E$205/$C$56)*(RAND()*($E$216-$D$216)+$D$216))</f>
        <v>#N/A</v>
      </c>
      <c r="U979" s="86"/>
    </row>
    <row r="980" spans="2:21" x14ac:dyDescent="0.25">
      <c r="B980" s="181" t="e">
        <f t="shared" ca="1" si="215"/>
        <v>#N/A</v>
      </c>
      <c r="C9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0" s="86"/>
      <c r="E980" s="86"/>
      <c r="G980" s="16"/>
      <c r="H980" s="86"/>
      <c r="I980" s="86"/>
      <c r="K980" s="86"/>
      <c r="M980" s="16" t="e">
        <f t="shared" ca="1" si="216"/>
        <v>#N/A</v>
      </c>
      <c r="N980" s="86" t="e">
        <f t="shared" ca="1" si="217"/>
        <v>#N/A</v>
      </c>
      <c r="O980" s="86" t="e">
        <f t="shared" ca="1" si="218"/>
        <v>#N/A</v>
      </c>
      <c r="Q980" s="16" t="e">
        <f t="shared" ca="1" si="219"/>
        <v>#N/A</v>
      </c>
      <c r="R980" s="86" t="e">
        <f t="shared" ca="1" si="220"/>
        <v>#N/A</v>
      </c>
      <c r="S980" s="86" t="e">
        <f t="shared" ca="1" si="221"/>
        <v>#N/A</v>
      </c>
      <c r="T980" s="16" t="e">
        <f ca="1">(($E$9*(RAND()*($E$213-$D$213)+$D$213))*(RAND()*('Your Value Calcs'!$E$209-'Your Value Calcs'!$D$209)+'Your Value Calcs'!$D$209+IF('Your Results'!$D$48&gt;0,'Your Results'!$D$48,0)))+$E$161-$E$201+$E$185-($E$185*(RAND()*($E$215-$D$215)+$D$215))-(($E$205/$C$56)*(RAND()*($E$216-$D$216)+$D$216))</f>
        <v>#N/A</v>
      </c>
      <c r="U980" s="86"/>
    </row>
    <row r="981" spans="2:21" x14ac:dyDescent="0.25">
      <c r="B981" s="181" t="e">
        <f t="shared" ca="1" si="215"/>
        <v>#N/A</v>
      </c>
      <c r="C9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1" s="86"/>
      <c r="E981" s="86"/>
      <c r="G981" s="16"/>
      <c r="H981" s="86"/>
      <c r="I981" s="86"/>
      <c r="K981" s="86"/>
      <c r="M981" s="16" t="e">
        <f t="shared" ca="1" si="216"/>
        <v>#N/A</v>
      </c>
      <c r="N981" s="86" t="e">
        <f t="shared" ca="1" si="217"/>
        <v>#N/A</v>
      </c>
      <c r="O981" s="86" t="e">
        <f t="shared" ca="1" si="218"/>
        <v>#N/A</v>
      </c>
      <c r="Q981" s="16" t="e">
        <f t="shared" ca="1" si="219"/>
        <v>#N/A</v>
      </c>
      <c r="R981" s="86" t="e">
        <f t="shared" ca="1" si="220"/>
        <v>#N/A</v>
      </c>
      <c r="S981" s="86" t="e">
        <f t="shared" ca="1" si="221"/>
        <v>#N/A</v>
      </c>
      <c r="T981" s="16" t="e">
        <f ca="1">(($E$9*(RAND()*($E$213-$D$213)+$D$213))*(RAND()*('Your Value Calcs'!$E$209-'Your Value Calcs'!$D$209)+'Your Value Calcs'!$D$209+IF('Your Results'!$D$48&gt;0,'Your Results'!$D$48,0)))+$E$161-$E$201+$E$185-($E$185*(RAND()*($E$215-$D$215)+$D$215))-(($E$205/$C$56)*(RAND()*($E$216-$D$216)+$D$216))</f>
        <v>#N/A</v>
      </c>
      <c r="U981" s="86"/>
    </row>
    <row r="982" spans="2:21" x14ac:dyDescent="0.25">
      <c r="B982" s="181" t="e">
        <f t="shared" ca="1" si="215"/>
        <v>#N/A</v>
      </c>
      <c r="C9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2" s="86"/>
      <c r="E982" s="86"/>
      <c r="G982" s="16"/>
      <c r="H982" s="86"/>
      <c r="I982" s="86"/>
      <c r="K982" s="86"/>
      <c r="M982" s="16" t="e">
        <f t="shared" ca="1" si="216"/>
        <v>#N/A</v>
      </c>
      <c r="N982" s="86" t="e">
        <f t="shared" ca="1" si="217"/>
        <v>#N/A</v>
      </c>
      <c r="O982" s="86" t="e">
        <f t="shared" ca="1" si="218"/>
        <v>#N/A</v>
      </c>
      <c r="Q982" s="16" t="e">
        <f t="shared" ca="1" si="219"/>
        <v>#N/A</v>
      </c>
      <c r="R982" s="86" t="e">
        <f t="shared" ca="1" si="220"/>
        <v>#N/A</v>
      </c>
      <c r="S982" s="86" t="e">
        <f t="shared" ca="1" si="221"/>
        <v>#N/A</v>
      </c>
      <c r="T982" s="16" t="e">
        <f ca="1">(($E$9*(RAND()*($E$213-$D$213)+$D$213))*(RAND()*('Your Value Calcs'!$E$209-'Your Value Calcs'!$D$209)+'Your Value Calcs'!$D$209+IF('Your Results'!$D$48&gt;0,'Your Results'!$D$48,0)))+$E$161-$E$201+$E$185-($E$185*(RAND()*($E$215-$D$215)+$D$215))-(($E$205/$C$56)*(RAND()*($E$216-$D$216)+$D$216))</f>
        <v>#N/A</v>
      </c>
      <c r="U982" s="86"/>
    </row>
    <row r="983" spans="2:21" x14ac:dyDescent="0.25">
      <c r="B983" s="181" t="e">
        <f t="shared" ca="1" si="215"/>
        <v>#N/A</v>
      </c>
      <c r="C9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3" s="86"/>
      <c r="E983" s="86"/>
      <c r="G983" s="16"/>
      <c r="H983" s="86"/>
      <c r="I983" s="86"/>
      <c r="K983" s="86"/>
      <c r="M983" s="16" t="e">
        <f t="shared" ca="1" si="216"/>
        <v>#N/A</v>
      </c>
      <c r="N983" s="86" t="e">
        <f t="shared" ca="1" si="217"/>
        <v>#N/A</v>
      </c>
      <c r="O983" s="86" t="e">
        <f t="shared" ca="1" si="218"/>
        <v>#N/A</v>
      </c>
      <c r="Q983" s="16" t="e">
        <f t="shared" ca="1" si="219"/>
        <v>#N/A</v>
      </c>
      <c r="R983" s="86" t="e">
        <f t="shared" ca="1" si="220"/>
        <v>#N/A</v>
      </c>
      <c r="S983" s="86" t="e">
        <f t="shared" ca="1" si="221"/>
        <v>#N/A</v>
      </c>
      <c r="T983" s="16" t="e">
        <f ca="1">(($E$9*(RAND()*($E$213-$D$213)+$D$213))*(RAND()*('Your Value Calcs'!$E$209-'Your Value Calcs'!$D$209)+'Your Value Calcs'!$D$209+IF('Your Results'!$D$48&gt;0,'Your Results'!$D$48,0)))+$E$161-$E$201+$E$185-($E$185*(RAND()*($E$215-$D$215)+$D$215))-(($E$205/$C$56)*(RAND()*($E$216-$D$216)+$D$216))</f>
        <v>#N/A</v>
      </c>
      <c r="U983" s="86"/>
    </row>
    <row r="984" spans="2:21" x14ac:dyDescent="0.25">
      <c r="B984" s="181" t="e">
        <f t="shared" ca="1" si="215"/>
        <v>#N/A</v>
      </c>
      <c r="C9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4" s="86"/>
      <c r="E984" s="86"/>
      <c r="G984" s="16"/>
      <c r="H984" s="86"/>
      <c r="I984" s="86"/>
      <c r="K984" s="86"/>
      <c r="M984" s="16" t="e">
        <f t="shared" ca="1" si="216"/>
        <v>#N/A</v>
      </c>
      <c r="N984" s="86" t="e">
        <f t="shared" ca="1" si="217"/>
        <v>#N/A</v>
      </c>
      <c r="O984" s="86" t="e">
        <f t="shared" ca="1" si="218"/>
        <v>#N/A</v>
      </c>
      <c r="Q984" s="16" t="e">
        <f t="shared" ca="1" si="219"/>
        <v>#N/A</v>
      </c>
      <c r="R984" s="86" t="e">
        <f t="shared" ca="1" si="220"/>
        <v>#N/A</v>
      </c>
      <c r="S984" s="86" t="e">
        <f t="shared" ca="1" si="221"/>
        <v>#N/A</v>
      </c>
      <c r="T984" s="16" t="e">
        <f ca="1">(($E$9*(RAND()*($E$213-$D$213)+$D$213))*(RAND()*('Your Value Calcs'!$E$209-'Your Value Calcs'!$D$209)+'Your Value Calcs'!$D$209+IF('Your Results'!$D$48&gt;0,'Your Results'!$D$48,0)))+$E$161-$E$201+$E$185-($E$185*(RAND()*($E$215-$D$215)+$D$215))-(($E$205/$C$56)*(RAND()*($E$216-$D$216)+$D$216))</f>
        <v>#N/A</v>
      </c>
      <c r="U984" s="86"/>
    </row>
    <row r="985" spans="2:21" x14ac:dyDescent="0.25">
      <c r="B985" s="181" t="e">
        <f t="shared" ca="1" si="215"/>
        <v>#N/A</v>
      </c>
      <c r="C9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5" s="86"/>
      <c r="E985" s="86"/>
      <c r="G985" s="16"/>
      <c r="H985" s="86"/>
      <c r="I985" s="86"/>
      <c r="K985" s="86"/>
      <c r="M985" s="16" t="e">
        <f t="shared" ca="1" si="216"/>
        <v>#N/A</v>
      </c>
      <c r="N985" s="86" t="e">
        <f t="shared" ca="1" si="217"/>
        <v>#N/A</v>
      </c>
      <c r="O985" s="86" t="e">
        <f t="shared" ca="1" si="218"/>
        <v>#N/A</v>
      </c>
      <c r="Q985" s="16" t="e">
        <f t="shared" ca="1" si="219"/>
        <v>#N/A</v>
      </c>
      <c r="R985" s="86" t="e">
        <f t="shared" ca="1" si="220"/>
        <v>#N/A</v>
      </c>
      <c r="S985" s="86" t="e">
        <f t="shared" ca="1" si="221"/>
        <v>#N/A</v>
      </c>
      <c r="T985" s="16" t="e">
        <f ca="1">(($E$9*(RAND()*($E$213-$D$213)+$D$213))*(RAND()*('Your Value Calcs'!$E$209-'Your Value Calcs'!$D$209)+'Your Value Calcs'!$D$209+IF('Your Results'!$D$48&gt;0,'Your Results'!$D$48,0)))+$E$161-$E$201+$E$185-($E$185*(RAND()*($E$215-$D$215)+$D$215))-(($E$205/$C$56)*(RAND()*($E$216-$D$216)+$D$216))</f>
        <v>#N/A</v>
      </c>
      <c r="U985" s="86"/>
    </row>
    <row r="986" spans="2:21" x14ac:dyDescent="0.25">
      <c r="B986" s="181" t="e">
        <f t="shared" ca="1" si="215"/>
        <v>#N/A</v>
      </c>
      <c r="C9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6" s="86"/>
      <c r="E986" s="86"/>
      <c r="G986" s="16"/>
      <c r="H986" s="86"/>
      <c r="I986" s="86"/>
      <c r="K986" s="86"/>
      <c r="M986" s="16" t="e">
        <f t="shared" ca="1" si="216"/>
        <v>#N/A</v>
      </c>
      <c r="N986" s="86" t="e">
        <f t="shared" ca="1" si="217"/>
        <v>#N/A</v>
      </c>
      <c r="O986" s="86" t="e">
        <f t="shared" ca="1" si="218"/>
        <v>#N/A</v>
      </c>
      <c r="Q986" s="16" t="e">
        <f t="shared" ca="1" si="219"/>
        <v>#N/A</v>
      </c>
      <c r="R986" s="86" t="e">
        <f t="shared" ca="1" si="220"/>
        <v>#N/A</v>
      </c>
      <c r="S986" s="86" t="e">
        <f t="shared" ca="1" si="221"/>
        <v>#N/A</v>
      </c>
      <c r="T986" s="16" t="e">
        <f ca="1">(($E$9*(RAND()*($E$213-$D$213)+$D$213))*(RAND()*('Your Value Calcs'!$E$209-'Your Value Calcs'!$D$209)+'Your Value Calcs'!$D$209+IF('Your Results'!$D$48&gt;0,'Your Results'!$D$48,0)))+$E$161-$E$201+$E$185-($E$185*(RAND()*($E$215-$D$215)+$D$215))-(($E$205/$C$56)*(RAND()*($E$216-$D$216)+$D$216))</f>
        <v>#N/A</v>
      </c>
      <c r="U986" s="86"/>
    </row>
    <row r="987" spans="2:21" x14ac:dyDescent="0.25">
      <c r="B987" s="181" t="e">
        <f t="shared" ca="1" si="215"/>
        <v>#N/A</v>
      </c>
      <c r="C9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7" s="86"/>
      <c r="E987" s="86"/>
      <c r="G987" s="16"/>
      <c r="H987" s="86"/>
      <c r="I987" s="86"/>
      <c r="K987" s="86"/>
      <c r="M987" s="16" t="e">
        <f t="shared" ca="1" si="216"/>
        <v>#N/A</v>
      </c>
      <c r="N987" s="86" t="e">
        <f t="shared" ca="1" si="217"/>
        <v>#N/A</v>
      </c>
      <c r="O987" s="86" t="e">
        <f t="shared" ca="1" si="218"/>
        <v>#N/A</v>
      </c>
      <c r="Q987" s="16" t="e">
        <f t="shared" ca="1" si="219"/>
        <v>#N/A</v>
      </c>
      <c r="R987" s="86" t="e">
        <f t="shared" ca="1" si="220"/>
        <v>#N/A</v>
      </c>
      <c r="S987" s="86" t="e">
        <f t="shared" ca="1" si="221"/>
        <v>#N/A</v>
      </c>
      <c r="T987" s="16" t="e">
        <f ca="1">(($E$9*(RAND()*($E$213-$D$213)+$D$213))*(RAND()*('Your Value Calcs'!$E$209-'Your Value Calcs'!$D$209)+'Your Value Calcs'!$D$209+IF('Your Results'!$D$48&gt;0,'Your Results'!$D$48,0)))+$E$161-$E$201+$E$185-($E$185*(RAND()*($E$215-$D$215)+$D$215))-(($E$205/$C$56)*(RAND()*($E$216-$D$216)+$D$216))</f>
        <v>#N/A</v>
      </c>
      <c r="U987" s="86"/>
    </row>
    <row r="988" spans="2:21" x14ac:dyDescent="0.25">
      <c r="B988" s="181" t="e">
        <f t="shared" ca="1" si="215"/>
        <v>#N/A</v>
      </c>
      <c r="C9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8" s="86"/>
      <c r="E988" s="86"/>
      <c r="G988" s="16"/>
      <c r="H988" s="86"/>
      <c r="I988" s="86"/>
      <c r="K988" s="86"/>
      <c r="M988" s="16" t="e">
        <f t="shared" ca="1" si="216"/>
        <v>#N/A</v>
      </c>
      <c r="N988" s="86" t="e">
        <f t="shared" ca="1" si="217"/>
        <v>#N/A</v>
      </c>
      <c r="O988" s="86" t="e">
        <f t="shared" ca="1" si="218"/>
        <v>#N/A</v>
      </c>
      <c r="Q988" s="16" t="e">
        <f t="shared" ca="1" si="219"/>
        <v>#N/A</v>
      </c>
      <c r="R988" s="86" t="e">
        <f t="shared" ca="1" si="220"/>
        <v>#N/A</v>
      </c>
      <c r="S988" s="86" t="e">
        <f t="shared" ca="1" si="221"/>
        <v>#N/A</v>
      </c>
      <c r="T988" s="16" t="e">
        <f ca="1">(($E$9*(RAND()*($E$213-$D$213)+$D$213))*(RAND()*('Your Value Calcs'!$E$209-'Your Value Calcs'!$D$209)+'Your Value Calcs'!$D$209+IF('Your Results'!$D$48&gt;0,'Your Results'!$D$48,0)))+$E$161-$E$201+$E$185-($E$185*(RAND()*($E$215-$D$215)+$D$215))-(($E$205/$C$56)*(RAND()*($E$216-$D$216)+$D$216))</f>
        <v>#N/A</v>
      </c>
      <c r="U988" s="86"/>
    </row>
    <row r="989" spans="2:21" x14ac:dyDescent="0.25">
      <c r="B989" s="181" t="e">
        <f t="shared" ca="1" si="215"/>
        <v>#N/A</v>
      </c>
      <c r="C9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9" s="86"/>
      <c r="E989" s="86"/>
      <c r="G989" s="16"/>
      <c r="H989" s="86"/>
      <c r="I989" s="86"/>
      <c r="K989" s="86"/>
      <c r="M989" s="16" t="e">
        <f t="shared" ca="1" si="216"/>
        <v>#N/A</v>
      </c>
      <c r="N989" s="86" t="e">
        <f t="shared" ca="1" si="217"/>
        <v>#N/A</v>
      </c>
      <c r="O989" s="86" t="e">
        <f t="shared" ca="1" si="218"/>
        <v>#N/A</v>
      </c>
      <c r="Q989" s="16" t="e">
        <f t="shared" ca="1" si="219"/>
        <v>#N/A</v>
      </c>
      <c r="R989" s="86" t="e">
        <f t="shared" ca="1" si="220"/>
        <v>#N/A</v>
      </c>
      <c r="S989" s="86" t="e">
        <f t="shared" ca="1" si="221"/>
        <v>#N/A</v>
      </c>
      <c r="T989" s="16" t="e">
        <f ca="1">(($E$9*(RAND()*($E$213-$D$213)+$D$213))*(RAND()*('Your Value Calcs'!$E$209-'Your Value Calcs'!$D$209)+'Your Value Calcs'!$D$209+IF('Your Results'!$D$48&gt;0,'Your Results'!$D$48,0)))+$E$161-$E$201+$E$185-($E$185*(RAND()*($E$215-$D$215)+$D$215))-(($E$205/$C$56)*(RAND()*($E$216-$D$216)+$D$216))</f>
        <v>#N/A</v>
      </c>
      <c r="U989" s="86"/>
    </row>
    <row r="990" spans="2:21" x14ac:dyDescent="0.25">
      <c r="B990" s="181" t="e">
        <f t="shared" ca="1" si="215"/>
        <v>#N/A</v>
      </c>
      <c r="C9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0" s="86"/>
      <c r="E990" s="86"/>
      <c r="G990" s="16"/>
      <c r="H990" s="86"/>
      <c r="I990" s="86"/>
      <c r="K990" s="86"/>
      <c r="M990" s="16" t="e">
        <f t="shared" ca="1" si="216"/>
        <v>#N/A</v>
      </c>
      <c r="N990" s="86" t="e">
        <f t="shared" ca="1" si="217"/>
        <v>#N/A</v>
      </c>
      <c r="O990" s="86" t="e">
        <f t="shared" ca="1" si="218"/>
        <v>#N/A</v>
      </c>
      <c r="Q990" s="16" t="e">
        <f t="shared" ca="1" si="219"/>
        <v>#N/A</v>
      </c>
      <c r="R990" s="86" t="e">
        <f t="shared" ca="1" si="220"/>
        <v>#N/A</v>
      </c>
      <c r="S990" s="86" t="e">
        <f t="shared" ca="1" si="221"/>
        <v>#N/A</v>
      </c>
      <c r="T990" s="16" t="e">
        <f ca="1">(($E$9*(RAND()*($E$213-$D$213)+$D$213))*(RAND()*('Your Value Calcs'!$E$209-'Your Value Calcs'!$D$209)+'Your Value Calcs'!$D$209+IF('Your Results'!$D$48&gt;0,'Your Results'!$D$48,0)))+$E$161-$E$201+$E$185-($E$185*(RAND()*($E$215-$D$215)+$D$215))-(($E$205/$C$56)*(RAND()*($E$216-$D$216)+$D$216))</f>
        <v>#N/A</v>
      </c>
      <c r="U990" s="86"/>
    </row>
    <row r="991" spans="2:21" x14ac:dyDescent="0.25">
      <c r="B991" s="181" t="e">
        <f t="shared" ca="1" si="215"/>
        <v>#N/A</v>
      </c>
      <c r="C9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1" s="86"/>
      <c r="E991" s="86"/>
      <c r="G991" s="16"/>
      <c r="H991" s="86"/>
      <c r="I991" s="86"/>
      <c r="K991" s="86"/>
      <c r="M991" s="16" t="e">
        <f t="shared" ca="1" si="216"/>
        <v>#N/A</v>
      </c>
      <c r="N991" s="86" t="e">
        <f t="shared" ca="1" si="217"/>
        <v>#N/A</v>
      </c>
      <c r="O991" s="86" t="e">
        <f t="shared" ca="1" si="218"/>
        <v>#N/A</v>
      </c>
      <c r="Q991" s="16" t="e">
        <f t="shared" ca="1" si="219"/>
        <v>#N/A</v>
      </c>
      <c r="R991" s="86" t="e">
        <f t="shared" ca="1" si="220"/>
        <v>#N/A</v>
      </c>
      <c r="S991" s="86" t="e">
        <f t="shared" ca="1" si="221"/>
        <v>#N/A</v>
      </c>
      <c r="T991" s="16" t="e">
        <f ca="1">(($E$9*(RAND()*($E$213-$D$213)+$D$213))*(RAND()*('Your Value Calcs'!$E$209-'Your Value Calcs'!$D$209)+'Your Value Calcs'!$D$209+IF('Your Results'!$D$48&gt;0,'Your Results'!$D$48,0)))+$E$161-$E$201+$E$185-($E$185*(RAND()*($E$215-$D$215)+$D$215))-(($E$205/$C$56)*(RAND()*($E$216-$D$216)+$D$216))</f>
        <v>#N/A</v>
      </c>
      <c r="U991" s="86"/>
    </row>
    <row r="992" spans="2:21" x14ac:dyDescent="0.25">
      <c r="B992" s="181" t="e">
        <f t="shared" ca="1" si="215"/>
        <v>#N/A</v>
      </c>
      <c r="C9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2" s="86"/>
      <c r="E992" s="86"/>
      <c r="G992" s="16"/>
      <c r="H992" s="86"/>
      <c r="I992" s="86"/>
      <c r="K992" s="86"/>
      <c r="M992" s="16" t="e">
        <f t="shared" ca="1" si="216"/>
        <v>#N/A</v>
      </c>
      <c r="N992" s="86" t="e">
        <f t="shared" ca="1" si="217"/>
        <v>#N/A</v>
      </c>
      <c r="O992" s="86" t="e">
        <f t="shared" ca="1" si="218"/>
        <v>#N/A</v>
      </c>
      <c r="Q992" s="16" t="e">
        <f t="shared" ca="1" si="219"/>
        <v>#N/A</v>
      </c>
      <c r="R992" s="86" t="e">
        <f t="shared" ca="1" si="220"/>
        <v>#N/A</v>
      </c>
      <c r="S992" s="86" t="e">
        <f t="shared" ca="1" si="221"/>
        <v>#N/A</v>
      </c>
      <c r="T992" s="16" t="e">
        <f ca="1">(($E$9*(RAND()*($E$213-$D$213)+$D$213))*(RAND()*('Your Value Calcs'!$E$209-'Your Value Calcs'!$D$209)+'Your Value Calcs'!$D$209+IF('Your Results'!$D$48&gt;0,'Your Results'!$D$48,0)))+$E$161-$E$201+$E$185-($E$185*(RAND()*($E$215-$D$215)+$D$215))-(($E$205/$C$56)*(RAND()*($E$216-$D$216)+$D$216))</f>
        <v>#N/A</v>
      </c>
      <c r="U992" s="86"/>
    </row>
    <row r="993" spans="2:21" x14ac:dyDescent="0.25">
      <c r="B993" s="181" t="e">
        <f t="shared" ca="1" si="215"/>
        <v>#N/A</v>
      </c>
      <c r="C9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3" s="86"/>
      <c r="E993" s="86"/>
      <c r="G993" s="16"/>
      <c r="H993" s="86"/>
      <c r="I993" s="86"/>
      <c r="K993" s="86"/>
      <c r="M993" s="16" t="e">
        <f t="shared" ca="1" si="216"/>
        <v>#N/A</v>
      </c>
      <c r="N993" s="86" t="e">
        <f t="shared" ca="1" si="217"/>
        <v>#N/A</v>
      </c>
      <c r="O993" s="86" t="e">
        <f t="shared" ca="1" si="218"/>
        <v>#N/A</v>
      </c>
      <c r="Q993" s="16" t="e">
        <f t="shared" ca="1" si="219"/>
        <v>#N/A</v>
      </c>
      <c r="R993" s="86" t="e">
        <f t="shared" ca="1" si="220"/>
        <v>#N/A</v>
      </c>
      <c r="S993" s="86" t="e">
        <f t="shared" ca="1" si="221"/>
        <v>#N/A</v>
      </c>
      <c r="T993" s="16" t="e">
        <f ca="1">(($E$9*(RAND()*($E$213-$D$213)+$D$213))*(RAND()*('Your Value Calcs'!$E$209-'Your Value Calcs'!$D$209)+'Your Value Calcs'!$D$209+IF('Your Results'!$D$48&gt;0,'Your Results'!$D$48,0)))+$E$161-$E$201+$E$185-($E$185*(RAND()*($E$215-$D$215)+$D$215))-(($E$205/$C$56)*(RAND()*($E$216-$D$216)+$D$216))</f>
        <v>#N/A</v>
      </c>
      <c r="U993" s="86"/>
    </row>
    <row r="994" spans="2:21" x14ac:dyDescent="0.25">
      <c r="B994" s="181" t="e">
        <f t="shared" ca="1" si="215"/>
        <v>#N/A</v>
      </c>
      <c r="C9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4" s="86"/>
      <c r="E994" s="86"/>
      <c r="G994" s="16"/>
      <c r="H994" s="86"/>
      <c r="I994" s="86"/>
      <c r="K994" s="86"/>
      <c r="M994" s="16" t="e">
        <f t="shared" ca="1" si="216"/>
        <v>#N/A</v>
      </c>
      <c r="N994" s="86" t="e">
        <f t="shared" ca="1" si="217"/>
        <v>#N/A</v>
      </c>
      <c r="O994" s="86" t="e">
        <f t="shared" ca="1" si="218"/>
        <v>#N/A</v>
      </c>
      <c r="Q994" s="16" t="e">
        <f t="shared" ca="1" si="219"/>
        <v>#N/A</v>
      </c>
      <c r="R994" s="86" t="e">
        <f t="shared" ca="1" si="220"/>
        <v>#N/A</v>
      </c>
      <c r="S994" s="86" t="e">
        <f t="shared" ca="1" si="221"/>
        <v>#N/A</v>
      </c>
      <c r="T994" s="16" t="e">
        <f ca="1">(($E$9*(RAND()*($E$213-$D$213)+$D$213))*(RAND()*('Your Value Calcs'!$E$209-'Your Value Calcs'!$D$209)+'Your Value Calcs'!$D$209+IF('Your Results'!$D$48&gt;0,'Your Results'!$D$48,0)))+$E$161-$E$201+$E$185-($E$185*(RAND()*($E$215-$D$215)+$D$215))-(($E$205/$C$56)*(RAND()*($E$216-$D$216)+$D$216))</f>
        <v>#N/A</v>
      </c>
      <c r="U994" s="86"/>
    </row>
    <row r="995" spans="2:21" x14ac:dyDescent="0.25">
      <c r="B995" s="181" t="e">
        <f t="shared" ca="1" si="215"/>
        <v>#N/A</v>
      </c>
      <c r="C9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5" s="86"/>
      <c r="E995" s="86"/>
      <c r="G995" s="16"/>
      <c r="H995" s="86"/>
      <c r="I995" s="86"/>
      <c r="K995" s="86"/>
      <c r="M995" s="16" t="e">
        <f t="shared" ca="1" si="216"/>
        <v>#N/A</v>
      </c>
      <c r="N995" s="86" t="e">
        <f t="shared" ca="1" si="217"/>
        <v>#N/A</v>
      </c>
      <c r="O995" s="86" t="e">
        <f t="shared" ca="1" si="218"/>
        <v>#N/A</v>
      </c>
      <c r="Q995" s="16" t="e">
        <f t="shared" ca="1" si="219"/>
        <v>#N/A</v>
      </c>
      <c r="R995" s="86" t="e">
        <f t="shared" ca="1" si="220"/>
        <v>#N/A</v>
      </c>
      <c r="S995" s="86" t="e">
        <f t="shared" ca="1" si="221"/>
        <v>#N/A</v>
      </c>
      <c r="T995" s="16" t="e">
        <f ca="1">(($E$9*(RAND()*($E$213-$D$213)+$D$213))*(RAND()*('Your Value Calcs'!$E$209-'Your Value Calcs'!$D$209)+'Your Value Calcs'!$D$209+IF('Your Results'!$D$48&gt;0,'Your Results'!$D$48,0)))+$E$161-$E$201+$E$185-($E$185*(RAND()*($E$215-$D$215)+$D$215))-(($E$205/$C$56)*(RAND()*($E$216-$D$216)+$D$216))</f>
        <v>#N/A</v>
      </c>
      <c r="U995" s="86"/>
    </row>
    <row r="996" spans="2:21" x14ac:dyDescent="0.25">
      <c r="B996" s="181" t="e">
        <f t="shared" ca="1" si="215"/>
        <v>#N/A</v>
      </c>
      <c r="C9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6" s="86"/>
      <c r="E996" s="86"/>
      <c r="G996" s="16"/>
      <c r="H996" s="86"/>
      <c r="I996" s="86"/>
      <c r="K996" s="86"/>
      <c r="M996" s="16" t="e">
        <f t="shared" ca="1" si="216"/>
        <v>#N/A</v>
      </c>
      <c r="N996" s="86" t="e">
        <f t="shared" ca="1" si="217"/>
        <v>#N/A</v>
      </c>
      <c r="O996" s="86" t="e">
        <f t="shared" ca="1" si="218"/>
        <v>#N/A</v>
      </c>
      <c r="Q996" s="16" t="e">
        <f t="shared" ca="1" si="219"/>
        <v>#N/A</v>
      </c>
      <c r="R996" s="86" t="e">
        <f t="shared" ca="1" si="220"/>
        <v>#N/A</v>
      </c>
      <c r="S996" s="86" t="e">
        <f t="shared" ca="1" si="221"/>
        <v>#N/A</v>
      </c>
      <c r="T996" s="16" t="e">
        <f ca="1">(($E$9*(RAND()*($E$213-$D$213)+$D$213))*(RAND()*('Your Value Calcs'!$E$209-'Your Value Calcs'!$D$209)+'Your Value Calcs'!$D$209+IF('Your Results'!$D$48&gt;0,'Your Results'!$D$48,0)))+$E$161-$E$201+$E$185-($E$185*(RAND()*($E$215-$D$215)+$D$215))-(($E$205/$C$56)*(RAND()*($E$216-$D$216)+$D$216))</f>
        <v>#N/A</v>
      </c>
      <c r="U996" s="86"/>
    </row>
    <row r="997" spans="2:21" x14ac:dyDescent="0.25">
      <c r="B997" s="181" t="e">
        <f t="shared" ca="1" si="215"/>
        <v>#N/A</v>
      </c>
      <c r="C9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7" s="86"/>
      <c r="E997" s="86"/>
      <c r="G997" s="16"/>
      <c r="H997" s="86"/>
      <c r="I997" s="86"/>
      <c r="K997" s="86"/>
      <c r="M997" s="16" t="e">
        <f t="shared" ca="1" si="216"/>
        <v>#N/A</v>
      </c>
      <c r="N997" s="86" t="e">
        <f t="shared" ca="1" si="217"/>
        <v>#N/A</v>
      </c>
      <c r="O997" s="86" t="e">
        <f t="shared" ca="1" si="218"/>
        <v>#N/A</v>
      </c>
      <c r="Q997" s="16" t="e">
        <f t="shared" ca="1" si="219"/>
        <v>#N/A</v>
      </c>
      <c r="R997" s="86" t="e">
        <f t="shared" ca="1" si="220"/>
        <v>#N/A</v>
      </c>
      <c r="S997" s="86" t="e">
        <f t="shared" ca="1" si="221"/>
        <v>#N/A</v>
      </c>
      <c r="T997" s="16" t="e">
        <f ca="1">(($E$9*(RAND()*($E$213-$D$213)+$D$213))*(RAND()*('Your Value Calcs'!$E$209-'Your Value Calcs'!$D$209)+'Your Value Calcs'!$D$209+IF('Your Results'!$D$48&gt;0,'Your Results'!$D$48,0)))+$E$161-$E$201+$E$185-($E$185*(RAND()*($E$215-$D$215)+$D$215))-(($E$205/$C$56)*(RAND()*($E$216-$D$216)+$D$216))</f>
        <v>#N/A</v>
      </c>
      <c r="U997" s="86"/>
    </row>
    <row r="998" spans="2:21" x14ac:dyDescent="0.25">
      <c r="B998" s="181" t="e">
        <f t="shared" ca="1" si="215"/>
        <v>#N/A</v>
      </c>
      <c r="C9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8" s="86"/>
      <c r="E998" s="86"/>
      <c r="G998" s="16"/>
      <c r="H998" s="86"/>
      <c r="I998" s="86"/>
      <c r="K998" s="86"/>
      <c r="M998" s="16" t="e">
        <f t="shared" ca="1" si="216"/>
        <v>#N/A</v>
      </c>
      <c r="N998" s="86" t="e">
        <f t="shared" ca="1" si="217"/>
        <v>#N/A</v>
      </c>
      <c r="O998" s="86" t="e">
        <f t="shared" ca="1" si="218"/>
        <v>#N/A</v>
      </c>
      <c r="Q998" s="16" t="e">
        <f t="shared" ca="1" si="219"/>
        <v>#N/A</v>
      </c>
      <c r="R998" s="86" t="e">
        <f t="shared" ca="1" si="220"/>
        <v>#N/A</v>
      </c>
      <c r="S998" s="86" t="e">
        <f t="shared" ca="1" si="221"/>
        <v>#N/A</v>
      </c>
      <c r="T998" s="16" t="e">
        <f ca="1">(($E$9*(RAND()*($E$213-$D$213)+$D$213))*(RAND()*('Your Value Calcs'!$E$209-'Your Value Calcs'!$D$209)+'Your Value Calcs'!$D$209+IF('Your Results'!$D$48&gt;0,'Your Results'!$D$48,0)))+$E$161-$E$201+$E$185-($E$185*(RAND()*($E$215-$D$215)+$D$215))-(($E$205/$C$56)*(RAND()*($E$216-$D$216)+$D$216))</f>
        <v>#N/A</v>
      </c>
      <c r="U998" s="86"/>
    </row>
    <row r="999" spans="2:21" x14ac:dyDescent="0.25">
      <c r="B999" s="181" t="e">
        <f t="shared" ca="1" si="215"/>
        <v>#N/A</v>
      </c>
      <c r="C9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9" s="86"/>
      <c r="E999" s="86"/>
      <c r="G999" s="16"/>
      <c r="H999" s="86"/>
      <c r="I999" s="86"/>
      <c r="K999" s="86"/>
      <c r="M999" s="16" t="e">
        <f t="shared" ca="1" si="216"/>
        <v>#N/A</v>
      </c>
      <c r="N999" s="86" t="e">
        <f t="shared" ca="1" si="217"/>
        <v>#N/A</v>
      </c>
      <c r="O999" s="86" t="e">
        <f t="shared" ca="1" si="218"/>
        <v>#N/A</v>
      </c>
      <c r="Q999" s="16" t="e">
        <f t="shared" ca="1" si="219"/>
        <v>#N/A</v>
      </c>
      <c r="R999" s="86" t="e">
        <f t="shared" ca="1" si="220"/>
        <v>#N/A</v>
      </c>
      <c r="S999" s="86" t="e">
        <f t="shared" ca="1" si="221"/>
        <v>#N/A</v>
      </c>
      <c r="T999" s="16" t="e">
        <f ca="1">(($E$9*(RAND()*($E$213-$D$213)+$D$213))*(RAND()*('Your Value Calcs'!$E$209-'Your Value Calcs'!$D$209)+'Your Value Calcs'!$D$209+IF('Your Results'!$D$48&gt;0,'Your Results'!$D$48,0)))+$E$161-$E$201+$E$185-($E$185*(RAND()*($E$215-$D$215)+$D$215))-(($E$205/$C$56)*(RAND()*($E$216-$D$216)+$D$216))</f>
        <v>#N/A</v>
      </c>
      <c r="U999" s="86"/>
    </row>
    <row r="1000" spans="2:21" x14ac:dyDescent="0.25">
      <c r="B1000" s="181" t="e">
        <f t="shared" ca="1" si="215"/>
        <v>#N/A</v>
      </c>
      <c r="C10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0" s="86"/>
      <c r="E1000" s="86"/>
      <c r="G1000" s="16"/>
      <c r="H1000" s="86"/>
      <c r="I1000" s="86"/>
      <c r="K1000" s="86"/>
      <c r="M1000" s="16" t="e">
        <f t="shared" ca="1" si="216"/>
        <v>#N/A</v>
      </c>
      <c r="N1000" s="86" t="e">
        <f t="shared" ca="1" si="217"/>
        <v>#N/A</v>
      </c>
      <c r="O1000" s="86" t="e">
        <f t="shared" ca="1" si="218"/>
        <v>#N/A</v>
      </c>
      <c r="Q1000" s="16" t="e">
        <f t="shared" ca="1" si="219"/>
        <v>#N/A</v>
      </c>
      <c r="R1000" s="86" t="e">
        <f t="shared" ca="1" si="220"/>
        <v>#N/A</v>
      </c>
      <c r="S1000" s="86" t="e">
        <f t="shared" ca="1" si="221"/>
        <v>#N/A</v>
      </c>
      <c r="T1000" s="16" t="e">
        <f ca="1">(($E$9*(RAND()*($E$213-$D$213)+$D$213))*(RAND()*('Your Value Calcs'!$E$209-'Your Value Calcs'!$D$209)+'Your Value Calcs'!$D$209+IF('Your Results'!$D$48&gt;0,'Your Results'!$D$48,0)))+$E$161-$E$201+$E$185-($E$185*(RAND()*($E$215-$D$215)+$D$215))-(($E$205/$C$56)*(RAND()*($E$216-$D$216)+$D$216))</f>
        <v>#N/A</v>
      </c>
      <c r="U1000" s="86"/>
    </row>
    <row r="1001" spans="2:21" x14ac:dyDescent="0.25">
      <c r="B1001" s="181" t="e">
        <f t="shared" ca="1" si="215"/>
        <v>#N/A</v>
      </c>
      <c r="C10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1" s="86"/>
      <c r="E1001" s="86"/>
      <c r="G1001" s="16"/>
      <c r="H1001" s="86"/>
      <c r="I1001" s="86"/>
      <c r="K1001" s="86"/>
      <c r="M1001" s="16" t="e">
        <f t="shared" ca="1" si="216"/>
        <v>#N/A</v>
      </c>
      <c r="N1001" s="86" t="e">
        <f t="shared" ca="1" si="217"/>
        <v>#N/A</v>
      </c>
      <c r="O1001" s="86" t="e">
        <f t="shared" ca="1" si="218"/>
        <v>#N/A</v>
      </c>
      <c r="Q1001" s="16" t="e">
        <f t="shared" ca="1" si="219"/>
        <v>#N/A</v>
      </c>
      <c r="R1001" s="86" t="e">
        <f t="shared" ca="1" si="220"/>
        <v>#N/A</v>
      </c>
      <c r="S1001" s="86" t="e">
        <f t="shared" ca="1" si="221"/>
        <v>#N/A</v>
      </c>
      <c r="T1001" s="16" t="e">
        <f ca="1">(($E$9*(RAND()*($E$213-$D$213)+$D$213))*(RAND()*('Your Value Calcs'!$E$209-'Your Value Calcs'!$D$209)+'Your Value Calcs'!$D$209+IF('Your Results'!$D$48&gt;0,'Your Results'!$D$48,0)))+$E$161-$E$201+$E$185-($E$185*(RAND()*($E$215-$D$215)+$D$215))-(($E$205/$C$56)*(RAND()*($E$216-$D$216)+$D$216))</f>
        <v>#N/A</v>
      </c>
      <c r="U1001" s="86"/>
    </row>
    <row r="1002" spans="2:21" x14ac:dyDescent="0.25">
      <c r="B1002" s="181" t="e">
        <f t="shared" ca="1" si="215"/>
        <v>#N/A</v>
      </c>
      <c r="C10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2" s="86"/>
      <c r="E1002" s="86"/>
      <c r="G1002" s="16"/>
      <c r="H1002" s="86"/>
      <c r="I1002" s="86"/>
      <c r="K1002" s="86"/>
      <c r="M1002" s="16" t="e">
        <f t="shared" ca="1" si="216"/>
        <v>#N/A</v>
      </c>
      <c r="N1002" s="86" t="e">
        <f t="shared" ca="1" si="217"/>
        <v>#N/A</v>
      </c>
      <c r="O1002" s="86" t="e">
        <f t="shared" ca="1" si="218"/>
        <v>#N/A</v>
      </c>
      <c r="Q1002" s="16" t="e">
        <f t="shared" ca="1" si="219"/>
        <v>#N/A</v>
      </c>
      <c r="R1002" s="86" t="e">
        <f t="shared" ca="1" si="220"/>
        <v>#N/A</v>
      </c>
      <c r="S1002" s="86" t="e">
        <f t="shared" ca="1" si="221"/>
        <v>#N/A</v>
      </c>
      <c r="T1002" s="16" t="e">
        <f ca="1">(($E$9*(RAND()*($E$213-$D$213)+$D$213))*(RAND()*('Your Value Calcs'!$E$209-'Your Value Calcs'!$D$209)+'Your Value Calcs'!$D$209+IF('Your Results'!$D$48&gt;0,'Your Results'!$D$48,0)))+$E$161-$E$201+$E$185-($E$185*(RAND()*($E$215-$D$215)+$D$215))-(($E$205/$C$56)*(RAND()*($E$216-$D$216)+$D$216))</f>
        <v>#N/A</v>
      </c>
      <c r="U1002" s="86"/>
    </row>
    <row r="1003" spans="2:21" x14ac:dyDescent="0.25">
      <c r="B1003" s="181" t="e">
        <f t="shared" ca="1" si="215"/>
        <v>#N/A</v>
      </c>
      <c r="C10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3" s="86"/>
      <c r="E1003" s="86"/>
      <c r="G1003" s="16"/>
      <c r="H1003" s="86"/>
      <c r="I1003" s="86"/>
      <c r="K1003" s="86"/>
      <c r="M1003" s="16" t="e">
        <f t="shared" ca="1" si="216"/>
        <v>#N/A</v>
      </c>
      <c r="N1003" s="86" t="e">
        <f t="shared" ca="1" si="217"/>
        <v>#N/A</v>
      </c>
      <c r="O1003" s="86" t="e">
        <f t="shared" ca="1" si="218"/>
        <v>#N/A</v>
      </c>
      <c r="Q1003" s="16" t="e">
        <f t="shared" ca="1" si="219"/>
        <v>#N/A</v>
      </c>
      <c r="R1003" s="86" t="e">
        <f t="shared" ca="1" si="220"/>
        <v>#N/A</v>
      </c>
      <c r="S1003" s="86" t="e">
        <f t="shared" ca="1" si="221"/>
        <v>#N/A</v>
      </c>
      <c r="T1003" s="16" t="e">
        <f ca="1">(($E$9*(RAND()*($E$213-$D$213)+$D$213))*(RAND()*('Your Value Calcs'!$E$209-'Your Value Calcs'!$D$209)+'Your Value Calcs'!$D$209+IF('Your Results'!$D$48&gt;0,'Your Results'!$D$48,0)))+$E$161-$E$201+$E$185-($E$185*(RAND()*($E$215-$D$215)+$D$215))-(($E$205/$C$56)*(RAND()*($E$216-$D$216)+$D$216))</f>
        <v>#N/A</v>
      </c>
      <c r="U1003" s="86"/>
    </row>
    <row r="1004" spans="2:21" x14ac:dyDescent="0.25">
      <c r="B1004" s="181" t="e">
        <f t="shared" ca="1" si="215"/>
        <v>#N/A</v>
      </c>
      <c r="C10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4" s="86"/>
      <c r="E1004" s="86"/>
      <c r="G1004" s="16"/>
      <c r="H1004" s="86"/>
      <c r="I1004" s="86"/>
      <c r="K1004" s="86"/>
      <c r="M1004" s="16" t="e">
        <f t="shared" ca="1" si="216"/>
        <v>#N/A</v>
      </c>
      <c r="N1004" s="86" t="e">
        <f t="shared" ca="1" si="217"/>
        <v>#N/A</v>
      </c>
      <c r="O1004" s="86" t="e">
        <f t="shared" ca="1" si="218"/>
        <v>#N/A</v>
      </c>
      <c r="Q1004" s="16" t="e">
        <f t="shared" ca="1" si="219"/>
        <v>#N/A</v>
      </c>
      <c r="R1004" s="86" t="e">
        <f t="shared" ca="1" si="220"/>
        <v>#N/A</v>
      </c>
      <c r="S1004" s="86" t="e">
        <f t="shared" ca="1" si="221"/>
        <v>#N/A</v>
      </c>
      <c r="T1004" s="16" t="e">
        <f ca="1">(($E$9*(RAND()*($E$213-$D$213)+$D$213))*(RAND()*('Your Value Calcs'!$E$209-'Your Value Calcs'!$D$209)+'Your Value Calcs'!$D$209+IF('Your Results'!$D$48&gt;0,'Your Results'!$D$48,0)))+$E$161-$E$201+$E$185-($E$185*(RAND()*($E$215-$D$215)+$D$215))-(($E$205/$C$56)*(RAND()*($E$216-$D$216)+$D$216))</f>
        <v>#N/A</v>
      </c>
      <c r="U1004" s="86"/>
    </row>
    <row r="1005" spans="2:21" x14ac:dyDescent="0.25">
      <c r="B1005" s="181" t="e">
        <f t="shared" ca="1" si="215"/>
        <v>#N/A</v>
      </c>
      <c r="C10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5" s="86"/>
      <c r="E1005" s="86"/>
      <c r="G1005" s="16"/>
      <c r="H1005" s="86"/>
      <c r="I1005" s="86"/>
      <c r="K1005" s="86"/>
      <c r="M1005" s="16" t="e">
        <f t="shared" ca="1" si="216"/>
        <v>#N/A</v>
      </c>
      <c r="N1005" s="86" t="e">
        <f t="shared" ca="1" si="217"/>
        <v>#N/A</v>
      </c>
      <c r="O1005" s="86" t="e">
        <f t="shared" ca="1" si="218"/>
        <v>#N/A</v>
      </c>
      <c r="Q1005" s="16" t="e">
        <f t="shared" ca="1" si="219"/>
        <v>#N/A</v>
      </c>
      <c r="R1005" s="86" t="e">
        <f t="shared" ca="1" si="220"/>
        <v>#N/A</v>
      </c>
      <c r="S1005" s="86" t="e">
        <f t="shared" ca="1" si="221"/>
        <v>#N/A</v>
      </c>
      <c r="T1005" s="16" t="e">
        <f ca="1">(($E$9*(RAND()*($E$213-$D$213)+$D$213))*(RAND()*('Your Value Calcs'!$E$209-'Your Value Calcs'!$D$209)+'Your Value Calcs'!$D$209+IF('Your Results'!$D$48&gt;0,'Your Results'!$D$48,0)))+$E$161-$E$201+$E$185-($E$185*(RAND()*($E$215-$D$215)+$D$215))-(($E$205/$C$56)*(RAND()*($E$216-$D$216)+$D$216))</f>
        <v>#N/A</v>
      </c>
      <c r="U1005" s="86"/>
    </row>
    <row r="1006" spans="2:21" x14ac:dyDescent="0.25">
      <c r="B1006" s="181" t="e">
        <f t="shared" ca="1" si="215"/>
        <v>#N/A</v>
      </c>
      <c r="C10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6" s="86"/>
      <c r="E1006" s="86"/>
      <c r="G1006" s="16"/>
      <c r="H1006" s="86"/>
      <c r="I1006" s="86"/>
      <c r="K1006" s="86"/>
      <c r="M1006" s="16" t="e">
        <f t="shared" ca="1" si="216"/>
        <v>#N/A</v>
      </c>
      <c r="N1006" s="86" t="e">
        <f t="shared" ca="1" si="217"/>
        <v>#N/A</v>
      </c>
      <c r="O1006" s="86" t="e">
        <f t="shared" ca="1" si="218"/>
        <v>#N/A</v>
      </c>
      <c r="Q1006" s="16" t="e">
        <f t="shared" ca="1" si="219"/>
        <v>#N/A</v>
      </c>
      <c r="R1006" s="86" t="e">
        <f t="shared" ca="1" si="220"/>
        <v>#N/A</v>
      </c>
      <c r="S1006" s="86" t="e">
        <f t="shared" ca="1" si="221"/>
        <v>#N/A</v>
      </c>
      <c r="T1006" s="16" t="e">
        <f ca="1">(($E$9*(RAND()*($E$213-$D$213)+$D$213))*(RAND()*('Your Value Calcs'!$E$209-'Your Value Calcs'!$D$209)+'Your Value Calcs'!$D$209+IF('Your Results'!$D$48&gt;0,'Your Results'!$D$48,0)))+$E$161-$E$201+$E$185-($E$185*(RAND()*($E$215-$D$215)+$D$215))-(($E$205/$C$56)*(RAND()*($E$216-$D$216)+$D$216))</f>
        <v>#N/A</v>
      </c>
      <c r="U1006" s="86"/>
    </row>
    <row r="1007" spans="2:21" x14ac:dyDescent="0.25">
      <c r="B1007" s="181" t="e">
        <f t="shared" ca="1" si="215"/>
        <v>#N/A</v>
      </c>
      <c r="C10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7" s="86"/>
      <c r="E1007" s="86"/>
      <c r="G1007" s="16"/>
      <c r="H1007" s="86"/>
      <c r="I1007" s="86"/>
      <c r="K1007" s="86"/>
      <c r="M1007" s="16" t="e">
        <f t="shared" ca="1" si="216"/>
        <v>#N/A</v>
      </c>
      <c r="N1007" s="86" t="e">
        <f t="shared" ca="1" si="217"/>
        <v>#N/A</v>
      </c>
      <c r="O1007" s="86" t="e">
        <f t="shared" ca="1" si="218"/>
        <v>#N/A</v>
      </c>
      <c r="Q1007" s="16" t="e">
        <f t="shared" ca="1" si="219"/>
        <v>#N/A</v>
      </c>
      <c r="R1007" s="86" t="e">
        <f t="shared" ca="1" si="220"/>
        <v>#N/A</v>
      </c>
      <c r="S1007" s="86" t="e">
        <f t="shared" ca="1" si="221"/>
        <v>#N/A</v>
      </c>
      <c r="T1007" s="16" t="e">
        <f ca="1">(($E$9*(RAND()*($E$213-$D$213)+$D$213))*(RAND()*('Your Value Calcs'!$E$209-'Your Value Calcs'!$D$209)+'Your Value Calcs'!$D$209+IF('Your Results'!$D$48&gt;0,'Your Results'!$D$48,0)))+$E$161-$E$201+$E$185-($E$185*(RAND()*($E$215-$D$215)+$D$215))-(($E$205/$C$56)*(RAND()*($E$216-$D$216)+$D$216))</f>
        <v>#N/A</v>
      </c>
      <c r="U1007" s="86"/>
    </row>
    <row r="1008" spans="2:21" x14ac:dyDescent="0.25">
      <c r="B1008" s="181" t="e">
        <f t="shared" ca="1" si="215"/>
        <v>#N/A</v>
      </c>
      <c r="C10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8" s="86"/>
      <c r="E1008" s="86"/>
      <c r="G1008" s="16"/>
      <c r="H1008" s="86"/>
      <c r="I1008" s="86"/>
      <c r="K1008" s="86"/>
      <c r="M1008" s="16" t="e">
        <f t="shared" ca="1" si="216"/>
        <v>#N/A</v>
      </c>
      <c r="N1008" s="86" t="e">
        <f t="shared" ca="1" si="217"/>
        <v>#N/A</v>
      </c>
      <c r="O1008" s="86" t="e">
        <f t="shared" ca="1" si="218"/>
        <v>#N/A</v>
      </c>
      <c r="Q1008" s="16" t="e">
        <f t="shared" ca="1" si="219"/>
        <v>#N/A</v>
      </c>
      <c r="R1008" s="86" t="e">
        <f t="shared" ca="1" si="220"/>
        <v>#N/A</v>
      </c>
      <c r="S1008" s="86" t="e">
        <f t="shared" ca="1" si="221"/>
        <v>#N/A</v>
      </c>
      <c r="T1008" s="16" t="e">
        <f ca="1">(($E$9*(RAND()*($E$213-$D$213)+$D$213))*(RAND()*('Your Value Calcs'!$E$209-'Your Value Calcs'!$D$209)+'Your Value Calcs'!$D$209+IF('Your Results'!$D$48&gt;0,'Your Results'!$D$48,0)))+$E$161-$E$201+$E$185-($E$185*(RAND()*($E$215-$D$215)+$D$215))-(($E$205/$C$56)*(RAND()*($E$216-$D$216)+$D$216))</f>
        <v>#N/A</v>
      </c>
      <c r="U1008" s="86"/>
    </row>
    <row r="1009" spans="2:21" x14ac:dyDescent="0.25">
      <c r="B1009" s="181" t="e">
        <f t="shared" ca="1" si="215"/>
        <v>#N/A</v>
      </c>
      <c r="C10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9" s="86"/>
      <c r="E1009" s="86"/>
      <c r="G1009" s="16"/>
      <c r="H1009" s="86"/>
      <c r="I1009" s="86"/>
      <c r="K1009" s="86"/>
      <c r="M1009" s="16" t="e">
        <f t="shared" ca="1" si="216"/>
        <v>#N/A</v>
      </c>
      <c r="N1009" s="86" t="e">
        <f t="shared" ca="1" si="217"/>
        <v>#N/A</v>
      </c>
      <c r="O1009" s="86" t="e">
        <f t="shared" ca="1" si="218"/>
        <v>#N/A</v>
      </c>
      <c r="Q1009" s="16" t="e">
        <f t="shared" ca="1" si="219"/>
        <v>#N/A</v>
      </c>
      <c r="R1009" s="86" t="e">
        <f t="shared" ca="1" si="220"/>
        <v>#N/A</v>
      </c>
      <c r="S1009" s="86" t="e">
        <f t="shared" ca="1" si="221"/>
        <v>#N/A</v>
      </c>
      <c r="T1009" s="16" t="e">
        <f ca="1">(($E$9*(RAND()*($E$213-$D$213)+$D$213))*(RAND()*('Your Value Calcs'!$E$209-'Your Value Calcs'!$D$209)+'Your Value Calcs'!$D$209+IF('Your Results'!$D$48&gt;0,'Your Results'!$D$48,0)))+$E$161-$E$201+$E$185-($E$185*(RAND()*($E$215-$D$215)+$D$215))-(($E$205/$C$56)*(RAND()*($E$216-$D$216)+$D$216))</f>
        <v>#N/A</v>
      </c>
      <c r="U1009" s="86"/>
    </row>
    <row r="1010" spans="2:21" x14ac:dyDescent="0.25">
      <c r="B1010" s="181" t="e">
        <f t="shared" ca="1" si="215"/>
        <v>#N/A</v>
      </c>
      <c r="C10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0" s="86"/>
      <c r="E1010" s="86"/>
      <c r="G1010" s="16"/>
      <c r="H1010" s="86"/>
      <c r="I1010" s="86"/>
      <c r="K1010" s="86"/>
      <c r="M1010" s="16" t="e">
        <f t="shared" ca="1" si="216"/>
        <v>#N/A</v>
      </c>
      <c r="N1010" s="86" t="e">
        <f t="shared" ca="1" si="217"/>
        <v>#N/A</v>
      </c>
      <c r="O1010" s="86" t="e">
        <f t="shared" ca="1" si="218"/>
        <v>#N/A</v>
      </c>
      <c r="Q1010" s="16" t="e">
        <f t="shared" ca="1" si="219"/>
        <v>#N/A</v>
      </c>
      <c r="R1010" s="86" t="e">
        <f t="shared" ca="1" si="220"/>
        <v>#N/A</v>
      </c>
      <c r="S1010" s="86" t="e">
        <f t="shared" ca="1" si="221"/>
        <v>#N/A</v>
      </c>
      <c r="T1010" s="16" t="e">
        <f ca="1">(($E$9*(RAND()*($E$213-$D$213)+$D$213))*(RAND()*('Your Value Calcs'!$E$209-'Your Value Calcs'!$D$209)+'Your Value Calcs'!$D$209+IF('Your Results'!$D$48&gt;0,'Your Results'!$D$48,0)))+$E$161-$E$201+$E$185-($E$185*(RAND()*($E$215-$D$215)+$D$215))-(($E$205/$C$56)*(RAND()*($E$216-$D$216)+$D$216))</f>
        <v>#N/A</v>
      </c>
      <c r="U1010" s="86"/>
    </row>
    <row r="1011" spans="2:21" x14ac:dyDescent="0.25">
      <c r="B1011" s="181" t="e">
        <f t="shared" ca="1" si="215"/>
        <v>#N/A</v>
      </c>
      <c r="C10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1" s="86"/>
      <c r="E1011" s="86"/>
      <c r="G1011" s="16"/>
      <c r="H1011" s="86"/>
      <c r="I1011" s="86"/>
      <c r="K1011" s="86"/>
      <c r="M1011" s="16" t="e">
        <f t="shared" ca="1" si="216"/>
        <v>#N/A</v>
      </c>
      <c r="N1011" s="86" t="e">
        <f t="shared" ca="1" si="217"/>
        <v>#N/A</v>
      </c>
      <c r="O1011" s="86" t="e">
        <f t="shared" ca="1" si="218"/>
        <v>#N/A</v>
      </c>
      <c r="Q1011" s="16" t="e">
        <f t="shared" ca="1" si="219"/>
        <v>#N/A</v>
      </c>
      <c r="R1011" s="86" t="e">
        <f t="shared" ca="1" si="220"/>
        <v>#N/A</v>
      </c>
      <c r="S1011" s="86" t="e">
        <f t="shared" ca="1" si="221"/>
        <v>#N/A</v>
      </c>
      <c r="T1011" s="16" t="e">
        <f ca="1">(($E$9*(RAND()*($E$213-$D$213)+$D$213))*(RAND()*('Your Value Calcs'!$E$209-'Your Value Calcs'!$D$209)+'Your Value Calcs'!$D$209+IF('Your Results'!$D$48&gt;0,'Your Results'!$D$48,0)))+$E$161-$E$201+$E$185-($E$185*(RAND()*($E$215-$D$215)+$D$215))-(($E$205/$C$56)*(RAND()*($E$216-$D$216)+$D$216))</f>
        <v>#N/A</v>
      </c>
      <c r="U1011" s="86"/>
    </row>
    <row r="1012" spans="2:21" x14ac:dyDescent="0.25">
      <c r="B1012" s="181" t="e">
        <f t="shared" ca="1" si="215"/>
        <v>#N/A</v>
      </c>
      <c r="C10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2" s="86"/>
      <c r="E1012" s="86"/>
      <c r="G1012" s="16"/>
      <c r="H1012" s="86"/>
      <c r="I1012" s="86"/>
      <c r="K1012" s="86"/>
      <c r="M1012" s="16" t="e">
        <f t="shared" ca="1" si="216"/>
        <v>#N/A</v>
      </c>
      <c r="N1012" s="86" t="e">
        <f t="shared" ca="1" si="217"/>
        <v>#N/A</v>
      </c>
      <c r="O1012" s="86" t="e">
        <f t="shared" ca="1" si="218"/>
        <v>#N/A</v>
      </c>
      <c r="Q1012" s="16" t="e">
        <f t="shared" ca="1" si="219"/>
        <v>#N/A</v>
      </c>
      <c r="R1012" s="86" t="e">
        <f t="shared" ca="1" si="220"/>
        <v>#N/A</v>
      </c>
      <c r="S1012" s="86" t="e">
        <f t="shared" ca="1" si="221"/>
        <v>#N/A</v>
      </c>
      <c r="T1012" s="16" t="e">
        <f ca="1">(($E$9*(RAND()*($E$213-$D$213)+$D$213))*(RAND()*('Your Value Calcs'!$E$209-'Your Value Calcs'!$D$209)+'Your Value Calcs'!$D$209+IF('Your Results'!$D$48&gt;0,'Your Results'!$D$48,0)))+$E$161-$E$201+$E$185-($E$185*(RAND()*($E$215-$D$215)+$D$215))-(($E$205/$C$56)*(RAND()*($E$216-$D$216)+$D$216))</f>
        <v>#N/A</v>
      </c>
      <c r="U1012" s="86"/>
    </row>
    <row r="1013" spans="2:21" x14ac:dyDescent="0.25">
      <c r="B1013" s="181" t="e">
        <f t="shared" ca="1" si="215"/>
        <v>#N/A</v>
      </c>
      <c r="C10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3" s="86"/>
      <c r="E1013" s="86"/>
      <c r="G1013" s="16"/>
      <c r="H1013" s="86"/>
      <c r="I1013" s="86"/>
      <c r="K1013" s="86"/>
      <c r="M1013" s="16" t="e">
        <f t="shared" ca="1" si="216"/>
        <v>#N/A</v>
      </c>
      <c r="N1013" s="86" t="e">
        <f t="shared" ca="1" si="217"/>
        <v>#N/A</v>
      </c>
      <c r="O1013" s="86" t="e">
        <f t="shared" ca="1" si="218"/>
        <v>#N/A</v>
      </c>
      <c r="Q1013" s="16" t="e">
        <f t="shared" ca="1" si="219"/>
        <v>#N/A</v>
      </c>
      <c r="R1013" s="86" t="e">
        <f t="shared" ca="1" si="220"/>
        <v>#N/A</v>
      </c>
      <c r="S1013" s="86" t="e">
        <f t="shared" ca="1" si="221"/>
        <v>#N/A</v>
      </c>
      <c r="T1013" s="16" t="e">
        <f ca="1">(($E$9*(RAND()*($E$213-$D$213)+$D$213))*(RAND()*('Your Value Calcs'!$E$209-'Your Value Calcs'!$D$209)+'Your Value Calcs'!$D$209+IF('Your Results'!$D$48&gt;0,'Your Results'!$D$48,0)))+$E$161-$E$201+$E$185-($E$185*(RAND()*($E$215-$D$215)+$D$215))-(($E$205/$C$56)*(RAND()*($E$216-$D$216)+$D$216))</f>
        <v>#N/A</v>
      </c>
      <c r="U1013" s="86"/>
    </row>
    <row r="1014" spans="2:21" x14ac:dyDescent="0.25">
      <c r="B1014" s="181" t="e">
        <f t="shared" ca="1" si="215"/>
        <v>#N/A</v>
      </c>
      <c r="C10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4" s="86"/>
      <c r="E1014" s="86"/>
      <c r="G1014" s="16"/>
      <c r="H1014" s="86"/>
      <c r="I1014" s="86"/>
      <c r="K1014" s="86"/>
      <c r="M1014" s="16" t="e">
        <f t="shared" ca="1" si="216"/>
        <v>#N/A</v>
      </c>
      <c r="N1014" s="86" t="e">
        <f t="shared" ca="1" si="217"/>
        <v>#N/A</v>
      </c>
      <c r="O1014" s="86" t="e">
        <f t="shared" ca="1" si="218"/>
        <v>#N/A</v>
      </c>
      <c r="Q1014" s="16" t="e">
        <f t="shared" ca="1" si="219"/>
        <v>#N/A</v>
      </c>
      <c r="R1014" s="86" t="e">
        <f t="shared" ca="1" si="220"/>
        <v>#N/A</v>
      </c>
      <c r="S1014" s="86" t="e">
        <f t="shared" ca="1" si="221"/>
        <v>#N/A</v>
      </c>
      <c r="T1014" s="16" t="e">
        <f ca="1">(($E$9*(RAND()*($E$213-$D$213)+$D$213))*(RAND()*('Your Value Calcs'!$E$209-'Your Value Calcs'!$D$209)+'Your Value Calcs'!$D$209+IF('Your Results'!$D$48&gt;0,'Your Results'!$D$48,0)))+$E$161-$E$201+$E$185-($E$185*(RAND()*($E$215-$D$215)+$D$215))-(($E$205/$C$56)*(RAND()*($E$216-$D$216)+$D$216))</f>
        <v>#N/A</v>
      </c>
      <c r="U1014" s="86"/>
    </row>
    <row r="1015" spans="2:21" x14ac:dyDescent="0.25">
      <c r="B1015" s="181" t="e">
        <f t="shared" ca="1" si="215"/>
        <v>#N/A</v>
      </c>
      <c r="C10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5" s="86"/>
      <c r="E1015" s="86"/>
      <c r="G1015" s="16"/>
      <c r="H1015" s="86"/>
      <c r="I1015" s="86"/>
      <c r="K1015" s="86"/>
      <c r="M1015" s="16" t="e">
        <f t="shared" ca="1" si="216"/>
        <v>#N/A</v>
      </c>
      <c r="N1015" s="86" t="e">
        <f t="shared" ca="1" si="217"/>
        <v>#N/A</v>
      </c>
      <c r="O1015" s="86" t="e">
        <f t="shared" ca="1" si="218"/>
        <v>#N/A</v>
      </c>
      <c r="Q1015" s="16" t="e">
        <f t="shared" ca="1" si="219"/>
        <v>#N/A</v>
      </c>
      <c r="R1015" s="86" t="e">
        <f t="shared" ca="1" si="220"/>
        <v>#N/A</v>
      </c>
      <c r="S1015" s="86" t="e">
        <f t="shared" ca="1" si="221"/>
        <v>#N/A</v>
      </c>
      <c r="T1015" s="16" t="e">
        <f ca="1">(($E$9*(RAND()*($E$213-$D$213)+$D$213))*(RAND()*('Your Value Calcs'!$E$209-'Your Value Calcs'!$D$209)+'Your Value Calcs'!$D$209+IF('Your Results'!$D$48&gt;0,'Your Results'!$D$48,0)))+$E$161-$E$201+$E$185-($E$185*(RAND()*($E$215-$D$215)+$D$215))-(($E$205/$C$56)*(RAND()*($E$216-$D$216)+$D$216))</f>
        <v>#N/A</v>
      </c>
      <c r="U1015" s="86"/>
    </row>
    <row r="1016" spans="2:21" x14ac:dyDescent="0.25">
      <c r="B1016" s="181" t="e">
        <f t="shared" ca="1" si="215"/>
        <v>#N/A</v>
      </c>
      <c r="C10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6" s="86"/>
      <c r="E1016" s="86"/>
      <c r="G1016" s="16"/>
      <c r="H1016" s="86"/>
      <c r="I1016" s="86"/>
      <c r="K1016" s="86"/>
      <c r="M1016" s="16" t="e">
        <f t="shared" ca="1" si="216"/>
        <v>#N/A</v>
      </c>
      <c r="N1016" s="86" t="e">
        <f t="shared" ca="1" si="217"/>
        <v>#N/A</v>
      </c>
      <c r="O1016" s="86" t="e">
        <f t="shared" ca="1" si="218"/>
        <v>#N/A</v>
      </c>
      <c r="Q1016" s="16" t="e">
        <f t="shared" ca="1" si="219"/>
        <v>#N/A</v>
      </c>
      <c r="R1016" s="86" t="e">
        <f t="shared" ca="1" si="220"/>
        <v>#N/A</v>
      </c>
      <c r="S1016" s="86" t="e">
        <f t="shared" ca="1" si="221"/>
        <v>#N/A</v>
      </c>
      <c r="T1016" s="16" t="e">
        <f ca="1">(($E$9*(RAND()*($E$213-$D$213)+$D$213))*(RAND()*('Your Value Calcs'!$E$209-'Your Value Calcs'!$D$209)+'Your Value Calcs'!$D$209+IF('Your Results'!$D$48&gt;0,'Your Results'!$D$48,0)))+$E$161-$E$201+$E$185-($E$185*(RAND()*($E$215-$D$215)+$D$215))-(($E$205/$C$56)*(RAND()*($E$216-$D$216)+$D$216))</f>
        <v>#N/A</v>
      </c>
      <c r="U1016" s="86"/>
    </row>
    <row r="1017" spans="2:21" x14ac:dyDescent="0.25">
      <c r="B1017" s="181" t="e">
        <f t="shared" ca="1" si="215"/>
        <v>#N/A</v>
      </c>
      <c r="C10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7" s="86"/>
      <c r="E1017" s="86"/>
      <c r="G1017" s="16"/>
      <c r="H1017" s="86"/>
      <c r="I1017" s="86"/>
      <c r="K1017" s="86"/>
      <c r="M1017" s="16" t="e">
        <f t="shared" ca="1" si="216"/>
        <v>#N/A</v>
      </c>
      <c r="N1017" s="86" t="e">
        <f t="shared" ca="1" si="217"/>
        <v>#N/A</v>
      </c>
      <c r="O1017" s="86" t="e">
        <f t="shared" ca="1" si="218"/>
        <v>#N/A</v>
      </c>
      <c r="Q1017" s="16" t="e">
        <f t="shared" ca="1" si="219"/>
        <v>#N/A</v>
      </c>
      <c r="R1017" s="86" t="e">
        <f t="shared" ca="1" si="220"/>
        <v>#N/A</v>
      </c>
      <c r="S1017" s="86" t="e">
        <f t="shared" ca="1" si="221"/>
        <v>#N/A</v>
      </c>
      <c r="T1017" s="16" t="e">
        <f ca="1">(($E$9*(RAND()*($E$213-$D$213)+$D$213))*(RAND()*('Your Value Calcs'!$E$209-'Your Value Calcs'!$D$209)+'Your Value Calcs'!$D$209+IF('Your Results'!$D$48&gt;0,'Your Results'!$D$48,0)))+$E$161-$E$201+$E$185-($E$185*(RAND()*($E$215-$D$215)+$D$215))-(($E$205/$C$56)*(RAND()*($E$216-$D$216)+$D$216))</f>
        <v>#N/A</v>
      </c>
      <c r="U1017" s="86"/>
    </row>
    <row r="1018" spans="2:21" x14ac:dyDescent="0.25">
      <c r="B1018" s="181" t="e">
        <f t="shared" ca="1" si="215"/>
        <v>#N/A</v>
      </c>
      <c r="C10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8" s="86"/>
      <c r="E1018" s="86"/>
      <c r="G1018" s="16"/>
      <c r="H1018" s="86"/>
      <c r="I1018" s="86"/>
      <c r="K1018" s="86"/>
      <c r="M1018" s="16" t="e">
        <f t="shared" ca="1" si="216"/>
        <v>#N/A</v>
      </c>
      <c r="N1018" s="86" t="e">
        <f t="shared" ca="1" si="217"/>
        <v>#N/A</v>
      </c>
      <c r="O1018" s="86" t="e">
        <f t="shared" ca="1" si="218"/>
        <v>#N/A</v>
      </c>
      <c r="Q1018" s="16" t="e">
        <f t="shared" ca="1" si="219"/>
        <v>#N/A</v>
      </c>
      <c r="R1018" s="86" t="e">
        <f t="shared" ca="1" si="220"/>
        <v>#N/A</v>
      </c>
      <c r="S1018" s="86" t="e">
        <f t="shared" ca="1" si="221"/>
        <v>#N/A</v>
      </c>
      <c r="T1018" s="16" t="e">
        <f ca="1">(($E$9*(RAND()*($E$213-$D$213)+$D$213))*(RAND()*('Your Value Calcs'!$E$209-'Your Value Calcs'!$D$209)+'Your Value Calcs'!$D$209+IF('Your Results'!$D$48&gt;0,'Your Results'!$D$48,0)))+$E$161-$E$201+$E$185-($E$185*(RAND()*($E$215-$D$215)+$D$215))-(($E$205/$C$56)*(RAND()*($E$216-$D$216)+$D$216))</f>
        <v>#N/A</v>
      </c>
      <c r="U1018" s="86"/>
    </row>
    <row r="1019" spans="2:21" x14ac:dyDescent="0.25">
      <c r="B1019" s="181" t="e">
        <f t="shared" ca="1" si="215"/>
        <v>#N/A</v>
      </c>
      <c r="C10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9" s="86"/>
      <c r="E1019" s="86"/>
      <c r="G1019" s="16"/>
      <c r="H1019" s="86"/>
      <c r="I1019" s="86"/>
      <c r="K1019" s="86"/>
      <c r="M1019" s="16" t="e">
        <f t="shared" ca="1" si="216"/>
        <v>#N/A</v>
      </c>
      <c r="N1019" s="86" t="e">
        <f t="shared" ca="1" si="217"/>
        <v>#N/A</v>
      </c>
      <c r="O1019" s="86" t="e">
        <f t="shared" ca="1" si="218"/>
        <v>#N/A</v>
      </c>
      <c r="Q1019" s="16" t="e">
        <f t="shared" ca="1" si="219"/>
        <v>#N/A</v>
      </c>
      <c r="R1019" s="86" t="e">
        <f t="shared" ca="1" si="220"/>
        <v>#N/A</v>
      </c>
      <c r="S1019" s="86" t="e">
        <f t="shared" ca="1" si="221"/>
        <v>#N/A</v>
      </c>
      <c r="T1019" s="16" t="e">
        <f ca="1">(($E$9*(RAND()*($E$213-$D$213)+$D$213))*(RAND()*('Your Value Calcs'!$E$209-'Your Value Calcs'!$D$209)+'Your Value Calcs'!$D$209+IF('Your Results'!$D$48&gt;0,'Your Results'!$D$48,0)))+$E$161-$E$201+$E$185-($E$185*(RAND()*($E$215-$D$215)+$D$215))-(($E$205/$C$56)*(RAND()*($E$216-$D$216)+$D$216))</f>
        <v>#N/A</v>
      </c>
      <c r="U1019" s="86"/>
    </row>
    <row r="1020" spans="2:21" x14ac:dyDescent="0.25">
      <c r="B1020" s="181" t="e">
        <f t="shared" ca="1" si="215"/>
        <v>#N/A</v>
      </c>
      <c r="C10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0" s="86"/>
      <c r="E1020" s="86"/>
      <c r="G1020" s="16"/>
      <c r="H1020" s="86"/>
      <c r="I1020" s="86"/>
      <c r="K1020" s="86"/>
      <c r="M1020" s="16" t="e">
        <f t="shared" ca="1" si="216"/>
        <v>#N/A</v>
      </c>
      <c r="N1020" s="86" t="e">
        <f t="shared" ca="1" si="217"/>
        <v>#N/A</v>
      </c>
      <c r="O1020" s="86" t="e">
        <f t="shared" ca="1" si="218"/>
        <v>#N/A</v>
      </c>
      <c r="Q1020" s="16" t="e">
        <f t="shared" ca="1" si="219"/>
        <v>#N/A</v>
      </c>
      <c r="R1020" s="86" t="e">
        <f t="shared" ca="1" si="220"/>
        <v>#N/A</v>
      </c>
      <c r="S1020" s="86" t="e">
        <f t="shared" ca="1" si="221"/>
        <v>#N/A</v>
      </c>
      <c r="T1020" s="16" t="e">
        <f ca="1">(($E$9*(RAND()*($E$213-$D$213)+$D$213))*(RAND()*('Your Value Calcs'!$E$209-'Your Value Calcs'!$D$209)+'Your Value Calcs'!$D$209+IF('Your Results'!$D$48&gt;0,'Your Results'!$D$48,0)))+$E$161-$E$201+$E$185-($E$185*(RAND()*($E$215-$D$215)+$D$215))-(($E$205/$C$56)*(RAND()*($E$216-$D$216)+$D$216))</f>
        <v>#N/A</v>
      </c>
      <c r="U1020" s="86"/>
    </row>
    <row r="1021" spans="2:21" x14ac:dyDescent="0.25">
      <c r="B1021" s="181" t="e">
        <f t="shared" ca="1" si="215"/>
        <v>#N/A</v>
      </c>
      <c r="C10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1" s="86"/>
      <c r="E1021" s="86"/>
      <c r="G1021" s="16"/>
      <c r="H1021" s="86"/>
      <c r="I1021" s="86"/>
      <c r="K1021" s="86"/>
      <c r="M1021" s="16" t="e">
        <f t="shared" ca="1" si="216"/>
        <v>#N/A</v>
      </c>
      <c r="N1021" s="86" t="e">
        <f t="shared" ca="1" si="217"/>
        <v>#N/A</v>
      </c>
      <c r="O1021" s="86" t="e">
        <f t="shared" ca="1" si="218"/>
        <v>#N/A</v>
      </c>
      <c r="Q1021" s="16" t="e">
        <f t="shared" ca="1" si="219"/>
        <v>#N/A</v>
      </c>
      <c r="R1021" s="86" t="e">
        <f t="shared" ca="1" si="220"/>
        <v>#N/A</v>
      </c>
      <c r="S1021" s="86" t="e">
        <f t="shared" ca="1" si="221"/>
        <v>#N/A</v>
      </c>
      <c r="T1021" s="16" t="e">
        <f ca="1">(($E$9*(RAND()*($E$213-$D$213)+$D$213))*(RAND()*('Your Value Calcs'!$E$209-'Your Value Calcs'!$D$209)+'Your Value Calcs'!$D$209+IF('Your Results'!$D$48&gt;0,'Your Results'!$D$48,0)))+$E$161-$E$201+$E$185-($E$185*(RAND()*($E$215-$D$215)+$D$215))-(($E$205/$C$56)*(RAND()*($E$216-$D$216)+$D$216))</f>
        <v>#N/A</v>
      </c>
      <c r="U1021" s="86"/>
    </row>
    <row r="1022" spans="2:21" x14ac:dyDescent="0.25">
      <c r="B1022" s="181" t="e">
        <f t="shared" ca="1" si="215"/>
        <v>#N/A</v>
      </c>
      <c r="C10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2" s="86"/>
      <c r="E1022" s="86"/>
      <c r="G1022" s="16"/>
      <c r="H1022" s="86"/>
      <c r="I1022" s="86"/>
      <c r="K1022" s="86"/>
      <c r="M1022" s="16" t="e">
        <f t="shared" ca="1" si="216"/>
        <v>#N/A</v>
      </c>
      <c r="N1022" s="86" t="e">
        <f t="shared" ca="1" si="217"/>
        <v>#N/A</v>
      </c>
      <c r="O1022" s="86" t="e">
        <f t="shared" ca="1" si="218"/>
        <v>#N/A</v>
      </c>
      <c r="Q1022" s="16" t="e">
        <f t="shared" ca="1" si="219"/>
        <v>#N/A</v>
      </c>
      <c r="R1022" s="86" t="e">
        <f t="shared" ca="1" si="220"/>
        <v>#N/A</v>
      </c>
      <c r="S1022" s="86" t="e">
        <f t="shared" ca="1" si="221"/>
        <v>#N/A</v>
      </c>
      <c r="T1022" s="16" t="e">
        <f ca="1">(($E$9*(RAND()*($E$213-$D$213)+$D$213))*(RAND()*('Your Value Calcs'!$E$209-'Your Value Calcs'!$D$209)+'Your Value Calcs'!$D$209+IF('Your Results'!$D$48&gt;0,'Your Results'!$D$48,0)))+$E$161-$E$201+$E$185-($E$185*(RAND()*($E$215-$D$215)+$D$215))-(($E$205/$C$56)*(RAND()*($E$216-$D$216)+$D$216))</f>
        <v>#N/A</v>
      </c>
      <c r="U1022" s="86"/>
    </row>
    <row r="1023" spans="2:21" x14ac:dyDescent="0.25">
      <c r="B1023" s="181" t="e">
        <f t="shared" ca="1" si="215"/>
        <v>#N/A</v>
      </c>
      <c r="C10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3" s="86"/>
      <c r="E1023" s="86"/>
      <c r="G1023" s="16"/>
      <c r="H1023" s="86"/>
      <c r="I1023" s="86"/>
      <c r="K1023" s="86"/>
      <c r="M1023" s="16" t="e">
        <f t="shared" ca="1" si="216"/>
        <v>#N/A</v>
      </c>
      <c r="N1023" s="86" t="e">
        <f t="shared" ca="1" si="217"/>
        <v>#N/A</v>
      </c>
      <c r="O1023" s="86" t="e">
        <f t="shared" ca="1" si="218"/>
        <v>#N/A</v>
      </c>
      <c r="Q1023" s="16" t="e">
        <f t="shared" ca="1" si="219"/>
        <v>#N/A</v>
      </c>
      <c r="R1023" s="86" t="e">
        <f t="shared" ca="1" si="220"/>
        <v>#N/A</v>
      </c>
      <c r="S1023" s="86" t="e">
        <f t="shared" ca="1" si="221"/>
        <v>#N/A</v>
      </c>
      <c r="T1023" s="16" t="e">
        <f ca="1">(($E$9*(RAND()*($E$213-$D$213)+$D$213))*(RAND()*('Your Value Calcs'!$E$209-'Your Value Calcs'!$D$209)+'Your Value Calcs'!$D$209+IF('Your Results'!$D$48&gt;0,'Your Results'!$D$48,0)))+$E$161-$E$201+$E$185-($E$185*(RAND()*($E$215-$D$215)+$D$215))-(($E$205/$C$56)*(RAND()*($E$216-$D$216)+$D$216))</f>
        <v>#N/A</v>
      </c>
      <c r="U1023" s="86"/>
    </row>
    <row r="1024" spans="2:21" x14ac:dyDescent="0.25">
      <c r="B1024" s="181" t="e">
        <f t="shared" ca="1" si="215"/>
        <v>#N/A</v>
      </c>
      <c r="C10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4" s="86"/>
      <c r="E1024" s="86"/>
      <c r="G1024" s="16"/>
      <c r="H1024" s="86"/>
      <c r="I1024" s="86"/>
      <c r="K1024" s="86"/>
      <c r="M1024" s="16" t="e">
        <f t="shared" ca="1" si="216"/>
        <v>#N/A</v>
      </c>
      <c r="N1024" s="86" t="e">
        <f t="shared" ca="1" si="217"/>
        <v>#N/A</v>
      </c>
      <c r="O1024" s="86" t="e">
        <f t="shared" ca="1" si="218"/>
        <v>#N/A</v>
      </c>
      <c r="Q1024" s="16" t="e">
        <f t="shared" ca="1" si="219"/>
        <v>#N/A</v>
      </c>
      <c r="R1024" s="86" t="e">
        <f t="shared" ca="1" si="220"/>
        <v>#N/A</v>
      </c>
      <c r="S1024" s="86" t="e">
        <f t="shared" ca="1" si="221"/>
        <v>#N/A</v>
      </c>
      <c r="T1024" s="16" t="e">
        <f ca="1">(($E$9*(RAND()*($E$213-$D$213)+$D$213))*(RAND()*('Your Value Calcs'!$E$209-'Your Value Calcs'!$D$209)+'Your Value Calcs'!$D$209+IF('Your Results'!$D$48&gt;0,'Your Results'!$D$48,0)))+$E$161-$E$201+$E$185-($E$185*(RAND()*($E$215-$D$215)+$D$215))-(($E$205/$C$56)*(RAND()*($E$216-$D$216)+$D$216))</f>
        <v>#N/A</v>
      </c>
      <c r="U1024" s="86"/>
    </row>
    <row r="1025" spans="2:21" x14ac:dyDescent="0.25">
      <c r="B1025" s="181" t="e">
        <f t="shared" ca="1" si="215"/>
        <v>#N/A</v>
      </c>
      <c r="C10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5" s="86"/>
      <c r="E1025" s="86"/>
      <c r="G1025" s="16"/>
      <c r="H1025" s="86"/>
      <c r="I1025" s="86"/>
      <c r="K1025" s="86"/>
      <c r="M1025" s="16" t="e">
        <f t="shared" ca="1" si="216"/>
        <v>#N/A</v>
      </c>
      <c r="N1025" s="86" t="e">
        <f t="shared" ca="1" si="217"/>
        <v>#N/A</v>
      </c>
      <c r="O1025" s="86" t="e">
        <f t="shared" ca="1" si="218"/>
        <v>#N/A</v>
      </c>
      <c r="Q1025" s="16" t="e">
        <f t="shared" ca="1" si="219"/>
        <v>#N/A</v>
      </c>
      <c r="R1025" s="86" t="e">
        <f t="shared" ca="1" si="220"/>
        <v>#N/A</v>
      </c>
      <c r="S1025" s="86" t="e">
        <f t="shared" ca="1" si="221"/>
        <v>#N/A</v>
      </c>
      <c r="T1025" s="16" t="e">
        <f ca="1">(($E$9*(RAND()*($E$213-$D$213)+$D$213))*(RAND()*('Your Value Calcs'!$E$209-'Your Value Calcs'!$D$209)+'Your Value Calcs'!$D$209+IF('Your Results'!$D$48&gt;0,'Your Results'!$D$48,0)))+$E$161-$E$201+$E$185-($E$185*(RAND()*($E$215-$D$215)+$D$215))-(($E$205/$C$56)*(RAND()*($E$216-$D$216)+$D$216))</f>
        <v>#N/A</v>
      </c>
      <c r="U1025" s="86"/>
    </row>
    <row r="1026" spans="2:21" x14ac:dyDescent="0.25">
      <c r="B1026" s="181" t="e">
        <f t="shared" ref="B1026:B1089" ca="1" si="22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0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6" s="86"/>
      <c r="E1026" s="86"/>
      <c r="G1026" s="16"/>
      <c r="H1026" s="86"/>
      <c r="I1026" s="86"/>
      <c r="K1026" s="86"/>
      <c r="M1026" s="16" t="e">
        <f t="shared" ref="M1026:M1089" ca="1" si="223">(($C$9*(RAND()*($E$213-$D$213)+$D$213))*(RAND()*($E$214-$D$214)+$D$214+IF($B$61&gt;0,$B$61,0)))+$C$161-$C$201+$C$185-($C$185*(RAND()*($E$215-$D$215)+$D$215))-($C$55*(RAND()*($E$216-$D$216)+$D$216))</f>
        <v>#N/A</v>
      </c>
      <c r="N1026" s="86" t="e">
        <f t="shared" ref="N1026:N1089" ca="1" si="224">M1026/$B$221</f>
        <v>#N/A</v>
      </c>
      <c r="O1026" s="86" t="e">
        <f t="shared" ref="O1026:O1089" ca="1" si="225">(M1026+$C$205)/$B$220</f>
        <v>#N/A</v>
      </c>
      <c r="Q1026" s="16" t="e">
        <f t="shared" ref="Q1026:Q1089" ca="1" si="226">(($E$9*(RAND()*($E$213-$D$213)+$D$213))*(RAND()*($E$214-$D$214)+$D$214+IF($B$61&gt;0,$B$61,0)))+$E$161-$E$201+$E$185-($E$185*(RAND()*($E$215-$D$215)+$D$215))-(($E$205/$C$56)*(RAND()*($E$216-$D$216)+$D$216))</f>
        <v>#N/A</v>
      </c>
      <c r="R1026" s="86" t="e">
        <f t="shared" ref="R1026:R1089" ca="1" si="227">Q1026/$D$221</f>
        <v>#N/A</v>
      </c>
      <c r="S1026" s="86" t="e">
        <f t="shared" ref="S1026:S1089" ca="1" si="228">(Q1026+$E$205)/$D$220</f>
        <v>#N/A</v>
      </c>
      <c r="T1026" s="16" t="e">
        <f ca="1">(($E$9*(RAND()*($E$213-$D$213)+$D$213))*(RAND()*('Your Value Calcs'!$E$209-'Your Value Calcs'!$D$209)+'Your Value Calcs'!$D$209+IF('Your Results'!$D$48&gt;0,'Your Results'!$D$48,0)))+$E$161-$E$201+$E$185-($E$185*(RAND()*($E$215-$D$215)+$D$215))-(($E$205/$C$56)*(RAND()*($E$216-$D$216)+$D$216))</f>
        <v>#N/A</v>
      </c>
      <c r="U1026" s="86"/>
    </row>
    <row r="1027" spans="2:21" x14ac:dyDescent="0.25">
      <c r="B1027" s="181" t="e">
        <f t="shared" ca="1" si="222"/>
        <v>#N/A</v>
      </c>
      <c r="C10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7" s="86"/>
      <c r="E1027" s="86"/>
      <c r="G1027" s="16"/>
      <c r="H1027" s="86"/>
      <c r="I1027" s="86"/>
      <c r="K1027" s="86"/>
      <c r="M1027" s="16" t="e">
        <f t="shared" ca="1" si="223"/>
        <v>#N/A</v>
      </c>
      <c r="N1027" s="86" t="e">
        <f t="shared" ca="1" si="224"/>
        <v>#N/A</v>
      </c>
      <c r="O1027" s="86" t="e">
        <f t="shared" ca="1" si="225"/>
        <v>#N/A</v>
      </c>
      <c r="Q1027" s="16" t="e">
        <f t="shared" ca="1" si="226"/>
        <v>#N/A</v>
      </c>
      <c r="R1027" s="86" t="e">
        <f t="shared" ca="1" si="227"/>
        <v>#N/A</v>
      </c>
      <c r="S1027" s="86" t="e">
        <f t="shared" ca="1" si="228"/>
        <v>#N/A</v>
      </c>
      <c r="T1027" s="16" t="e">
        <f ca="1">(($E$9*(RAND()*($E$213-$D$213)+$D$213))*(RAND()*('Your Value Calcs'!$E$209-'Your Value Calcs'!$D$209)+'Your Value Calcs'!$D$209+IF('Your Results'!$D$48&gt;0,'Your Results'!$D$48,0)))+$E$161-$E$201+$E$185-($E$185*(RAND()*($E$215-$D$215)+$D$215))-(($E$205/$C$56)*(RAND()*($E$216-$D$216)+$D$216))</f>
        <v>#N/A</v>
      </c>
      <c r="U1027" s="86"/>
    </row>
    <row r="1028" spans="2:21" x14ac:dyDescent="0.25">
      <c r="B1028" s="181" t="e">
        <f t="shared" ca="1" si="222"/>
        <v>#N/A</v>
      </c>
      <c r="C10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8" s="86"/>
      <c r="E1028" s="86"/>
      <c r="G1028" s="16"/>
      <c r="H1028" s="86"/>
      <c r="I1028" s="86"/>
      <c r="K1028" s="86"/>
      <c r="M1028" s="16" t="e">
        <f t="shared" ca="1" si="223"/>
        <v>#N/A</v>
      </c>
      <c r="N1028" s="86" t="e">
        <f t="shared" ca="1" si="224"/>
        <v>#N/A</v>
      </c>
      <c r="O1028" s="86" t="e">
        <f t="shared" ca="1" si="225"/>
        <v>#N/A</v>
      </c>
      <c r="Q1028" s="16" t="e">
        <f t="shared" ca="1" si="226"/>
        <v>#N/A</v>
      </c>
      <c r="R1028" s="86" t="e">
        <f t="shared" ca="1" si="227"/>
        <v>#N/A</v>
      </c>
      <c r="S1028" s="86" t="e">
        <f t="shared" ca="1" si="228"/>
        <v>#N/A</v>
      </c>
      <c r="T1028" s="16" t="e">
        <f ca="1">(($E$9*(RAND()*($E$213-$D$213)+$D$213))*(RAND()*('Your Value Calcs'!$E$209-'Your Value Calcs'!$D$209)+'Your Value Calcs'!$D$209+IF('Your Results'!$D$48&gt;0,'Your Results'!$D$48,0)))+$E$161-$E$201+$E$185-($E$185*(RAND()*($E$215-$D$215)+$D$215))-(($E$205/$C$56)*(RAND()*($E$216-$D$216)+$D$216))</f>
        <v>#N/A</v>
      </c>
      <c r="U1028" s="86"/>
    </row>
    <row r="1029" spans="2:21" x14ac:dyDescent="0.25">
      <c r="B1029" s="181" t="e">
        <f t="shared" ca="1" si="222"/>
        <v>#N/A</v>
      </c>
      <c r="C10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9" s="86"/>
      <c r="E1029" s="86"/>
      <c r="G1029" s="16"/>
      <c r="H1029" s="86"/>
      <c r="I1029" s="86"/>
      <c r="K1029" s="86"/>
      <c r="M1029" s="16" t="e">
        <f t="shared" ca="1" si="223"/>
        <v>#N/A</v>
      </c>
      <c r="N1029" s="86" t="e">
        <f t="shared" ca="1" si="224"/>
        <v>#N/A</v>
      </c>
      <c r="O1029" s="86" t="e">
        <f t="shared" ca="1" si="225"/>
        <v>#N/A</v>
      </c>
      <c r="Q1029" s="16" t="e">
        <f t="shared" ca="1" si="226"/>
        <v>#N/A</v>
      </c>
      <c r="R1029" s="86" t="e">
        <f t="shared" ca="1" si="227"/>
        <v>#N/A</v>
      </c>
      <c r="S1029" s="86" t="e">
        <f t="shared" ca="1" si="228"/>
        <v>#N/A</v>
      </c>
      <c r="T1029" s="16" t="e">
        <f ca="1">(($E$9*(RAND()*($E$213-$D$213)+$D$213))*(RAND()*('Your Value Calcs'!$E$209-'Your Value Calcs'!$D$209)+'Your Value Calcs'!$D$209+IF('Your Results'!$D$48&gt;0,'Your Results'!$D$48,0)))+$E$161-$E$201+$E$185-($E$185*(RAND()*($E$215-$D$215)+$D$215))-(($E$205/$C$56)*(RAND()*($E$216-$D$216)+$D$216))</f>
        <v>#N/A</v>
      </c>
      <c r="U1029" s="86"/>
    </row>
    <row r="1030" spans="2:21" x14ac:dyDescent="0.25">
      <c r="B1030" s="181" t="e">
        <f t="shared" ca="1" si="222"/>
        <v>#N/A</v>
      </c>
      <c r="C10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0" s="86"/>
      <c r="E1030" s="86"/>
      <c r="G1030" s="16"/>
      <c r="H1030" s="86"/>
      <c r="I1030" s="86"/>
      <c r="K1030" s="86"/>
      <c r="M1030" s="16" t="e">
        <f t="shared" ca="1" si="223"/>
        <v>#N/A</v>
      </c>
      <c r="N1030" s="86" t="e">
        <f t="shared" ca="1" si="224"/>
        <v>#N/A</v>
      </c>
      <c r="O1030" s="86" t="e">
        <f t="shared" ca="1" si="225"/>
        <v>#N/A</v>
      </c>
      <c r="Q1030" s="16" t="e">
        <f t="shared" ca="1" si="226"/>
        <v>#N/A</v>
      </c>
      <c r="R1030" s="86" t="e">
        <f t="shared" ca="1" si="227"/>
        <v>#N/A</v>
      </c>
      <c r="S1030" s="86" t="e">
        <f t="shared" ca="1" si="228"/>
        <v>#N/A</v>
      </c>
      <c r="T1030" s="16" t="e">
        <f ca="1">(($E$9*(RAND()*($E$213-$D$213)+$D$213))*(RAND()*('Your Value Calcs'!$E$209-'Your Value Calcs'!$D$209)+'Your Value Calcs'!$D$209+IF('Your Results'!$D$48&gt;0,'Your Results'!$D$48,0)))+$E$161-$E$201+$E$185-($E$185*(RAND()*($E$215-$D$215)+$D$215))-(($E$205/$C$56)*(RAND()*($E$216-$D$216)+$D$216))</f>
        <v>#N/A</v>
      </c>
      <c r="U1030" s="86"/>
    </row>
    <row r="1031" spans="2:21" x14ac:dyDescent="0.25">
      <c r="B1031" s="181" t="e">
        <f t="shared" ca="1" si="222"/>
        <v>#N/A</v>
      </c>
      <c r="C10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1" s="86"/>
      <c r="E1031" s="86"/>
      <c r="G1031" s="16"/>
      <c r="H1031" s="86"/>
      <c r="I1031" s="86"/>
      <c r="K1031" s="86"/>
      <c r="M1031" s="16" t="e">
        <f t="shared" ca="1" si="223"/>
        <v>#N/A</v>
      </c>
      <c r="N1031" s="86" t="e">
        <f t="shared" ca="1" si="224"/>
        <v>#N/A</v>
      </c>
      <c r="O1031" s="86" t="e">
        <f t="shared" ca="1" si="225"/>
        <v>#N/A</v>
      </c>
      <c r="Q1031" s="16" t="e">
        <f t="shared" ca="1" si="226"/>
        <v>#N/A</v>
      </c>
      <c r="R1031" s="86" t="e">
        <f t="shared" ca="1" si="227"/>
        <v>#N/A</v>
      </c>
      <c r="S1031" s="86" t="e">
        <f t="shared" ca="1" si="228"/>
        <v>#N/A</v>
      </c>
      <c r="T1031" s="16" t="e">
        <f ca="1">(($E$9*(RAND()*($E$213-$D$213)+$D$213))*(RAND()*('Your Value Calcs'!$E$209-'Your Value Calcs'!$D$209)+'Your Value Calcs'!$D$209+IF('Your Results'!$D$48&gt;0,'Your Results'!$D$48,0)))+$E$161-$E$201+$E$185-($E$185*(RAND()*($E$215-$D$215)+$D$215))-(($E$205/$C$56)*(RAND()*($E$216-$D$216)+$D$216))</f>
        <v>#N/A</v>
      </c>
      <c r="U1031" s="86"/>
    </row>
    <row r="1032" spans="2:21" x14ac:dyDescent="0.25">
      <c r="B1032" s="181" t="e">
        <f t="shared" ca="1" si="222"/>
        <v>#N/A</v>
      </c>
      <c r="C10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2" s="86"/>
      <c r="E1032" s="86"/>
      <c r="G1032" s="16"/>
      <c r="H1032" s="86"/>
      <c r="I1032" s="86"/>
      <c r="K1032" s="86"/>
      <c r="M1032" s="16" t="e">
        <f t="shared" ca="1" si="223"/>
        <v>#N/A</v>
      </c>
      <c r="N1032" s="86" t="e">
        <f t="shared" ca="1" si="224"/>
        <v>#N/A</v>
      </c>
      <c r="O1032" s="86" t="e">
        <f t="shared" ca="1" si="225"/>
        <v>#N/A</v>
      </c>
      <c r="Q1032" s="16" t="e">
        <f t="shared" ca="1" si="226"/>
        <v>#N/A</v>
      </c>
      <c r="R1032" s="86" t="e">
        <f t="shared" ca="1" si="227"/>
        <v>#N/A</v>
      </c>
      <c r="S1032" s="86" t="e">
        <f t="shared" ca="1" si="228"/>
        <v>#N/A</v>
      </c>
      <c r="T1032" s="16" t="e">
        <f ca="1">(($E$9*(RAND()*($E$213-$D$213)+$D$213))*(RAND()*('Your Value Calcs'!$E$209-'Your Value Calcs'!$D$209)+'Your Value Calcs'!$D$209+IF('Your Results'!$D$48&gt;0,'Your Results'!$D$48,0)))+$E$161-$E$201+$E$185-($E$185*(RAND()*($E$215-$D$215)+$D$215))-(($E$205/$C$56)*(RAND()*($E$216-$D$216)+$D$216))</f>
        <v>#N/A</v>
      </c>
      <c r="U1032" s="86"/>
    </row>
    <row r="1033" spans="2:21" x14ac:dyDescent="0.25">
      <c r="B1033" s="181" t="e">
        <f t="shared" ca="1" si="222"/>
        <v>#N/A</v>
      </c>
      <c r="C10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3" s="86"/>
      <c r="E1033" s="86"/>
      <c r="G1033" s="16"/>
      <c r="H1033" s="86"/>
      <c r="I1033" s="86"/>
      <c r="K1033" s="86"/>
      <c r="M1033" s="16" t="e">
        <f t="shared" ca="1" si="223"/>
        <v>#N/A</v>
      </c>
      <c r="N1033" s="86" t="e">
        <f t="shared" ca="1" si="224"/>
        <v>#N/A</v>
      </c>
      <c r="O1033" s="86" t="e">
        <f t="shared" ca="1" si="225"/>
        <v>#N/A</v>
      </c>
      <c r="Q1033" s="16" t="e">
        <f t="shared" ca="1" si="226"/>
        <v>#N/A</v>
      </c>
      <c r="R1033" s="86" t="e">
        <f t="shared" ca="1" si="227"/>
        <v>#N/A</v>
      </c>
      <c r="S1033" s="86" t="e">
        <f t="shared" ca="1" si="228"/>
        <v>#N/A</v>
      </c>
      <c r="T1033" s="16" t="e">
        <f ca="1">(($E$9*(RAND()*($E$213-$D$213)+$D$213))*(RAND()*('Your Value Calcs'!$E$209-'Your Value Calcs'!$D$209)+'Your Value Calcs'!$D$209+IF('Your Results'!$D$48&gt;0,'Your Results'!$D$48,0)))+$E$161-$E$201+$E$185-($E$185*(RAND()*($E$215-$D$215)+$D$215))-(($E$205/$C$56)*(RAND()*($E$216-$D$216)+$D$216))</f>
        <v>#N/A</v>
      </c>
      <c r="U1033" s="86"/>
    </row>
    <row r="1034" spans="2:21" x14ac:dyDescent="0.25">
      <c r="B1034" s="181" t="e">
        <f t="shared" ca="1" si="222"/>
        <v>#N/A</v>
      </c>
      <c r="C10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4" s="86"/>
      <c r="E1034" s="86"/>
      <c r="G1034" s="16"/>
      <c r="H1034" s="86"/>
      <c r="I1034" s="86"/>
      <c r="K1034" s="86"/>
      <c r="M1034" s="16" t="e">
        <f t="shared" ca="1" si="223"/>
        <v>#N/A</v>
      </c>
      <c r="N1034" s="86" t="e">
        <f t="shared" ca="1" si="224"/>
        <v>#N/A</v>
      </c>
      <c r="O1034" s="86" t="e">
        <f t="shared" ca="1" si="225"/>
        <v>#N/A</v>
      </c>
      <c r="Q1034" s="16" t="e">
        <f t="shared" ca="1" si="226"/>
        <v>#N/A</v>
      </c>
      <c r="R1034" s="86" t="e">
        <f t="shared" ca="1" si="227"/>
        <v>#N/A</v>
      </c>
      <c r="S1034" s="86" t="e">
        <f t="shared" ca="1" si="228"/>
        <v>#N/A</v>
      </c>
      <c r="T1034" s="16" t="e">
        <f ca="1">(($E$9*(RAND()*($E$213-$D$213)+$D$213))*(RAND()*('Your Value Calcs'!$E$209-'Your Value Calcs'!$D$209)+'Your Value Calcs'!$D$209+IF('Your Results'!$D$48&gt;0,'Your Results'!$D$48,0)))+$E$161-$E$201+$E$185-($E$185*(RAND()*($E$215-$D$215)+$D$215))-(($E$205/$C$56)*(RAND()*($E$216-$D$216)+$D$216))</f>
        <v>#N/A</v>
      </c>
      <c r="U1034" s="86"/>
    </row>
    <row r="1035" spans="2:21" x14ac:dyDescent="0.25">
      <c r="B1035" s="181" t="e">
        <f t="shared" ca="1" si="222"/>
        <v>#N/A</v>
      </c>
      <c r="C10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5" s="86"/>
      <c r="E1035" s="86"/>
      <c r="G1035" s="16"/>
      <c r="H1035" s="86"/>
      <c r="I1035" s="86"/>
      <c r="K1035" s="86"/>
      <c r="M1035" s="16" t="e">
        <f t="shared" ca="1" si="223"/>
        <v>#N/A</v>
      </c>
      <c r="N1035" s="86" t="e">
        <f t="shared" ca="1" si="224"/>
        <v>#N/A</v>
      </c>
      <c r="O1035" s="86" t="e">
        <f t="shared" ca="1" si="225"/>
        <v>#N/A</v>
      </c>
      <c r="Q1035" s="16" t="e">
        <f t="shared" ca="1" si="226"/>
        <v>#N/A</v>
      </c>
      <c r="R1035" s="86" t="e">
        <f t="shared" ca="1" si="227"/>
        <v>#N/A</v>
      </c>
      <c r="S1035" s="86" t="e">
        <f t="shared" ca="1" si="228"/>
        <v>#N/A</v>
      </c>
      <c r="T1035" s="16" t="e">
        <f ca="1">(($E$9*(RAND()*($E$213-$D$213)+$D$213))*(RAND()*('Your Value Calcs'!$E$209-'Your Value Calcs'!$D$209)+'Your Value Calcs'!$D$209+IF('Your Results'!$D$48&gt;0,'Your Results'!$D$48,0)))+$E$161-$E$201+$E$185-($E$185*(RAND()*($E$215-$D$215)+$D$215))-(($E$205/$C$56)*(RAND()*($E$216-$D$216)+$D$216))</f>
        <v>#N/A</v>
      </c>
      <c r="U1035" s="86"/>
    </row>
    <row r="1036" spans="2:21" x14ac:dyDescent="0.25">
      <c r="B1036" s="181" t="e">
        <f t="shared" ca="1" si="222"/>
        <v>#N/A</v>
      </c>
      <c r="C10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6" s="86"/>
      <c r="E1036" s="86"/>
      <c r="G1036" s="16"/>
      <c r="H1036" s="86"/>
      <c r="I1036" s="86"/>
      <c r="K1036" s="86"/>
      <c r="M1036" s="16" t="e">
        <f t="shared" ca="1" si="223"/>
        <v>#N/A</v>
      </c>
      <c r="N1036" s="86" t="e">
        <f t="shared" ca="1" si="224"/>
        <v>#N/A</v>
      </c>
      <c r="O1036" s="86" t="e">
        <f t="shared" ca="1" si="225"/>
        <v>#N/A</v>
      </c>
      <c r="Q1036" s="16" t="e">
        <f t="shared" ca="1" si="226"/>
        <v>#N/A</v>
      </c>
      <c r="R1036" s="86" t="e">
        <f t="shared" ca="1" si="227"/>
        <v>#N/A</v>
      </c>
      <c r="S1036" s="86" t="e">
        <f t="shared" ca="1" si="228"/>
        <v>#N/A</v>
      </c>
      <c r="T1036" s="16" t="e">
        <f ca="1">(($E$9*(RAND()*($E$213-$D$213)+$D$213))*(RAND()*('Your Value Calcs'!$E$209-'Your Value Calcs'!$D$209)+'Your Value Calcs'!$D$209+IF('Your Results'!$D$48&gt;0,'Your Results'!$D$48,0)))+$E$161-$E$201+$E$185-($E$185*(RAND()*($E$215-$D$215)+$D$215))-(($E$205/$C$56)*(RAND()*($E$216-$D$216)+$D$216))</f>
        <v>#N/A</v>
      </c>
      <c r="U1036" s="86"/>
    </row>
    <row r="1037" spans="2:21" x14ac:dyDescent="0.25">
      <c r="B1037" s="181" t="e">
        <f t="shared" ca="1" si="222"/>
        <v>#N/A</v>
      </c>
      <c r="C10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7" s="86"/>
      <c r="E1037" s="86"/>
      <c r="G1037" s="16"/>
      <c r="H1037" s="86"/>
      <c r="I1037" s="86"/>
      <c r="K1037" s="86"/>
      <c r="M1037" s="16" t="e">
        <f t="shared" ca="1" si="223"/>
        <v>#N/A</v>
      </c>
      <c r="N1037" s="86" t="e">
        <f t="shared" ca="1" si="224"/>
        <v>#N/A</v>
      </c>
      <c r="O1037" s="86" t="e">
        <f t="shared" ca="1" si="225"/>
        <v>#N/A</v>
      </c>
      <c r="Q1037" s="16" t="e">
        <f t="shared" ca="1" si="226"/>
        <v>#N/A</v>
      </c>
      <c r="R1037" s="86" t="e">
        <f t="shared" ca="1" si="227"/>
        <v>#N/A</v>
      </c>
      <c r="S1037" s="86" t="e">
        <f t="shared" ca="1" si="228"/>
        <v>#N/A</v>
      </c>
      <c r="T1037" s="16" t="e">
        <f ca="1">(($E$9*(RAND()*($E$213-$D$213)+$D$213))*(RAND()*('Your Value Calcs'!$E$209-'Your Value Calcs'!$D$209)+'Your Value Calcs'!$D$209+IF('Your Results'!$D$48&gt;0,'Your Results'!$D$48,0)))+$E$161-$E$201+$E$185-($E$185*(RAND()*($E$215-$D$215)+$D$215))-(($E$205/$C$56)*(RAND()*($E$216-$D$216)+$D$216))</f>
        <v>#N/A</v>
      </c>
      <c r="U1037" s="86"/>
    </row>
    <row r="1038" spans="2:21" x14ac:dyDescent="0.25">
      <c r="B1038" s="181" t="e">
        <f t="shared" ca="1" si="222"/>
        <v>#N/A</v>
      </c>
      <c r="C10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8" s="86"/>
      <c r="E1038" s="86"/>
      <c r="G1038" s="16"/>
      <c r="H1038" s="86"/>
      <c r="I1038" s="86"/>
      <c r="K1038" s="86"/>
      <c r="M1038" s="16" t="e">
        <f t="shared" ca="1" si="223"/>
        <v>#N/A</v>
      </c>
      <c r="N1038" s="86" t="e">
        <f t="shared" ca="1" si="224"/>
        <v>#N/A</v>
      </c>
      <c r="O1038" s="86" t="e">
        <f t="shared" ca="1" si="225"/>
        <v>#N/A</v>
      </c>
      <c r="Q1038" s="16" t="e">
        <f t="shared" ca="1" si="226"/>
        <v>#N/A</v>
      </c>
      <c r="R1038" s="86" t="e">
        <f t="shared" ca="1" si="227"/>
        <v>#N/A</v>
      </c>
      <c r="S1038" s="86" t="e">
        <f t="shared" ca="1" si="228"/>
        <v>#N/A</v>
      </c>
      <c r="T1038" s="16" t="e">
        <f ca="1">(($E$9*(RAND()*($E$213-$D$213)+$D$213))*(RAND()*('Your Value Calcs'!$E$209-'Your Value Calcs'!$D$209)+'Your Value Calcs'!$D$209+IF('Your Results'!$D$48&gt;0,'Your Results'!$D$48,0)))+$E$161-$E$201+$E$185-($E$185*(RAND()*($E$215-$D$215)+$D$215))-(($E$205/$C$56)*(RAND()*($E$216-$D$216)+$D$216))</f>
        <v>#N/A</v>
      </c>
      <c r="U1038" s="86"/>
    </row>
    <row r="1039" spans="2:21" x14ac:dyDescent="0.25">
      <c r="B1039" s="181" t="e">
        <f t="shared" ca="1" si="222"/>
        <v>#N/A</v>
      </c>
      <c r="C10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9" s="86"/>
      <c r="E1039" s="86"/>
      <c r="G1039" s="16"/>
      <c r="H1039" s="86"/>
      <c r="I1039" s="86"/>
      <c r="K1039" s="86"/>
      <c r="M1039" s="16" t="e">
        <f t="shared" ca="1" si="223"/>
        <v>#N/A</v>
      </c>
      <c r="N1039" s="86" t="e">
        <f t="shared" ca="1" si="224"/>
        <v>#N/A</v>
      </c>
      <c r="O1039" s="86" t="e">
        <f t="shared" ca="1" si="225"/>
        <v>#N/A</v>
      </c>
      <c r="Q1039" s="16" t="e">
        <f t="shared" ca="1" si="226"/>
        <v>#N/A</v>
      </c>
      <c r="R1039" s="86" t="e">
        <f t="shared" ca="1" si="227"/>
        <v>#N/A</v>
      </c>
      <c r="S1039" s="86" t="e">
        <f t="shared" ca="1" si="228"/>
        <v>#N/A</v>
      </c>
      <c r="T1039" s="16" t="e">
        <f ca="1">(($E$9*(RAND()*($E$213-$D$213)+$D$213))*(RAND()*('Your Value Calcs'!$E$209-'Your Value Calcs'!$D$209)+'Your Value Calcs'!$D$209+IF('Your Results'!$D$48&gt;0,'Your Results'!$D$48,0)))+$E$161-$E$201+$E$185-($E$185*(RAND()*($E$215-$D$215)+$D$215))-(($E$205/$C$56)*(RAND()*($E$216-$D$216)+$D$216))</f>
        <v>#N/A</v>
      </c>
      <c r="U1039" s="86"/>
    </row>
    <row r="1040" spans="2:21" x14ac:dyDescent="0.25">
      <c r="B1040" s="181" t="e">
        <f t="shared" ca="1" si="222"/>
        <v>#N/A</v>
      </c>
      <c r="C10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0" s="86"/>
      <c r="E1040" s="86"/>
      <c r="G1040" s="16"/>
      <c r="H1040" s="86"/>
      <c r="I1040" s="86"/>
      <c r="K1040" s="86"/>
      <c r="M1040" s="16" t="e">
        <f t="shared" ca="1" si="223"/>
        <v>#N/A</v>
      </c>
      <c r="N1040" s="86" t="e">
        <f t="shared" ca="1" si="224"/>
        <v>#N/A</v>
      </c>
      <c r="O1040" s="86" t="e">
        <f t="shared" ca="1" si="225"/>
        <v>#N/A</v>
      </c>
      <c r="Q1040" s="16" t="e">
        <f t="shared" ca="1" si="226"/>
        <v>#N/A</v>
      </c>
      <c r="R1040" s="86" t="e">
        <f t="shared" ca="1" si="227"/>
        <v>#N/A</v>
      </c>
      <c r="S1040" s="86" t="e">
        <f t="shared" ca="1" si="228"/>
        <v>#N/A</v>
      </c>
      <c r="T1040" s="16" t="e">
        <f ca="1">(($E$9*(RAND()*($E$213-$D$213)+$D$213))*(RAND()*('Your Value Calcs'!$E$209-'Your Value Calcs'!$D$209)+'Your Value Calcs'!$D$209+IF('Your Results'!$D$48&gt;0,'Your Results'!$D$48,0)))+$E$161-$E$201+$E$185-($E$185*(RAND()*($E$215-$D$215)+$D$215))-(($E$205/$C$56)*(RAND()*($E$216-$D$216)+$D$216))</f>
        <v>#N/A</v>
      </c>
      <c r="U1040" s="86"/>
    </row>
    <row r="1041" spans="2:21" x14ac:dyDescent="0.25">
      <c r="B1041" s="181" t="e">
        <f t="shared" ca="1" si="222"/>
        <v>#N/A</v>
      </c>
      <c r="C10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1" s="86"/>
      <c r="E1041" s="86"/>
      <c r="G1041" s="16"/>
      <c r="H1041" s="86"/>
      <c r="I1041" s="86"/>
      <c r="K1041" s="86"/>
      <c r="M1041" s="16" t="e">
        <f t="shared" ca="1" si="223"/>
        <v>#N/A</v>
      </c>
      <c r="N1041" s="86" t="e">
        <f t="shared" ca="1" si="224"/>
        <v>#N/A</v>
      </c>
      <c r="O1041" s="86" t="e">
        <f t="shared" ca="1" si="225"/>
        <v>#N/A</v>
      </c>
      <c r="Q1041" s="16" t="e">
        <f t="shared" ca="1" si="226"/>
        <v>#N/A</v>
      </c>
      <c r="R1041" s="86" t="e">
        <f t="shared" ca="1" si="227"/>
        <v>#N/A</v>
      </c>
      <c r="S1041" s="86" t="e">
        <f t="shared" ca="1" si="228"/>
        <v>#N/A</v>
      </c>
      <c r="T1041" s="16" t="e">
        <f ca="1">(($E$9*(RAND()*($E$213-$D$213)+$D$213))*(RAND()*('Your Value Calcs'!$E$209-'Your Value Calcs'!$D$209)+'Your Value Calcs'!$D$209+IF('Your Results'!$D$48&gt;0,'Your Results'!$D$48,0)))+$E$161-$E$201+$E$185-($E$185*(RAND()*($E$215-$D$215)+$D$215))-(($E$205/$C$56)*(RAND()*($E$216-$D$216)+$D$216))</f>
        <v>#N/A</v>
      </c>
      <c r="U1041" s="86"/>
    </row>
    <row r="1042" spans="2:21" x14ac:dyDescent="0.25">
      <c r="B1042" s="181" t="e">
        <f t="shared" ca="1" si="222"/>
        <v>#N/A</v>
      </c>
      <c r="C10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2" s="86"/>
      <c r="E1042" s="86"/>
      <c r="G1042" s="16"/>
      <c r="H1042" s="86"/>
      <c r="I1042" s="86"/>
      <c r="K1042" s="86"/>
      <c r="M1042" s="16" t="e">
        <f t="shared" ca="1" si="223"/>
        <v>#N/A</v>
      </c>
      <c r="N1042" s="86" t="e">
        <f t="shared" ca="1" si="224"/>
        <v>#N/A</v>
      </c>
      <c r="O1042" s="86" t="e">
        <f t="shared" ca="1" si="225"/>
        <v>#N/A</v>
      </c>
      <c r="Q1042" s="16" t="e">
        <f t="shared" ca="1" si="226"/>
        <v>#N/A</v>
      </c>
      <c r="R1042" s="86" t="e">
        <f t="shared" ca="1" si="227"/>
        <v>#N/A</v>
      </c>
      <c r="S1042" s="86" t="e">
        <f t="shared" ca="1" si="228"/>
        <v>#N/A</v>
      </c>
      <c r="T1042" s="16" t="e">
        <f ca="1">(($E$9*(RAND()*($E$213-$D$213)+$D$213))*(RAND()*('Your Value Calcs'!$E$209-'Your Value Calcs'!$D$209)+'Your Value Calcs'!$D$209+IF('Your Results'!$D$48&gt;0,'Your Results'!$D$48,0)))+$E$161-$E$201+$E$185-($E$185*(RAND()*($E$215-$D$215)+$D$215))-(($E$205/$C$56)*(RAND()*($E$216-$D$216)+$D$216))</f>
        <v>#N/A</v>
      </c>
      <c r="U1042" s="86"/>
    </row>
    <row r="1043" spans="2:21" x14ac:dyDescent="0.25">
      <c r="B1043" s="181" t="e">
        <f t="shared" ca="1" si="222"/>
        <v>#N/A</v>
      </c>
      <c r="C10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3" s="86"/>
      <c r="E1043" s="86"/>
      <c r="G1043" s="16"/>
      <c r="H1043" s="86"/>
      <c r="I1043" s="86"/>
      <c r="K1043" s="86"/>
      <c r="M1043" s="16" t="e">
        <f t="shared" ca="1" si="223"/>
        <v>#N/A</v>
      </c>
      <c r="N1043" s="86" t="e">
        <f t="shared" ca="1" si="224"/>
        <v>#N/A</v>
      </c>
      <c r="O1043" s="86" t="e">
        <f t="shared" ca="1" si="225"/>
        <v>#N/A</v>
      </c>
      <c r="Q1043" s="16" t="e">
        <f t="shared" ca="1" si="226"/>
        <v>#N/A</v>
      </c>
      <c r="R1043" s="86" t="e">
        <f t="shared" ca="1" si="227"/>
        <v>#N/A</v>
      </c>
      <c r="S1043" s="86" t="e">
        <f t="shared" ca="1" si="228"/>
        <v>#N/A</v>
      </c>
      <c r="T1043" s="16" t="e">
        <f ca="1">(($E$9*(RAND()*($E$213-$D$213)+$D$213))*(RAND()*('Your Value Calcs'!$E$209-'Your Value Calcs'!$D$209)+'Your Value Calcs'!$D$209+IF('Your Results'!$D$48&gt;0,'Your Results'!$D$48,0)))+$E$161-$E$201+$E$185-($E$185*(RAND()*($E$215-$D$215)+$D$215))-(($E$205/$C$56)*(RAND()*($E$216-$D$216)+$D$216))</f>
        <v>#N/A</v>
      </c>
      <c r="U1043" s="86"/>
    </row>
    <row r="1044" spans="2:21" x14ac:dyDescent="0.25">
      <c r="B1044" s="181" t="e">
        <f t="shared" ca="1" si="222"/>
        <v>#N/A</v>
      </c>
      <c r="C10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4" s="86"/>
      <c r="E1044" s="86"/>
      <c r="G1044" s="16"/>
      <c r="H1044" s="86"/>
      <c r="I1044" s="86"/>
      <c r="K1044" s="86"/>
      <c r="M1044" s="16" t="e">
        <f t="shared" ca="1" si="223"/>
        <v>#N/A</v>
      </c>
      <c r="N1044" s="86" t="e">
        <f t="shared" ca="1" si="224"/>
        <v>#N/A</v>
      </c>
      <c r="O1044" s="86" t="e">
        <f t="shared" ca="1" si="225"/>
        <v>#N/A</v>
      </c>
      <c r="Q1044" s="16" t="e">
        <f t="shared" ca="1" si="226"/>
        <v>#N/A</v>
      </c>
      <c r="R1044" s="86" t="e">
        <f t="shared" ca="1" si="227"/>
        <v>#N/A</v>
      </c>
      <c r="S1044" s="86" t="e">
        <f t="shared" ca="1" si="228"/>
        <v>#N/A</v>
      </c>
      <c r="T1044" s="16" t="e">
        <f ca="1">(($E$9*(RAND()*($E$213-$D$213)+$D$213))*(RAND()*('Your Value Calcs'!$E$209-'Your Value Calcs'!$D$209)+'Your Value Calcs'!$D$209+IF('Your Results'!$D$48&gt;0,'Your Results'!$D$48,0)))+$E$161-$E$201+$E$185-($E$185*(RAND()*($E$215-$D$215)+$D$215))-(($E$205/$C$56)*(RAND()*($E$216-$D$216)+$D$216))</f>
        <v>#N/A</v>
      </c>
      <c r="U1044" s="86"/>
    </row>
    <row r="1045" spans="2:21" x14ac:dyDescent="0.25">
      <c r="B1045" s="181" t="e">
        <f t="shared" ca="1" si="222"/>
        <v>#N/A</v>
      </c>
      <c r="C10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5" s="86"/>
      <c r="E1045" s="86"/>
      <c r="G1045" s="16"/>
      <c r="H1045" s="86"/>
      <c r="I1045" s="86"/>
      <c r="K1045" s="86"/>
      <c r="M1045" s="16" t="e">
        <f t="shared" ca="1" si="223"/>
        <v>#N/A</v>
      </c>
      <c r="N1045" s="86" t="e">
        <f t="shared" ca="1" si="224"/>
        <v>#N/A</v>
      </c>
      <c r="O1045" s="86" t="e">
        <f t="shared" ca="1" si="225"/>
        <v>#N/A</v>
      </c>
      <c r="Q1045" s="16" t="e">
        <f t="shared" ca="1" si="226"/>
        <v>#N/A</v>
      </c>
      <c r="R1045" s="86" t="e">
        <f t="shared" ca="1" si="227"/>
        <v>#N/A</v>
      </c>
      <c r="S1045" s="86" t="e">
        <f t="shared" ca="1" si="228"/>
        <v>#N/A</v>
      </c>
      <c r="T1045" s="16" t="e">
        <f ca="1">(($E$9*(RAND()*($E$213-$D$213)+$D$213))*(RAND()*('Your Value Calcs'!$E$209-'Your Value Calcs'!$D$209)+'Your Value Calcs'!$D$209+IF('Your Results'!$D$48&gt;0,'Your Results'!$D$48,0)))+$E$161-$E$201+$E$185-($E$185*(RAND()*($E$215-$D$215)+$D$215))-(($E$205/$C$56)*(RAND()*($E$216-$D$216)+$D$216))</f>
        <v>#N/A</v>
      </c>
      <c r="U1045" s="86"/>
    </row>
    <row r="1046" spans="2:21" x14ac:dyDescent="0.25">
      <c r="B1046" s="181" t="e">
        <f t="shared" ca="1" si="222"/>
        <v>#N/A</v>
      </c>
      <c r="C10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6" s="86"/>
      <c r="E1046" s="86"/>
      <c r="G1046" s="16"/>
      <c r="H1046" s="86"/>
      <c r="I1046" s="86"/>
      <c r="K1046" s="86"/>
      <c r="M1046" s="16" t="e">
        <f t="shared" ca="1" si="223"/>
        <v>#N/A</v>
      </c>
      <c r="N1046" s="86" t="e">
        <f t="shared" ca="1" si="224"/>
        <v>#N/A</v>
      </c>
      <c r="O1046" s="86" t="e">
        <f t="shared" ca="1" si="225"/>
        <v>#N/A</v>
      </c>
      <c r="Q1046" s="16" t="e">
        <f t="shared" ca="1" si="226"/>
        <v>#N/A</v>
      </c>
      <c r="R1046" s="86" t="e">
        <f t="shared" ca="1" si="227"/>
        <v>#N/A</v>
      </c>
      <c r="S1046" s="86" t="e">
        <f t="shared" ca="1" si="228"/>
        <v>#N/A</v>
      </c>
      <c r="T1046" s="16" t="e">
        <f ca="1">(($E$9*(RAND()*($E$213-$D$213)+$D$213))*(RAND()*('Your Value Calcs'!$E$209-'Your Value Calcs'!$D$209)+'Your Value Calcs'!$D$209+IF('Your Results'!$D$48&gt;0,'Your Results'!$D$48,0)))+$E$161-$E$201+$E$185-($E$185*(RAND()*($E$215-$D$215)+$D$215))-(($E$205/$C$56)*(RAND()*($E$216-$D$216)+$D$216))</f>
        <v>#N/A</v>
      </c>
      <c r="U1046" s="86"/>
    </row>
    <row r="1047" spans="2:21" x14ac:dyDescent="0.25">
      <c r="B1047" s="181" t="e">
        <f t="shared" ca="1" si="222"/>
        <v>#N/A</v>
      </c>
      <c r="C10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7" s="86"/>
      <c r="E1047" s="86"/>
      <c r="G1047" s="16"/>
      <c r="H1047" s="86"/>
      <c r="I1047" s="86"/>
      <c r="K1047" s="86"/>
      <c r="M1047" s="16" t="e">
        <f t="shared" ca="1" si="223"/>
        <v>#N/A</v>
      </c>
      <c r="N1047" s="86" t="e">
        <f t="shared" ca="1" si="224"/>
        <v>#N/A</v>
      </c>
      <c r="O1047" s="86" t="e">
        <f t="shared" ca="1" si="225"/>
        <v>#N/A</v>
      </c>
      <c r="Q1047" s="16" t="e">
        <f t="shared" ca="1" si="226"/>
        <v>#N/A</v>
      </c>
      <c r="R1047" s="86" t="e">
        <f t="shared" ca="1" si="227"/>
        <v>#N/A</v>
      </c>
      <c r="S1047" s="86" t="e">
        <f t="shared" ca="1" si="228"/>
        <v>#N/A</v>
      </c>
      <c r="T1047" s="16" t="e">
        <f ca="1">(($E$9*(RAND()*($E$213-$D$213)+$D$213))*(RAND()*('Your Value Calcs'!$E$209-'Your Value Calcs'!$D$209)+'Your Value Calcs'!$D$209+IF('Your Results'!$D$48&gt;0,'Your Results'!$D$48,0)))+$E$161-$E$201+$E$185-($E$185*(RAND()*($E$215-$D$215)+$D$215))-(($E$205/$C$56)*(RAND()*($E$216-$D$216)+$D$216))</f>
        <v>#N/A</v>
      </c>
      <c r="U1047" s="86"/>
    </row>
    <row r="1048" spans="2:21" x14ac:dyDescent="0.25">
      <c r="B1048" s="181" t="e">
        <f t="shared" ca="1" si="222"/>
        <v>#N/A</v>
      </c>
      <c r="C10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8" s="86"/>
      <c r="E1048" s="86"/>
      <c r="G1048" s="16"/>
      <c r="H1048" s="86"/>
      <c r="I1048" s="86"/>
      <c r="K1048" s="86"/>
      <c r="M1048" s="16" t="e">
        <f t="shared" ca="1" si="223"/>
        <v>#N/A</v>
      </c>
      <c r="N1048" s="86" t="e">
        <f t="shared" ca="1" si="224"/>
        <v>#N/A</v>
      </c>
      <c r="O1048" s="86" t="e">
        <f t="shared" ca="1" si="225"/>
        <v>#N/A</v>
      </c>
      <c r="Q1048" s="16" t="e">
        <f t="shared" ca="1" si="226"/>
        <v>#N/A</v>
      </c>
      <c r="R1048" s="86" t="e">
        <f t="shared" ca="1" si="227"/>
        <v>#N/A</v>
      </c>
      <c r="S1048" s="86" t="e">
        <f t="shared" ca="1" si="228"/>
        <v>#N/A</v>
      </c>
      <c r="T1048" s="16" t="e">
        <f ca="1">(($E$9*(RAND()*($E$213-$D$213)+$D$213))*(RAND()*('Your Value Calcs'!$E$209-'Your Value Calcs'!$D$209)+'Your Value Calcs'!$D$209+IF('Your Results'!$D$48&gt;0,'Your Results'!$D$48,0)))+$E$161-$E$201+$E$185-($E$185*(RAND()*($E$215-$D$215)+$D$215))-(($E$205/$C$56)*(RAND()*($E$216-$D$216)+$D$216))</f>
        <v>#N/A</v>
      </c>
      <c r="U1048" s="86"/>
    </row>
    <row r="1049" spans="2:21" x14ac:dyDescent="0.25">
      <c r="B1049" s="181" t="e">
        <f t="shared" ca="1" si="222"/>
        <v>#N/A</v>
      </c>
      <c r="C10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9" s="86"/>
      <c r="E1049" s="86"/>
      <c r="G1049" s="16"/>
      <c r="H1049" s="86"/>
      <c r="I1049" s="86"/>
      <c r="K1049" s="86"/>
      <c r="M1049" s="16" t="e">
        <f t="shared" ca="1" si="223"/>
        <v>#N/A</v>
      </c>
      <c r="N1049" s="86" t="e">
        <f t="shared" ca="1" si="224"/>
        <v>#N/A</v>
      </c>
      <c r="O1049" s="86" t="e">
        <f t="shared" ca="1" si="225"/>
        <v>#N/A</v>
      </c>
      <c r="Q1049" s="16" t="e">
        <f t="shared" ca="1" si="226"/>
        <v>#N/A</v>
      </c>
      <c r="R1049" s="86" t="e">
        <f t="shared" ca="1" si="227"/>
        <v>#N/A</v>
      </c>
      <c r="S1049" s="86" t="e">
        <f t="shared" ca="1" si="228"/>
        <v>#N/A</v>
      </c>
      <c r="T1049" s="16" t="e">
        <f ca="1">(($E$9*(RAND()*($E$213-$D$213)+$D$213))*(RAND()*('Your Value Calcs'!$E$209-'Your Value Calcs'!$D$209)+'Your Value Calcs'!$D$209+IF('Your Results'!$D$48&gt;0,'Your Results'!$D$48,0)))+$E$161-$E$201+$E$185-($E$185*(RAND()*($E$215-$D$215)+$D$215))-(($E$205/$C$56)*(RAND()*($E$216-$D$216)+$D$216))</f>
        <v>#N/A</v>
      </c>
      <c r="U1049" s="86"/>
    </row>
    <row r="1050" spans="2:21" x14ac:dyDescent="0.25">
      <c r="B1050" s="181" t="e">
        <f t="shared" ca="1" si="222"/>
        <v>#N/A</v>
      </c>
      <c r="C10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0" s="86"/>
      <c r="E1050" s="86"/>
      <c r="G1050" s="16"/>
      <c r="H1050" s="86"/>
      <c r="I1050" s="86"/>
      <c r="K1050" s="86"/>
      <c r="M1050" s="16" t="e">
        <f t="shared" ca="1" si="223"/>
        <v>#N/A</v>
      </c>
      <c r="N1050" s="86" t="e">
        <f t="shared" ca="1" si="224"/>
        <v>#N/A</v>
      </c>
      <c r="O1050" s="86" t="e">
        <f t="shared" ca="1" si="225"/>
        <v>#N/A</v>
      </c>
      <c r="Q1050" s="16" t="e">
        <f t="shared" ca="1" si="226"/>
        <v>#N/A</v>
      </c>
      <c r="R1050" s="86" t="e">
        <f t="shared" ca="1" si="227"/>
        <v>#N/A</v>
      </c>
      <c r="S1050" s="86" t="e">
        <f t="shared" ca="1" si="228"/>
        <v>#N/A</v>
      </c>
      <c r="T1050" s="16" t="e">
        <f ca="1">(($E$9*(RAND()*($E$213-$D$213)+$D$213))*(RAND()*('Your Value Calcs'!$E$209-'Your Value Calcs'!$D$209)+'Your Value Calcs'!$D$209+IF('Your Results'!$D$48&gt;0,'Your Results'!$D$48,0)))+$E$161-$E$201+$E$185-($E$185*(RAND()*($E$215-$D$215)+$D$215))-(($E$205/$C$56)*(RAND()*($E$216-$D$216)+$D$216))</f>
        <v>#N/A</v>
      </c>
      <c r="U1050" s="86"/>
    </row>
    <row r="1051" spans="2:21" x14ac:dyDescent="0.25">
      <c r="B1051" s="181" t="e">
        <f t="shared" ca="1" si="222"/>
        <v>#N/A</v>
      </c>
      <c r="C10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1" s="86"/>
      <c r="E1051" s="86"/>
      <c r="G1051" s="16"/>
      <c r="H1051" s="86"/>
      <c r="I1051" s="86"/>
      <c r="K1051" s="86"/>
      <c r="M1051" s="16" t="e">
        <f t="shared" ca="1" si="223"/>
        <v>#N/A</v>
      </c>
      <c r="N1051" s="86" t="e">
        <f t="shared" ca="1" si="224"/>
        <v>#N/A</v>
      </c>
      <c r="O1051" s="86" t="e">
        <f t="shared" ca="1" si="225"/>
        <v>#N/A</v>
      </c>
      <c r="Q1051" s="16" t="e">
        <f t="shared" ca="1" si="226"/>
        <v>#N/A</v>
      </c>
      <c r="R1051" s="86" t="e">
        <f t="shared" ca="1" si="227"/>
        <v>#N/A</v>
      </c>
      <c r="S1051" s="86" t="e">
        <f t="shared" ca="1" si="228"/>
        <v>#N/A</v>
      </c>
      <c r="T1051" s="16" t="e">
        <f ca="1">(($E$9*(RAND()*($E$213-$D$213)+$D$213))*(RAND()*('Your Value Calcs'!$E$209-'Your Value Calcs'!$D$209)+'Your Value Calcs'!$D$209+IF('Your Results'!$D$48&gt;0,'Your Results'!$D$48,0)))+$E$161-$E$201+$E$185-($E$185*(RAND()*($E$215-$D$215)+$D$215))-(($E$205/$C$56)*(RAND()*($E$216-$D$216)+$D$216))</f>
        <v>#N/A</v>
      </c>
      <c r="U1051" s="86"/>
    </row>
    <row r="1052" spans="2:21" x14ac:dyDescent="0.25">
      <c r="B1052" s="181" t="e">
        <f t="shared" ca="1" si="222"/>
        <v>#N/A</v>
      </c>
      <c r="C10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2" s="86"/>
      <c r="E1052" s="86"/>
      <c r="G1052" s="16"/>
      <c r="H1052" s="86"/>
      <c r="I1052" s="86"/>
      <c r="K1052" s="86"/>
      <c r="M1052" s="16" t="e">
        <f t="shared" ca="1" si="223"/>
        <v>#N/A</v>
      </c>
      <c r="N1052" s="86" t="e">
        <f t="shared" ca="1" si="224"/>
        <v>#N/A</v>
      </c>
      <c r="O1052" s="86" t="e">
        <f t="shared" ca="1" si="225"/>
        <v>#N/A</v>
      </c>
      <c r="Q1052" s="16" t="e">
        <f t="shared" ca="1" si="226"/>
        <v>#N/A</v>
      </c>
      <c r="R1052" s="86" t="e">
        <f t="shared" ca="1" si="227"/>
        <v>#N/A</v>
      </c>
      <c r="S1052" s="86" t="e">
        <f t="shared" ca="1" si="228"/>
        <v>#N/A</v>
      </c>
      <c r="T1052" s="16" t="e">
        <f ca="1">(($E$9*(RAND()*($E$213-$D$213)+$D$213))*(RAND()*('Your Value Calcs'!$E$209-'Your Value Calcs'!$D$209)+'Your Value Calcs'!$D$209+IF('Your Results'!$D$48&gt;0,'Your Results'!$D$48,0)))+$E$161-$E$201+$E$185-($E$185*(RAND()*($E$215-$D$215)+$D$215))-(($E$205/$C$56)*(RAND()*($E$216-$D$216)+$D$216))</f>
        <v>#N/A</v>
      </c>
      <c r="U1052" s="86"/>
    </row>
    <row r="1053" spans="2:21" x14ac:dyDescent="0.25">
      <c r="B1053" s="181" t="e">
        <f t="shared" ca="1" si="222"/>
        <v>#N/A</v>
      </c>
      <c r="C10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3" s="86"/>
      <c r="E1053" s="86"/>
      <c r="G1053" s="16"/>
      <c r="H1053" s="86"/>
      <c r="I1053" s="86"/>
      <c r="K1053" s="86"/>
      <c r="M1053" s="16" t="e">
        <f t="shared" ca="1" si="223"/>
        <v>#N/A</v>
      </c>
      <c r="N1053" s="86" t="e">
        <f t="shared" ca="1" si="224"/>
        <v>#N/A</v>
      </c>
      <c r="O1053" s="86" t="e">
        <f t="shared" ca="1" si="225"/>
        <v>#N/A</v>
      </c>
      <c r="Q1053" s="16" t="e">
        <f t="shared" ca="1" si="226"/>
        <v>#N/A</v>
      </c>
      <c r="R1053" s="86" t="e">
        <f t="shared" ca="1" si="227"/>
        <v>#N/A</v>
      </c>
      <c r="S1053" s="86" t="e">
        <f t="shared" ca="1" si="228"/>
        <v>#N/A</v>
      </c>
      <c r="T1053" s="16" t="e">
        <f ca="1">(($E$9*(RAND()*($E$213-$D$213)+$D$213))*(RAND()*('Your Value Calcs'!$E$209-'Your Value Calcs'!$D$209)+'Your Value Calcs'!$D$209+IF('Your Results'!$D$48&gt;0,'Your Results'!$D$48,0)))+$E$161-$E$201+$E$185-($E$185*(RAND()*($E$215-$D$215)+$D$215))-(($E$205/$C$56)*(RAND()*($E$216-$D$216)+$D$216))</f>
        <v>#N/A</v>
      </c>
      <c r="U1053" s="86"/>
    </row>
    <row r="1054" spans="2:21" x14ac:dyDescent="0.25">
      <c r="B1054" s="181" t="e">
        <f t="shared" ca="1" si="222"/>
        <v>#N/A</v>
      </c>
      <c r="C10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4" s="86"/>
      <c r="E1054" s="86"/>
      <c r="G1054" s="16"/>
      <c r="H1054" s="86"/>
      <c r="I1054" s="86"/>
      <c r="K1054" s="86"/>
      <c r="M1054" s="16" t="e">
        <f t="shared" ca="1" si="223"/>
        <v>#N/A</v>
      </c>
      <c r="N1054" s="86" t="e">
        <f t="shared" ca="1" si="224"/>
        <v>#N/A</v>
      </c>
      <c r="O1054" s="86" t="e">
        <f t="shared" ca="1" si="225"/>
        <v>#N/A</v>
      </c>
      <c r="Q1054" s="16" t="e">
        <f t="shared" ca="1" si="226"/>
        <v>#N/A</v>
      </c>
      <c r="R1054" s="86" t="e">
        <f t="shared" ca="1" si="227"/>
        <v>#N/A</v>
      </c>
      <c r="S1054" s="86" t="e">
        <f t="shared" ca="1" si="228"/>
        <v>#N/A</v>
      </c>
      <c r="T1054" s="16" t="e">
        <f ca="1">(($E$9*(RAND()*($E$213-$D$213)+$D$213))*(RAND()*('Your Value Calcs'!$E$209-'Your Value Calcs'!$D$209)+'Your Value Calcs'!$D$209+IF('Your Results'!$D$48&gt;0,'Your Results'!$D$48,0)))+$E$161-$E$201+$E$185-($E$185*(RAND()*($E$215-$D$215)+$D$215))-(($E$205/$C$56)*(RAND()*($E$216-$D$216)+$D$216))</f>
        <v>#N/A</v>
      </c>
      <c r="U1054" s="86"/>
    </row>
    <row r="1055" spans="2:21" x14ac:dyDescent="0.25">
      <c r="B1055" s="181" t="e">
        <f t="shared" ca="1" si="222"/>
        <v>#N/A</v>
      </c>
      <c r="C10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5" s="86"/>
      <c r="E1055" s="86"/>
      <c r="G1055" s="16"/>
      <c r="H1055" s="86"/>
      <c r="I1055" s="86"/>
      <c r="K1055" s="86"/>
      <c r="M1055" s="16" t="e">
        <f t="shared" ca="1" si="223"/>
        <v>#N/A</v>
      </c>
      <c r="N1055" s="86" t="e">
        <f t="shared" ca="1" si="224"/>
        <v>#N/A</v>
      </c>
      <c r="O1055" s="86" t="e">
        <f t="shared" ca="1" si="225"/>
        <v>#N/A</v>
      </c>
      <c r="Q1055" s="16" t="e">
        <f t="shared" ca="1" si="226"/>
        <v>#N/A</v>
      </c>
      <c r="R1055" s="86" t="e">
        <f t="shared" ca="1" si="227"/>
        <v>#N/A</v>
      </c>
      <c r="S1055" s="86" t="e">
        <f t="shared" ca="1" si="228"/>
        <v>#N/A</v>
      </c>
      <c r="T1055" s="16" t="e">
        <f ca="1">(($E$9*(RAND()*($E$213-$D$213)+$D$213))*(RAND()*('Your Value Calcs'!$E$209-'Your Value Calcs'!$D$209)+'Your Value Calcs'!$D$209+IF('Your Results'!$D$48&gt;0,'Your Results'!$D$48,0)))+$E$161-$E$201+$E$185-($E$185*(RAND()*($E$215-$D$215)+$D$215))-(($E$205/$C$56)*(RAND()*($E$216-$D$216)+$D$216))</f>
        <v>#N/A</v>
      </c>
      <c r="U1055" s="86"/>
    </row>
    <row r="1056" spans="2:21" x14ac:dyDescent="0.25">
      <c r="B1056" s="181" t="e">
        <f t="shared" ca="1" si="222"/>
        <v>#N/A</v>
      </c>
      <c r="C10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6" s="86"/>
      <c r="E1056" s="86"/>
      <c r="G1056" s="16"/>
      <c r="H1056" s="86"/>
      <c r="I1056" s="86"/>
      <c r="K1056" s="86"/>
      <c r="M1056" s="16" t="e">
        <f t="shared" ca="1" si="223"/>
        <v>#N/A</v>
      </c>
      <c r="N1056" s="86" t="e">
        <f t="shared" ca="1" si="224"/>
        <v>#N/A</v>
      </c>
      <c r="O1056" s="86" t="e">
        <f t="shared" ca="1" si="225"/>
        <v>#N/A</v>
      </c>
      <c r="Q1056" s="16" t="e">
        <f t="shared" ca="1" si="226"/>
        <v>#N/A</v>
      </c>
      <c r="R1056" s="86" t="e">
        <f t="shared" ca="1" si="227"/>
        <v>#N/A</v>
      </c>
      <c r="S1056" s="86" t="e">
        <f t="shared" ca="1" si="228"/>
        <v>#N/A</v>
      </c>
      <c r="T1056" s="16" t="e">
        <f ca="1">(($E$9*(RAND()*($E$213-$D$213)+$D$213))*(RAND()*('Your Value Calcs'!$E$209-'Your Value Calcs'!$D$209)+'Your Value Calcs'!$D$209+IF('Your Results'!$D$48&gt;0,'Your Results'!$D$48,0)))+$E$161-$E$201+$E$185-($E$185*(RAND()*($E$215-$D$215)+$D$215))-(($E$205/$C$56)*(RAND()*($E$216-$D$216)+$D$216))</f>
        <v>#N/A</v>
      </c>
      <c r="U1056" s="86"/>
    </row>
    <row r="1057" spans="2:21" x14ac:dyDescent="0.25">
      <c r="B1057" s="181" t="e">
        <f t="shared" ca="1" si="222"/>
        <v>#N/A</v>
      </c>
      <c r="C10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7" s="86"/>
      <c r="E1057" s="86"/>
      <c r="G1057" s="16"/>
      <c r="H1057" s="86"/>
      <c r="I1057" s="86"/>
      <c r="K1057" s="86"/>
      <c r="M1057" s="16" t="e">
        <f t="shared" ca="1" si="223"/>
        <v>#N/A</v>
      </c>
      <c r="N1057" s="86" t="e">
        <f t="shared" ca="1" si="224"/>
        <v>#N/A</v>
      </c>
      <c r="O1057" s="86" t="e">
        <f t="shared" ca="1" si="225"/>
        <v>#N/A</v>
      </c>
      <c r="Q1057" s="16" t="e">
        <f t="shared" ca="1" si="226"/>
        <v>#N/A</v>
      </c>
      <c r="R1057" s="86" t="e">
        <f t="shared" ca="1" si="227"/>
        <v>#N/A</v>
      </c>
      <c r="S1057" s="86" t="e">
        <f t="shared" ca="1" si="228"/>
        <v>#N/A</v>
      </c>
      <c r="T1057" s="16" t="e">
        <f ca="1">(($E$9*(RAND()*($E$213-$D$213)+$D$213))*(RAND()*('Your Value Calcs'!$E$209-'Your Value Calcs'!$D$209)+'Your Value Calcs'!$D$209+IF('Your Results'!$D$48&gt;0,'Your Results'!$D$48,0)))+$E$161-$E$201+$E$185-($E$185*(RAND()*($E$215-$D$215)+$D$215))-(($E$205/$C$56)*(RAND()*($E$216-$D$216)+$D$216))</f>
        <v>#N/A</v>
      </c>
      <c r="U1057" s="86"/>
    </row>
    <row r="1058" spans="2:21" x14ac:dyDescent="0.25">
      <c r="B1058" s="181" t="e">
        <f t="shared" ca="1" si="222"/>
        <v>#N/A</v>
      </c>
      <c r="C10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8" s="86"/>
      <c r="E1058" s="86"/>
      <c r="G1058" s="16"/>
      <c r="H1058" s="86"/>
      <c r="I1058" s="86"/>
      <c r="K1058" s="86"/>
      <c r="M1058" s="16" t="e">
        <f t="shared" ca="1" si="223"/>
        <v>#N/A</v>
      </c>
      <c r="N1058" s="86" t="e">
        <f t="shared" ca="1" si="224"/>
        <v>#N/A</v>
      </c>
      <c r="O1058" s="86" t="e">
        <f t="shared" ca="1" si="225"/>
        <v>#N/A</v>
      </c>
      <c r="Q1058" s="16" t="e">
        <f t="shared" ca="1" si="226"/>
        <v>#N/A</v>
      </c>
      <c r="R1058" s="86" t="e">
        <f t="shared" ca="1" si="227"/>
        <v>#N/A</v>
      </c>
      <c r="S1058" s="86" t="e">
        <f t="shared" ca="1" si="228"/>
        <v>#N/A</v>
      </c>
      <c r="T1058" s="16" t="e">
        <f ca="1">(($E$9*(RAND()*($E$213-$D$213)+$D$213))*(RAND()*('Your Value Calcs'!$E$209-'Your Value Calcs'!$D$209)+'Your Value Calcs'!$D$209+IF('Your Results'!$D$48&gt;0,'Your Results'!$D$48,0)))+$E$161-$E$201+$E$185-($E$185*(RAND()*($E$215-$D$215)+$D$215))-(($E$205/$C$56)*(RAND()*($E$216-$D$216)+$D$216))</f>
        <v>#N/A</v>
      </c>
      <c r="U1058" s="86"/>
    </row>
    <row r="1059" spans="2:21" x14ac:dyDescent="0.25">
      <c r="B1059" s="181" t="e">
        <f t="shared" ca="1" si="222"/>
        <v>#N/A</v>
      </c>
      <c r="C10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9" s="86"/>
      <c r="E1059" s="86"/>
      <c r="G1059" s="16"/>
      <c r="H1059" s="86"/>
      <c r="I1059" s="86"/>
      <c r="K1059" s="86"/>
      <c r="M1059" s="16" t="e">
        <f t="shared" ca="1" si="223"/>
        <v>#N/A</v>
      </c>
      <c r="N1059" s="86" t="e">
        <f t="shared" ca="1" si="224"/>
        <v>#N/A</v>
      </c>
      <c r="O1059" s="86" t="e">
        <f t="shared" ca="1" si="225"/>
        <v>#N/A</v>
      </c>
      <c r="Q1059" s="16" t="e">
        <f t="shared" ca="1" si="226"/>
        <v>#N/A</v>
      </c>
      <c r="R1059" s="86" t="e">
        <f t="shared" ca="1" si="227"/>
        <v>#N/A</v>
      </c>
      <c r="S1059" s="86" t="e">
        <f t="shared" ca="1" si="228"/>
        <v>#N/A</v>
      </c>
      <c r="T1059" s="16" t="e">
        <f ca="1">(($E$9*(RAND()*($E$213-$D$213)+$D$213))*(RAND()*('Your Value Calcs'!$E$209-'Your Value Calcs'!$D$209)+'Your Value Calcs'!$D$209+IF('Your Results'!$D$48&gt;0,'Your Results'!$D$48,0)))+$E$161-$E$201+$E$185-($E$185*(RAND()*($E$215-$D$215)+$D$215))-(($E$205/$C$56)*(RAND()*($E$216-$D$216)+$D$216))</f>
        <v>#N/A</v>
      </c>
      <c r="U1059" s="86"/>
    </row>
    <row r="1060" spans="2:21" x14ac:dyDescent="0.25">
      <c r="B1060" s="181" t="e">
        <f t="shared" ca="1" si="222"/>
        <v>#N/A</v>
      </c>
      <c r="C10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0" s="86"/>
      <c r="E1060" s="86"/>
      <c r="G1060" s="16"/>
      <c r="H1060" s="86"/>
      <c r="I1060" s="86"/>
      <c r="K1060" s="86"/>
      <c r="M1060" s="16" t="e">
        <f t="shared" ca="1" si="223"/>
        <v>#N/A</v>
      </c>
      <c r="N1060" s="86" t="e">
        <f t="shared" ca="1" si="224"/>
        <v>#N/A</v>
      </c>
      <c r="O1060" s="86" t="e">
        <f t="shared" ca="1" si="225"/>
        <v>#N/A</v>
      </c>
      <c r="Q1060" s="16" t="e">
        <f t="shared" ca="1" si="226"/>
        <v>#N/A</v>
      </c>
      <c r="R1060" s="86" t="e">
        <f t="shared" ca="1" si="227"/>
        <v>#N/A</v>
      </c>
      <c r="S1060" s="86" t="e">
        <f t="shared" ca="1" si="228"/>
        <v>#N/A</v>
      </c>
      <c r="T1060" s="16" t="e">
        <f ca="1">(($E$9*(RAND()*($E$213-$D$213)+$D$213))*(RAND()*('Your Value Calcs'!$E$209-'Your Value Calcs'!$D$209)+'Your Value Calcs'!$D$209+IF('Your Results'!$D$48&gt;0,'Your Results'!$D$48,0)))+$E$161-$E$201+$E$185-($E$185*(RAND()*($E$215-$D$215)+$D$215))-(($E$205/$C$56)*(RAND()*($E$216-$D$216)+$D$216))</f>
        <v>#N/A</v>
      </c>
      <c r="U1060" s="86"/>
    </row>
    <row r="1061" spans="2:21" x14ac:dyDescent="0.25">
      <c r="B1061" s="181" t="e">
        <f t="shared" ca="1" si="222"/>
        <v>#N/A</v>
      </c>
      <c r="C10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1" s="86"/>
      <c r="E1061" s="86"/>
      <c r="G1061" s="16"/>
      <c r="H1061" s="86"/>
      <c r="I1061" s="86"/>
      <c r="K1061" s="86"/>
      <c r="M1061" s="16" t="e">
        <f t="shared" ca="1" si="223"/>
        <v>#N/A</v>
      </c>
      <c r="N1061" s="86" t="e">
        <f t="shared" ca="1" si="224"/>
        <v>#N/A</v>
      </c>
      <c r="O1061" s="86" t="e">
        <f t="shared" ca="1" si="225"/>
        <v>#N/A</v>
      </c>
      <c r="Q1061" s="16" t="e">
        <f t="shared" ca="1" si="226"/>
        <v>#N/A</v>
      </c>
      <c r="R1061" s="86" t="e">
        <f t="shared" ca="1" si="227"/>
        <v>#N/A</v>
      </c>
      <c r="S1061" s="86" t="e">
        <f t="shared" ca="1" si="228"/>
        <v>#N/A</v>
      </c>
      <c r="T1061" s="16" t="e">
        <f ca="1">(($E$9*(RAND()*($E$213-$D$213)+$D$213))*(RAND()*('Your Value Calcs'!$E$209-'Your Value Calcs'!$D$209)+'Your Value Calcs'!$D$209+IF('Your Results'!$D$48&gt;0,'Your Results'!$D$48,0)))+$E$161-$E$201+$E$185-($E$185*(RAND()*($E$215-$D$215)+$D$215))-(($E$205/$C$56)*(RAND()*($E$216-$D$216)+$D$216))</f>
        <v>#N/A</v>
      </c>
      <c r="U1061" s="86"/>
    </row>
    <row r="1062" spans="2:21" x14ac:dyDescent="0.25">
      <c r="B1062" s="181" t="e">
        <f t="shared" ca="1" si="222"/>
        <v>#N/A</v>
      </c>
      <c r="C10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2" s="86"/>
      <c r="E1062" s="86"/>
      <c r="G1062" s="16"/>
      <c r="H1062" s="86"/>
      <c r="I1062" s="86"/>
      <c r="K1062" s="86"/>
      <c r="M1062" s="16" t="e">
        <f t="shared" ca="1" si="223"/>
        <v>#N/A</v>
      </c>
      <c r="N1062" s="86" t="e">
        <f t="shared" ca="1" si="224"/>
        <v>#N/A</v>
      </c>
      <c r="O1062" s="86" t="e">
        <f t="shared" ca="1" si="225"/>
        <v>#N/A</v>
      </c>
      <c r="Q1062" s="16" t="e">
        <f t="shared" ca="1" si="226"/>
        <v>#N/A</v>
      </c>
      <c r="R1062" s="86" t="e">
        <f t="shared" ca="1" si="227"/>
        <v>#N/A</v>
      </c>
      <c r="S1062" s="86" t="e">
        <f t="shared" ca="1" si="228"/>
        <v>#N/A</v>
      </c>
      <c r="T1062" s="16" t="e">
        <f ca="1">(($E$9*(RAND()*($E$213-$D$213)+$D$213))*(RAND()*('Your Value Calcs'!$E$209-'Your Value Calcs'!$D$209)+'Your Value Calcs'!$D$209+IF('Your Results'!$D$48&gt;0,'Your Results'!$D$48,0)))+$E$161-$E$201+$E$185-($E$185*(RAND()*($E$215-$D$215)+$D$215))-(($E$205/$C$56)*(RAND()*($E$216-$D$216)+$D$216))</f>
        <v>#N/A</v>
      </c>
      <c r="U1062" s="86"/>
    </row>
    <row r="1063" spans="2:21" x14ac:dyDescent="0.25">
      <c r="B1063" s="181" t="e">
        <f t="shared" ca="1" si="222"/>
        <v>#N/A</v>
      </c>
      <c r="C10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3" s="86"/>
      <c r="E1063" s="86"/>
      <c r="G1063" s="16"/>
      <c r="H1063" s="86"/>
      <c r="I1063" s="86"/>
      <c r="K1063" s="86"/>
      <c r="M1063" s="16" t="e">
        <f t="shared" ca="1" si="223"/>
        <v>#N/A</v>
      </c>
      <c r="N1063" s="86" t="e">
        <f t="shared" ca="1" si="224"/>
        <v>#N/A</v>
      </c>
      <c r="O1063" s="86" t="e">
        <f t="shared" ca="1" si="225"/>
        <v>#N/A</v>
      </c>
      <c r="Q1063" s="16" t="e">
        <f t="shared" ca="1" si="226"/>
        <v>#N/A</v>
      </c>
      <c r="R1063" s="86" t="e">
        <f t="shared" ca="1" si="227"/>
        <v>#N/A</v>
      </c>
      <c r="S1063" s="86" t="e">
        <f t="shared" ca="1" si="228"/>
        <v>#N/A</v>
      </c>
      <c r="T1063" s="16" t="e">
        <f ca="1">(($E$9*(RAND()*($E$213-$D$213)+$D$213))*(RAND()*('Your Value Calcs'!$E$209-'Your Value Calcs'!$D$209)+'Your Value Calcs'!$D$209+IF('Your Results'!$D$48&gt;0,'Your Results'!$D$48,0)))+$E$161-$E$201+$E$185-($E$185*(RAND()*($E$215-$D$215)+$D$215))-(($E$205/$C$56)*(RAND()*($E$216-$D$216)+$D$216))</f>
        <v>#N/A</v>
      </c>
      <c r="U1063" s="86"/>
    </row>
    <row r="1064" spans="2:21" x14ac:dyDescent="0.25">
      <c r="B1064" s="181" t="e">
        <f t="shared" ca="1" si="222"/>
        <v>#N/A</v>
      </c>
      <c r="C10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4" s="86"/>
      <c r="E1064" s="86"/>
      <c r="G1064" s="16"/>
      <c r="H1064" s="86"/>
      <c r="I1064" s="86"/>
      <c r="K1064" s="86"/>
      <c r="M1064" s="16" t="e">
        <f t="shared" ca="1" si="223"/>
        <v>#N/A</v>
      </c>
      <c r="N1064" s="86" t="e">
        <f t="shared" ca="1" si="224"/>
        <v>#N/A</v>
      </c>
      <c r="O1064" s="86" t="e">
        <f t="shared" ca="1" si="225"/>
        <v>#N/A</v>
      </c>
      <c r="Q1064" s="16" t="e">
        <f t="shared" ca="1" si="226"/>
        <v>#N/A</v>
      </c>
      <c r="R1064" s="86" t="e">
        <f t="shared" ca="1" si="227"/>
        <v>#N/A</v>
      </c>
      <c r="S1064" s="86" t="e">
        <f t="shared" ca="1" si="228"/>
        <v>#N/A</v>
      </c>
      <c r="T1064" s="16" t="e">
        <f ca="1">(($E$9*(RAND()*($E$213-$D$213)+$D$213))*(RAND()*('Your Value Calcs'!$E$209-'Your Value Calcs'!$D$209)+'Your Value Calcs'!$D$209+IF('Your Results'!$D$48&gt;0,'Your Results'!$D$48,0)))+$E$161-$E$201+$E$185-($E$185*(RAND()*($E$215-$D$215)+$D$215))-(($E$205/$C$56)*(RAND()*($E$216-$D$216)+$D$216))</f>
        <v>#N/A</v>
      </c>
      <c r="U1064" s="86"/>
    </row>
    <row r="1065" spans="2:21" x14ac:dyDescent="0.25">
      <c r="B1065" s="181" t="e">
        <f t="shared" ca="1" si="222"/>
        <v>#N/A</v>
      </c>
      <c r="C10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5" s="86"/>
      <c r="E1065" s="86"/>
      <c r="G1065" s="16"/>
      <c r="H1065" s="86"/>
      <c r="I1065" s="86"/>
      <c r="K1065" s="86"/>
      <c r="M1065" s="16" t="e">
        <f t="shared" ca="1" si="223"/>
        <v>#N/A</v>
      </c>
      <c r="N1065" s="86" t="e">
        <f t="shared" ca="1" si="224"/>
        <v>#N/A</v>
      </c>
      <c r="O1065" s="86" t="e">
        <f t="shared" ca="1" si="225"/>
        <v>#N/A</v>
      </c>
      <c r="Q1065" s="16" t="e">
        <f t="shared" ca="1" si="226"/>
        <v>#N/A</v>
      </c>
      <c r="R1065" s="86" t="e">
        <f t="shared" ca="1" si="227"/>
        <v>#N/A</v>
      </c>
      <c r="S1065" s="86" t="e">
        <f t="shared" ca="1" si="228"/>
        <v>#N/A</v>
      </c>
      <c r="T1065" s="16" t="e">
        <f ca="1">(($E$9*(RAND()*($E$213-$D$213)+$D$213))*(RAND()*('Your Value Calcs'!$E$209-'Your Value Calcs'!$D$209)+'Your Value Calcs'!$D$209+IF('Your Results'!$D$48&gt;0,'Your Results'!$D$48,0)))+$E$161-$E$201+$E$185-($E$185*(RAND()*($E$215-$D$215)+$D$215))-(($E$205/$C$56)*(RAND()*($E$216-$D$216)+$D$216))</f>
        <v>#N/A</v>
      </c>
      <c r="U1065" s="86"/>
    </row>
    <row r="1066" spans="2:21" x14ac:dyDescent="0.25">
      <c r="B1066" s="181" t="e">
        <f t="shared" ca="1" si="222"/>
        <v>#N/A</v>
      </c>
      <c r="C10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6" s="86"/>
      <c r="E1066" s="86"/>
      <c r="G1066" s="16"/>
      <c r="H1066" s="86"/>
      <c r="I1066" s="86"/>
      <c r="K1066" s="86"/>
      <c r="M1066" s="16" t="e">
        <f t="shared" ca="1" si="223"/>
        <v>#N/A</v>
      </c>
      <c r="N1066" s="86" t="e">
        <f t="shared" ca="1" si="224"/>
        <v>#N/A</v>
      </c>
      <c r="O1066" s="86" t="e">
        <f t="shared" ca="1" si="225"/>
        <v>#N/A</v>
      </c>
      <c r="Q1066" s="16" t="e">
        <f t="shared" ca="1" si="226"/>
        <v>#N/A</v>
      </c>
      <c r="R1066" s="86" t="e">
        <f t="shared" ca="1" si="227"/>
        <v>#N/A</v>
      </c>
      <c r="S1066" s="86" t="e">
        <f t="shared" ca="1" si="228"/>
        <v>#N/A</v>
      </c>
      <c r="T1066" s="16" t="e">
        <f ca="1">(($E$9*(RAND()*($E$213-$D$213)+$D$213))*(RAND()*('Your Value Calcs'!$E$209-'Your Value Calcs'!$D$209)+'Your Value Calcs'!$D$209+IF('Your Results'!$D$48&gt;0,'Your Results'!$D$48,0)))+$E$161-$E$201+$E$185-($E$185*(RAND()*($E$215-$D$215)+$D$215))-(($E$205/$C$56)*(RAND()*($E$216-$D$216)+$D$216))</f>
        <v>#N/A</v>
      </c>
      <c r="U1066" s="86"/>
    </row>
    <row r="1067" spans="2:21" x14ac:dyDescent="0.25">
      <c r="B1067" s="181" t="e">
        <f t="shared" ca="1" si="222"/>
        <v>#N/A</v>
      </c>
      <c r="C10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7" s="86"/>
      <c r="E1067" s="86"/>
      <c r="G1067" s="16"/>
      <c r="H1067" s="86"/>
      <c r="I1067" s="86"/>
      <c r="K1067" s="86"/>
      <c r="M1067" s="16" t="e">
        <f t="shared" ca="1" si="223"/>
        <v>#N/A</v>
      </c>
      <c r="N1067" s="86" t="e">
        <f t="shared" ca="1" si="224"/>
        <v>#N/A</v>
      </c>
      <c r="O1067" s="86" t="e">
        <f t="shared" ca="1" si="225"/>
        <v>#N/A</v>
      </c>
      <c r="Q1067" s="16" t="e">
        <f t="shared" ca="1" si="226"/>
        <v>#N/A</v>
      </c>
      <c r="R1067" s="86" t="e">
        <f t="shared" ca="1" si="227"/>
        <v>#N/A</v>
      </c>
      <c r="S1067" s="86" t="e">
        <f t="shared" ca="1" si="228"/>
        <v>#N/A</v>
      </c>
      <c r="T1067" s="16" t="e">
        <f ca="1">(($E$9*(RAND()*($E$213-$D$213)+$D$213))*(RAND()*('Your Value Calcs'!$E$209-'Your Value Calcs'!$D$209)+'Your Value Calcs'!$D$209+IF('Your Results'!$D$48&gt;0,'Your Results'!$D$48,0)))+$E$161-$E$201+$E$185-($E$185*(RAND()*($E$215-$D$215)+$D$215))-(($E$205/$C$56)*(RAND()*($E$216-$D$216)+$D$216))</f>
        <v>#N/A</v>
      </c>
      <c r="U1067" s="86"/>
    </row>
    <row r="1068" spans="2:21" x14ac:dyDescent="0.25">
      <c r="B1068" s="181" t="e">
        <f t="shared" ca="1" si="222"/>
        <v>#N/A</v>
      </c>
      <c r="C10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8" s="86"/>
      <c r="E1068" s="86"/>
      <c r="G1068" s="16"/>
      <c r="H1068" s="86"/>
      <c r="I1068" s="86"/>
      <c r="K1068" s="86"/>
      <c r="M1068" s="16" t="e">
        <f t="shared" ca="1" si="223"/>
        <v>#N/A</v>
      </c>
      <c r="N1068" s="86" t="e">
        <f t="shared" ca="1" si="224"/>
        <v>#N/A</v>
      </c>
      <c r="O1068" s="86" t="e">
        <f t="shared" ca="1" si="225"/>
        <v>#N/A</v>
      </c>
      <c r="Q1068" s="16" t="e">
        <f t="shared" ca="1" si="226"/>
        <v>#N/A</v>
      </c>
      <c r="R1068" s="86" t="e">
        <f t="shared" ca="1" si="227"/>
        <v>#N/A</v>
      </c>
      <c r="S1068" s="86" t="e">
        <f t="shared" ca="1" si="228"/>
        <v>#N/A</v>
      </c>
      <c r="T1068" s="16" t="e">
        <f ca="1">(($E$9*(RAND()*($E$213-$D$213)+$D$213))*(RAND()*('Your Value Calcs'!$E$209-'Your Value Calcs'!$D$209)+'Your Value Calcs'!$D$209+IF('Your Results'!$D$48&gt;0,'Your Results'!$D$48,0)))+$E$161-$E$201+$E$185-($E$185*(RAND()*($E$215-$D$215)+$D$215))-(($E$205/$C$56)*(RAND()*($E$216-$D$216)+$D$216))</f>
        <v>#N/A</v>
      </c>
      <c r="U1068" s="86"/>
    </row>
    <row r="1069" spans="2:21" x14ac:dyDescent="0.25">
      <c r="B1069" s="181" t="e">
        <f t="shared" ca="1" si="222"/>
        <v>#N/A</v>
      </c>
      <c r="C10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9" s="86"/>
      <c r="E1069" s="86"/>
      <c r="G1069" s="16"/>
      <c r="H1069" s="86"/>
      <c r="I1069" s="86"/>
      <c r="K1069" s="86"/>
      <c r="M1069" s="16" t="e">
        <f t="shared" ca="1" si="223"/>
        <v>#N/A</v>
      </c>
      <c r="N1069" s="86" t="e">
        <f t="shared" ca="1" si="224"/>
        <v>#N/A</v>
      </c>
      <c r="O1069" s="86" t="e">
        <f t="shared" ca="1" si="225"/>
        <v>#N/A</v>
      </c>
      <c r="Q1069" s="16" t="e">
        <f t="shared" ca="1" si="226"/>
        <v>#N/A</v>
      </c>
      <c r="R1069" s="86" t="e">
        <f t="shared" ca="1" si="227"/>
        <v>#N/A</v>
      </c>
      <c r="S1069" s="86" t="e">
        <f t="shared" ca="1" si="228"/>
        <v>#N/A</v>
      </c>
      <c r="T1069" s="16" t="e">
        <f ca="1">(($E$9*(RAND()*($E$213-$D$213)+$D$213))*(RAND()*('Your Value Calcs'!$E$209-'Your Value Calcs'!$D$209)+'Your Value Calcs'!$D$209+IF('Your Results'!$D$48&gt;0,'Your Results'!$D$48,0)))+$E$161-$E$201+$E$185-($E$185*(RAND()*($E$215-$D$215)+$D$215))-(($E$205/$C$56)*(RAND()*($E$216-$D$216)+$D$216))</f>
        <v>#N/A</v>
      </c>
      <c r="U1069" s="86"/>
    </row>
    <row r="1070" spans="2:21" x14ac:dyDescent="0.25">
      <c r="B1070" s="181" t="e">
        <f t="shared" ca="1" si="222"/>
        <v>#N/A</v>
      </c>
      <c r="C10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0" s="86"/>
      <c r="E1070" s="86"/>
      <c r="G1070" s="16"/>
      <c r="H1070" s="86"/>
      <c r="I1070" s="86"/>
      <c r="K1070" s="86"/>
      <c r="M1070" s="16" t="e">
        <f t="shared" ca="1" si="223"/>
        <v>#N/A</v>
      </c>
      <c r="N1070" s="86" t="e">
        <f t="shared" ca="1" si="224"/>
        <v>#N/A</v>
      </c>
      <c r="O1070" s="86" t="e">
        <f t="shared" ca="1" si="225"/>
        <v>#N/A</v>
      </c>
      <c r="Q1070" s="16" t="e">
        <f t="shared" ca="1" si="226"/>
        <v>#N/A</v>
      </c>
      <c r="R1070" s="86" t="e">
        <f t="shared" ca="1" si="227"/>
        <v>#N/A</v>
      </c>
      <c r="S1070" s="86" t="e">
        <f t="shared" ca="1" si="228"/>
        <v>#N/A</v>
      </c>
      <c r="T1070" s="16" t="e">
        <f ca="1">(($E$9*(RAND()*($E$213-$D$213)+$D$213))*(RAND()*('Your Value Calcs'!$E$209-'Your Value Calcs'!$D$209)+'Your Value Calcs'!$D$209+IF('Your Results'!$D$48&gt;0,'Your Results'!$D$48,0)))+$E$161-$E$201+$E$185-($E$185*(RAND()*($E$215-$D$215)+$D$215))-(($E$205/$C$56)*(RAND()*($E$216-$D$216)+$D$216))</f>
        <v>#N/A</v>
      </c>
      <c r="U1070" s="86"/>
    </row>
    <row r="1071" spans="2:21" x14ac:dyDescent="0.25">
      <c r="B1071" s="181" t="e">
        <f t="shared" ca="1" si="222"/>
        <v>#N/A</v>
      </c>
      <c r="C10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1" s="86"/>
      <c r="E1071" s="86"/>
      <c r="G1071" s="16"/>
      <c r="H1071" s="86"/>
      <c r="I1071" s="86"/>
      <c r="K1071" s="86"/>
      <c r="M1071" s="16" t="e">
        <f t="shared" ca="1" si="223"/>
        <v>#N/A</v>
      </c>
      <c r="N1071" s="86" t="e">
        <f t="shared" ca="1" si="224"/>
        <v>#N/A</v>
      </c>
      <c r="O1071" s="86" t="e">
        <f t="shared" ca="1" si="225"/>
        <v>#N/A</v>
      </c>
      <c r="Q1071" s="16" t="e">
        <f t="shared" ca="1" si="226"/>
        <v>#N/A</v>
      </c>
      <c r="R1071" s="86" t="e">
        <f t="shared" ca="1" si="227"/>
        <v>#N/A</v>
      </c>
      <c r="S1071" s="86" t="e">
        <f t="shared" ca="1" si="228"/>
        <v>#N/A</v>
      </c>
      <c r="T1071" s="16" t="e">
        <f ca="1">(($E$9*(RAND()*($E$213-$D$213)+$D$213))*(RAND()*('Your Value Calcs'!$E$209-'Your Value Calcs'!$D$209)+'Your Value Calcs'!$D$209+IF('Your Results'!$D$48&gt;0,'Your Results'!$D$48,0)))+$E$161-$E$201+$E$185-($E$185*(RAND()*($E$215-$D$215)+$D$215))-(($E$205/$C$56)*(RAND()*($E$216-$D$216)+$D$216))</f>
        <v>#N/A</v>
      </c>
      <c r="U1071" s="86"/>
    </row>
    <row r="1072" spans="2:21" x14ac:dyDescent="0.25">
      <c r="B1072" s="181" t="e">
        <f t="shared" ca="1" si="222"/>
        <v>#N/A</v>
      </c>
      <c r="C10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2" s="86"/>
      <c r="E1072" s="86"/>
      <c r="G1072" s="16"/>
      <c r="H1072" s="86"/>
      <c r="I1072" s="86"/>
      <c r="K1072" s="86"/>
      <c r="M1072" s="16" t="e">
        <f t="shared" ca="1" si="223"/>
        <v>#N/A</v>
      </c>
      <c r="N1072" s="86" t="e">
        <f t="shared" ca="1" si="224"/>
        <v>#N/A</v>
      </c>
      <c r="O1072" s="86" t="e">
        <f t="shared" ca="1" si="225"/>
        <v>#N/A</v>
      </c>
      <c r="Q1072" s="16" t="e">
        <f t="shared" ca="1" si="226"/>
        <v>#N/A</v>
      </c>
      <c r="R1072" s="86" t="e">
        <f t="shared" ca="1" si="227"/>
        <v>#N/A</v>
      </c>
      <c r="S1072" s="86" t="e">
        <f t="shared" ca="1" si="228"/>
        <v>#N/A</v>
      </c>
      <c r="T1072" s="16" t="e">
        <f ca="1">(($E$9*(RAND()*($E$213-$D$213)+$D$213))*(RAND()*('Your Value Calcs'!$E$209-'Your Value Calcs'!$D$209)+'Your Value Calcs'!$D$209+IF('Your Results'!$D$48&gt;0,'Your Results'!$D$48,0)))+$E$161-$E$201+$E$185-($E$185*(RAND()*($E$215-$D$215)+$D$215))-(($E$205/$C$56)*(RAND()*($E$216-$D$216)+$D$216))</f>
        <v>#N/A</v>
      </c>
      <c r="U1072" s="86"/>
    </row>
    <row r="1073" spans="2:21" x14ac:dyDescent="0.25">
      <c r="B1073" s="181" t="e">
        <f t="shared" ca="1" si="222"/>
        <v>#N/A</v>
      </c>
      <c r="C10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3" s="86"/>
      <c r="E1073" s="86"/>
      <c r="G1073" s="16"/>
      <c r="H1073" s="86"/>
      <c r="I1073" s="86"/>
      <c r="K1073" s="86"/>
      <c r="M1073" s="16" t="e">
        <f t="shared" ca="1" si="223"/>
        <v>#N/A</v>
      </c>
      <c r="N1073" s="86" t="e">
        <f t="shared" ca="1" si="224"/>
        <v>#N/A</v>
      </c>
      <c r="O1073" s="86" t="e">
        <f t="shared" ca="1" si="225"/>
        <v>#N/A</v>
      </c>
      <c r="Q1073" s="16" t="e">
        <f t="shared" ca="1" si="226"/>
        <v>#N/A</v>
      </c>
      <c r="R1073" s="86" t="e">
        <f t="shared" ca="1" si="227"/>
        <v>#N/A</v>
      </c>
      <c r="S1073" s="86" t="e">
        <f t="shared" ca="1" si="228"/>
        <v>#N/A</v>
      </c>
      <c r="T1073" s="16" t="e">
        <f ca="1">(($E$9*(RAND()*($E$213-$D$213)+$D$213))*(RAND()*('Your Value Calcs'!$E$209-'Your Value Calcs'!$D$209)+'Your Value Calcs'!$D$209+IF('Your Results'!$D$48&gt;0,'Your Results'!$D$48,0)))+$E$161-$E$201+$E$185-($E$185*(RAND()*($E$215-$D$215)+$D$215))-(($E$205/$C$56)*(RAND()*($E$216-$D$216)+$D$216))</f>
        <v>#N/A</v>
      </c>
      <c r="U1073" s="86"/>
    </row>
    <row r="1074" spans="2:21" x14ac:dyDescent="0.25">
      <c r="B1074" s="181" t="e">
        <f t="shared" ca="1" si="222"/>
        <v>#N/A</v>
      </c>
      <c r="C10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4" s="86"/>
      <c r="E1074" s="86"/>
      <c r="G1074" s="16"/>
      <c r="H1074" s="86"/>
      <c r="I1074" s="86"/>
      <c r="K1074" s="86"/>
      <c r="M1074" s="16" t="e">
        <f t="shared" ca="1" si="223"/>
        <v>#N/A</v>
      </c>
      <c r="N1074" s="86" t="e">
        <f t="shared" ca="1" si="224"/>
        <v>#N/A</v>
      </c>
      <c r="O1074" s="86" t="e">
        <f t="shared" ca="1" si="225"/>
        <v>#N/A</v>
      </c>
      <c r="Q1074" s="16" t="e">
        <f t="shared" ca="1" si="226"/>
        <v>#N/A</v>
      </c>
      <c r="R1074" s="86" t="e">
        <f t="shared" ca="1" si="227"/>
        <v>#N/A</v>
      </c>
      <c r="S1074" s="86" t="e">
        <f t="shared" ca="1" si="228"/>
        <v>#N/A</v>
      </c>
      <c r="T1074" s="16" t="e">
        <f ca="1">(($E$9*(RAND()*($E$213-$D$213)+$D$213))*(RAND()*('Your Value Calcs'!$E$209-'Your Value Calcs'!$D$209)+'Your Value Calcs'!$D$209+IF('Your Results'!$D$48&gt;0,'Your Results'!$D$48,0)))+$E$161-$E$201+$E$185-($E$185*(RAND()*($E$215-$D$215)+$D$215))-(($E$205/$C$56)*(RAND()*($E$216-$D$216)+$D$216))</f>
        <v>#N/A</v>
      </c>
      <c r="U1074" s="86"/>
    </row>
    <row r="1075" spans="2:21" x14ac:dyDescent="0.25">
      <c r="B1075" s="181" t="e">
        <f t="shared" ca="1" si="222"/>
        <v>#N/A</v>
      </c>
      <c r="C10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5" s="86"/>
      <c r="E1075" s="86"/>
      <c r="G1075" s="16"/>
      <c r="H1075" s="86"/>
      <c r="I1075" s="86"/>
      <c r="K1075" s="86"/>
      <c r="M1075" s="16" t="e">
        <f t="shared" ca="1" si="223"/>
        <v>#N/A</v>
      </c>
      <c r="N1075" s="86" t="e">
        <f t="shared" ca="1" si="224"/>
        <v>#N/A</v>
      </c>
      <c r="O1075" s="86" t="e">
        <f t="shared" ca="1" si="225"/>
        <v>#N/A</v>
      </c>
      <c r="Q1075" s="16" t="e">
        <f t="shared" ca="1" si="226"/>
        <v>#N/A</v>
      </c>
      <c r="R1075" s="86" t="e">
        <f t="shared" ca="1" si="227"/>
        <v>#N/A</v>
      </c>
      <c r="S1075" s="86" t="e">
        <f t="shared" ca="1" si="228"/>
        <v>#N/A</v>
      </c>
      <c r="T1075" s="16" t="e">
        <f ca="1">(($E$9*(RAND()*($E$213-$D$213)+$D$213))*(RAND()*('Your Value Calcs'!$E$209-'Your Value Calcs'!$D$209)+'Your Value Calcs'!$D$209+IF('Your Results'!$D$48&gt;0,'Your Results'!$D$48,0)))+$E$161-$E$201+$E$185-($E$185*(RAND()*($E$215-$D$215)+$D$215))-(($E$205/$C$56)*(RAND()*($E$216-$D$216)+$D$216))</f>
        <v>#N/A</v>
      </c>
      <c r="U1075" s="86"/>
    </row>
    <row r="1076" spans="2:21" x14ac:dyDescent="0.25">
      <c r="B1076" s="181" t="e">
        <f t="shared" ca="1" si="222"/>
        <v>#N/A</v>
      </c>
      <c r="C10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6" s="86"/>
      <c r="E1076" s="86"/>
      <c r="G1076" s="16"/>
      <c r="H1076" s="86"/>
      <c r="I1076" s="86"/>
      <c r="K1076" s="86"/>
      <c r="M1076" s="16" t="e">
        <f t="shared" ca="1" si="223"/>
        <v>#N/A</v>
      </c>
      <c r="N1076" s="86" t="e">
        <f t="shared" ca="1" si="224"/>
        <v>#N/A</v>
      </c>
      <c r="O1076" s="86" t="e">
        <f t="shared" ca="1" si="225"/>
        <v>#N/A</v>
      </c>
      <c r="Q1076" s="16" t="e">
        <f t="shared" ca="1" si="226"/>
        <v>#N/A</v>
      </c>
      <c r="R1076" s="86" t="e">
        <f t="shared" ca="1" si="227"/>
        <v>#N/A</v>
      </c>
      <c r="S1076" s="86" t="e">
        <f t="shared" ca="1" si="228"/>
        <v>#N/A</v>
      </c>
      <c r="T1076" s="16" t="e">
        <f ca="1">(($E$9*(RAND()*($E$213-$D$213)+$D$213))*(RAND()*('Your Value Calcs'!$E$209-'Your Value Calcs'!$D$209)+'Your Value Calcs'!$D$209+IF('Your Results'!$D$48&gt;0,'Your Results'!$D$48,0)))+$E$161-$E$201+$E$185-($E$185*(RAND()*($E$215-$D$215)+$D$215))-(($E$205/$C$56)*(RAND()*($E$216-$D$216)+$D$216))</f>
        <v>#N/A</v>
      </c>
      <c r="U1076" s="86"/>
    </row>
    <row r="1077" spans="2:21" x14ac:dyDescent="0.25">
      <c r="B1077" s="181" t="e">
        <f t="shared" ca="1" si="222"/>
        <v>#N/A</v>
      </c>
      <c r="C10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7" s="86"/>
      <c r="E1077" s="86"/>
      <c r="G1077" s="16"/>
      <c r="H1077" s="86"/>
      <c r="I1077" s="86"/>
      <c r="K1077" s="86"/>
      <c r="M1077" s="16" t="e">
        <f t="shared" ca="1" si="223"/>
        <v>#N/A</v>
      </c>
      <c r="N1077" s="86" t="e">
        <f t="shared" ca="1" si="224"/>
        <v>#N/A</v>
      </c>
      <c r="O1077" s="86" t="e">
        <f t="shared" ca="1" si="225"/>
        <v>#N/A</v>
      </c>
      <c r="Q1077" s="16" t="e">
        <f t="shared" ca="1" si="226"/>
        <v>#N/A</v>
      </c>
      <c r="R1077" s="86" t="e">
        <f t="shared" ca="1" si="227"/>
        <v>#N/A</v>
      </c>
      <c r="S1077" s="86" t="e">
        <f t="shared" ca="1" si="228"/>
        <v>#N/A</v>
      </c>
      <c r="T1077" s="16" t="e">
        <f ca="1">(($E$9*(RAND()*($E$213-$D$213)+$D$213))*(RAND()*('Your Value Calcs'!$E$209-'Your Value Calcs'!$D$209)+'Your Value Calcs'!$D$209+IF('Your Results'!$D$48&gt;0,'Your Results'!$D$48,0)))+$E$161-$E$201+$E$185-($E$185*(RAND()*($E$215-$D$215)+$D$215))-(($E$205/$C$56)*(RAND()*($E$216-$D$216)+$D$216))</f>
        <v>#N/A</v>
      </c>
      <c r="U1077" s="86"/>
    </row>
    <row r="1078" spans="2:21" x14ac:dyDescent="0.25">
      <c r="B1078" s="181" t="e">
        <f t="shared" ca="1" si="222"/>
        <v>#N/A</v>
      </c>
      <c r="C10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8" s="86"/>
      <c r="E1078" s="86"/>
      <c r="G1078" s="16"/>
      <c r="H1078" s="86"/>
      <c r="I1078" s="86"/>
      <c r="K1078" s="86"/>
      <c r="M1078" s="16" t="e">
        <f t="shared" ca="1" si="223"/>
        <v>#N/A</v>
      </c>
      <c r="N1078" s="86" t="e">
        <f t="shared" ca="1" si="224"/>
        <v>#N/A</v>
      </c>
      <c r="O1078" s="86" t="e">
        <f t="shared" ca="1" si="225"/>
        <v>#N/A</v>
      </c>
      <c r="Q1078" s="16" t="e">
        <f t="shared" ca="1" si="226"/>
        <v>#N/A</v>
      </c>
      <c r="R1078" s="86" t="e">
        <f t="shared" ca="1" si="227"/>
        <v>#N/A</v>
      </c>
      <c r="S1078" s="86" t="e">
        <f t="shared" ca="1" si="228"/>
        <v>#N/A</v>
      </c>
      <c r="T1078" s="16" t="e">
        <f ca="1">(($E$9*(RAND()*($E$213-$D$213)+$D$213))*(RAND()*('Your Value Calcs'!$E$209-'Your Value Calcs'!$D$209)+'Your Value Calcs'!$D$209+IF('Your Results'!$D$48&gt;0,'Your Results'!$D$48,0)))+$E$161-$E$201+$E$185-($E$185*(RAND()*($E$215-$D$215)+$D$215))-(($E$205/$C$56)*(RAND()*($E$216-$D$216)+$D$216))</f>
        <v>#N/A</v>
      </c>
      <c r="U1078" s="86"/>
    </row>
    <row r="1079" spans="2:21" x14ac:dyDescent="0.25">
      <c r="B1079" s="181" t="e">
        <f t="shared" ca="1" si="222"/>
        <v>#N/A</v>
      </c>
      <c r="C10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9" s="86"/>
      <c r="E1079" s="86"/>
      <c r="G1079" s="16"/>
      <c r="H1079" s="86"/>
      <c r="I1079" s="86"/>
      <c r="K1079" s="86"/>
      <c r="M1079" s="16" t="e">
        <f t="shared" ca="1" si="223"/>
        <v>#N/A</v>
      </c>
      <c r="N1079" s="86" t="e">
        <f t="shared" ca="1" si="224"/>
        <v>#N/A</v>
      </c>
      <c r="O1079" s="86" t="e">
        <f t="shared" ca="1" si="225"/>
        <v>#N/A</v>
      </c>
      <c r="Q1079" s="16" t="e">
        <f t="shared" ca="1" si="226"/>
        <v>#N/A</v>
      </c>
      <c r="R1079" s="86" t="e">
        <f t="shared" ca="1" si="227"/>
        <v>#N/A</v>
      </c>
      <c r="S1079" s="86" t="e">
        <f t="shared" ca="1" si="228"/>
        <v>#N/A</v>
      </c>
      <c r="T1079" s="16" t="e">
        <f ca="1">(($E$9*(RAND()*($E$213-$D$213)+$D$213))*(RAND()*('Your Value Calcs'!$E$209-'Your Value Calcs'!$D$209)+'Your Value Calcs'!$D$209+IF('Your Results'!$D$48&gt;0,'Your Results'!$D$48,0)))+$E$161-$E$201+$E$185-($E$185*(RAND()*($E$215-$D$215)+$D$215))-(($E$205/$C$56)*(RAND()*($E$216-$D$216)+$D$216))</f>
        <v>#N/A</v>
      </c>
      <c r="U1079" s="86"/>
    </row>
    <row r="1080" spans="2:21" x14ac:dyDescent="0.25">
      <c r="B1080" s="181" t="e">
        <f t="shared" ca="1" si="222"/>
        <v>#N/A</v>
      </c>
      <c r="C10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0" s="86"/>
      <c r="E1080" s="86"/>
      <c r="G1080" s="16"/>
      <c r="H1080" s="86"/>
      <c r="I1080" s="86"/>
      <c r="K1080" s="86"/>
      <c r="M1080" s="16" t="e">
        <f t="shared" ca="1" si="223"/>
        <v>#N/A</v>
      </c>
      <c r="N1080" s="86" t="e">
        <f t="shared" ca="1" si="224"/>
        <v>#N/A</v>
      </c>
      <c r="O1080" s="86" t="e">
        <f t="shared" ca="1" si="225"/>
        <v>#N/A</v>
      </c>
      <c r="Q1080" s="16" t="e">
        <f t="shared" ca="1" si="226"/>
        <v>#N/A</v>
      </c>
      <c r="R1080" s="86" t="e">
        <f t="shared" ca="1" si="227"/>
        <v>#N/A</v>
      </c>
      <c r="S1080" s="86" t="e">
        <f t="shared" ca="1" si="228"/>
        <v>#N/A</v>
      </c>
      <c r="T1080" s="16" t="e">
        <f ca="1">(($E$9*(RAND()*($E$213-$D$213)+$D$213))*(RAND()*('Your Value Calcs'!$E$209-'Your Value Calcs'!$D$209)+'Your Value Calcs'!$D$209+IF('Your Results'!$D$48&gt;0,'Your Results'!$D$48,0)))+$E$161-$E$201+$E$185-($E$185*(RAND()*($E$215-$D$215)+$D$215))-(($E$205/$C$56)*(RAND()*($E$216-$D$216)+$D$216))</f>
        <v>#N/A</v>
      </c>
      <c r="U1080" s="86"/>
    </row>
    <row r="1081" spans="2:21" x14ac:dyDescent="0.25">
      <c r="B1081" s="181" t="e">
        <f t="shared" ca="1" si="222"/>
        <v>#N/A</v>
      </c>
      <c r="C10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1" s="86"/>
      <c r="E1081" s="86"/>
      <c r="G1081" s="16"/>
      <c r="H1081" s="86"/>
      <c r="I1081" s="86"/>
      <c r="K1081" s="86"/>
      <c r="M1081" s="16" t="e">
        <f t="shared" ca="1" si="223"/>
        <v>#N/A</v>
      </c>
      <c r="N1081" s="86" t="e">
        <f t="shared" ca="1" si="224"/>
        <v>#N/A</v>
      </c>
      <c r="O1081" s="86" t="e">
        <f t="shared" ca="1" si="225"/>
        <v>#N/A</v>
      </c>
      <c r="Q1081" s="16" t="e">
        <f t="shared" ca="1" si="226"/>
        <v>#N/A</v>
      </c>
      <c r="R1081" s="86" t="e">
        <f t="shared" ca="1" si="227"/>
        <v>#N/A</v>
      </c>
      <c r="S1081" s="86" t="e">
        <f t="shared" ca="1" si="228"/>
        <v>#N/A</v>
      </c>
      <c r="T1081" s="16" t="e">
        <f ca="1">(($E$9*(RAND()*($E$213-$D$213)+$D$213))*(RAND()*('Your Value Calcs'!$E$209-'Your Value Calcs'!$D$209)+'Your Value Calcs'!$D$209+IF('Your Results'!$D$48&gt;0,'Your Results'!$D$48,0)))+$E$161-$E$201+$E$185-($E$185*(RAND()*($E$215-$D$215)+$D$215))-(($E$205/$C$56)*(RAND()*($E$216-$D$216)+$D$216))</f>
        <v>#N/A</v>
      </c>
      <c r="U1081" s="86"/>
    </row>
    <row r="1082" spans="2:21" x14ac:dyDescent="0.25">
      <c r="B1082" s="181" t="e">
        <f t="shared" ca="1" si="222"/>
        <v>#N/A</v>
      </c>
      <c r="C10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2" s="86"/>
      <c r="E1082" s="86"/>
      <c r="G1082" s="16"/>
      <c r="H1082" s="86"/>
      <c r="I1082" s="86"/>
      <c r="K1082" s="86"/>
      <c r="M1082" s="16" t="e">
        <f t="shared" ca="1" si="223"/>
        <v>#N/A</v>
      </c>
      <c r="N1082" s="86" t="e">
        <f t="shared" ca="1" si="224"/>
        <v>#N/A</v>
      </c>
      <c r="O1082" s="86" t="e">
        <f t="shared" ca="1" si="225"/>
        <v>#N/A</v>
      </c>
      <c r="Q1082" s="16" t="e">
        <f t="shared" ca="1" si="226"/>
        <v>#N/A</v>
      </c>
      <c r="R1082" s="86" t="e">
        <f t="shared" ca="1" si="227"/>
        <v>#N/A</v>
      </c>
      <c r="S1082" s="86" t="e">
        <f t="shared" ca="1" si="228"/>
        <v>#N/A</v>
      </c>
      <c r="T1082" s="16" t="e">
        <f ca="1">(($E$9*(RAND()*($E$213-$D$213)+$D$213))*(RAND()*('Your Value Calcs'!$E$209-'Your Value Calcs'!$D$209)+'Your Value Calcs'!$D$209+IF('Your Results'!$D$48&gt;0,'Your Results'!$D$48,0)))+$E$161-$E$201+$E$185-($E$185*(RAND()*($E$215-$D$215)+$D$215))-(($E$205/$C$56)*(RAND()*($E$216-$D$216)+$D$216))</f>
        <v>#N/A</v>
      </c>
      <c r="U1082" s="86"/>
    </row>
    <row r="1083" spans="2:21" x14ac:dyDescent="0.25">
      <c r="B1083" s="181" t="e">
        <f t="shared" ca="1" si="222"/>
        <v>#N/A</v>
      </c>
      <c r="C10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3" s="86"/>
      <c r="E1083" s="86"/>
      <c r="G1083" s="16"/>
      <c r="H1083" s="86"/>
      <c r="I1083" s="86"/>
      <c r="K1083" s="86"/>
      <c r="M1083" s="16" t="e">
        <f t="shared" ca="1" si="223"/>
        <v>#N/A</v>
      </c>
      <c r="N1083" s="86" t="e">
        <f t="shared" ca="1" si="224"/>
        <v>#N/A</v>
      </c>
      <c r="O1083" s="86" t="e">
        <f t="shared" ca="1" si="225"/>
        <v>#N/A</v>
      </c>
      <c r="Q1083" s="16" t="e">
        <f t="shared" ca="1" si="226"/>
        <v>#N/A</v>
      </c>
      <c r="R1083" s="86" t="e">
        <f t="shared" ca="1" si="227"/>
        <v>#N/A</v>
      </c>
      <c r="S1083" s="86" t="e">
        <f t="shared" ca="1" si="228"/>
        <v>#N/A</v>
      </c>
      <c r="T1083" s="16" t="e">
        <f ca="1">(($E$9*(RAND()*($E$213-$D$213)+$D$213))*(RAND()*('Your Value Calcs'!$E$209-'Your Value Calcs'!$D$209)+'Your Value Calcs'!$D$209+IF('Your Results'!$D$48&gt;0,'Your Results'!$D$48,0)))+$E$161-$E$201+$E$185-($E$185*(RAND()*($E$215-$D$215)+$D$215))-(($E$205/$C$56)*(RAND()*($E$216-$D$216)+$D$216))</f>
        <v>#N/A</v>
      </c>
      <c r="U1083" s="86"/>
    </row>
    <row r="1084" spans="2:21" x14ac:dyDescent="0.25">
      <c r="B1084" s="181" t="e">
        <f t="shared" ca="1" si="222"/>
        <v>#N/A</v>
      </c>
      <c r="C10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4" s="86"/>
      <c r="E1084" s="86"/>
      <c r="G1084" s="16"/>
      <c r="H1084" s="86"/>
      <c r="I1084" s="86"/>
      <c r="K1084" s="86"/>
      <c r="M1084" s="16" t="e">
        <f t="shared" ca="1" si="223"/>
        <v>#N/A</v>
      </c>
      <c r="N1084" s="86" t="e">
        <f t="shared" ca="1" si="224"/>
        <v>#N/A</v>
      </c>
      <c r="O1084" s="86" t="e">
        <f t="shared" ca="1" si="225"/>
        <v>#N/A</v>
      </c>
      <c r="Q1084" s="16" t="e">
        <f t="shared" ca="1" si="226"/>
        <v>#N/A</v>
      </c>
      <c r="R1084" s="86" t="e">
        <f t="shared" ca="1" si="227"/>
        <v>#N/A</v>
      </c>
      <c r="S1084" s="86" t="e">
        <f t="shared" ca="1" si="228"/>
        <v>#N/A</v>
      </c>
      <c r="T1084" s="16" t="e">
        <f ca="1">(($E$9*(RAND()*($E$213-$D$213)+$D$213))*(RAND()*('Your Value Calcs'!$E$209-'Your Value Calcs'!$D$209)+'Your Value Calcs'!$D$209+IF('Your Results'!$D$48&gt;0,'Your Results'!$D$48,0)))+$E$161-$E$201+$E$185-($E$185*(RAND()*($E$215-$D$215)+$D$215))-(($E$205/$C$56)*(RAND()*($E$216-$D$216)+$D$216))</f>
        <v>#N/A</v>
      </c>
      <c r="U1084" s="86"/>
    </row>
    <row r="1085" spans="2:21" x14ac:dyDescent="0.25">
      <c r="B1085" s="181" t="e">
        <f t="shared" ca="1" si="222"/>
        <v>#N/A</v>
      </c>
      <c r="C10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5" s="86"/>
      <c r="E1085" s="86"/>
      <c r="G1085" s="16"/>
      <c r="H1085" s="86"/>
      <c r="I1085" s="86"/>
      <c r="K1085" s="86"/>
      <c r="M1085" s="16" t="e">
        <f t="shared" ca="1" si="223"/>
        <v>#N/A</v>
      </c>
      <c r="N1085" s="86" t="e">
        <f t="shared" ca="1" si="224"/>
        <v>#N/A</v>
      </c>
      <c r="O1085" s="86" t="e">
        <f t="shared" ca="1" si="225"/>
        <v>#N/A</v>
      </c>
      <c r="Q1085" s="16" t="e">
        <f t="shared" ca="1" si="226"/>
        <v>#N/A</v>
      </c>
      <c r="R1085" s="86" t="e">
        <f t="shared" ca="1" si="227"/>
        <v>#N/A</v>
      </c>
      <c r="S1085" s="86" t="e">
        <f t="shared" ca="1" si="228"/>
        <v>#N/A</v>
      </c>
      <c r="T1085" s="16" t="e">
        <f ca="1">(($E$9*(RAND()*($E$213-$D$213)+$D$213))*(RAND()*('Your Value Calcs'!$E$209-'Your Value Calcs'!$D$209)+'Your Value Calcs'!$D$209+IF('Your Results'!$D$48&gt;0,'Your Results'!$D$48,0)))+$E$161-$E$201+$E$185-($E$185*(RAND()*($E$215-$D$215)+$D$215))-(($E$205/$C$56)*(RAND()*($E$216-$D$216)+$D$216))</f>
        <v>#N/A</v>
      </c>
      <c r="U1085" s="86"/>
    </row>
    <row r="1086" spans="2:21" x14ac:dyDescent="0.25">
      <c r="B1086" s="181" t="e">
        <f t="shared" ca="1" si="222"/>
        <v>#N/A</v>
      </c>
      <c r="C10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6" s="86"/>
      <c r="E1086" s="86"/>
      <c r="G1086" s="16"/>
      <c r="H1086" s="86"/>
      <c r="I1086" s="86"/>
      <c r="K1086" s="86"/>
      <c r="M1086" s="16" t="e">
        <f t="shared" ca="1" si="223"/>
        <v>#N/A</v>
      </c>
      <c r="N1086" s="86" t="e">
        <f t="shared" ca="1" si="224"/>
        <v>#N/A</v>
      </c>
      <c r="O1086" s="86" t="e">
        <f t="shared" ca="1" si="225"/>
        <v>#N/A</v>
      </c>
      <c r="Q1086" s="16" t="e">
        <f t="shared" ca="1" si="226"/>
        <v>#N/A</v>
      </c>
      <c r="R1086" s="86" t="e">
        <f t="shared" ca="1" si="227"/>
        <v>#N/A</v>
      </c>
      <c r="S1086" s="86" t="e">
        <f t="shared" ca="1" si="228"/>
        <v>#N/A</v>
      </c>
      <c r="T1086" s="16" t="e">
        <f ca="1">(($E$9*(RAND()*($E$213-$D$213)+$D$213))*(RAND()*('Your Value Calcs'!$E$209-'Your Value Calcs'!$D$209)+'Your Value Calcs'!$D$209+IF('Your Results'!$D$48&gt;0,'Your Results'!$D$48,0)))+$E$161-$E$201+$E$185-($E$185*(RAND()*($E$215-$D$215)+$D$215))-(($E$205/$C$56)*(RAND()*($E$216-$D$216)+$D$216))</f>
        <v>#N/A</v>
      </c>
      <c r="U1086" s="86"/>
    </row>
    <row r="1087" spans="2:21" x14ac:dyDescent="0.25">
      <c r="B1087" s="181" t="e">
        <f t="shared" ca="1" si="222"/>
        <v>#N/A</v>
      </c>
      <c r="C10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7" s="86"/>
      <c r="E1087" s="86"/>
      <c r="G1087" s="16"/>
      <c r="H1087" s="86"/>
      <c r="I1087" s="86"/>
      <c r="K1087" s="86"/>
      <c r="M1087" s="16" t="e">
        <f t="shared" ca="1" si="223"/>
        <v>#N/A</v>
      </c>
      <c r="N1087" s="86" t="e">
        <f t="shared" ca="1" si="224"/>
        <v>#N/A</v>
      </c>
      <c r="O1087" s="86" t="e">
        <f t="shared" ca="1" si="225"/>
        <v>#N/A</v>
      </c>
      <c r="Q1087" s="16" t="e">
        <f t="shared" ca="1" si="226"/>
        <v>#N/A</v>
      </c>
      <c r="R1087" s="86" t="e">
        <f t="shared" ca="1" si="227"/>
        <v>#N/A</v>
      </c>
      <c r="S1087" s="86" t="e">
        <f t="shared" ca="1" si="228"/>
        <v>#N/A</v>
      </c>
      <c r="T1087" s="16" t="e">
        <f ca="1">(($E$9*(RAND()*($E$213-$D$213)+$D$213))*(RAND()*('Your Value Calcs'!$E$209-'Your Value Calcs'!$D$209)+'Your Value Calcs'!$D$209+IF('Your Results'!$D$48&gt;0,'Your Results'!$D$48,0)))+$E$161-$E$201+$E$185-($E$185*(RAND()*($E$215-$D$215)+$D$215))-(($E$205/$C$56)*(RAND()*($E$216-$D$216)+$D$216))</f>
        <v>#N/A</v>
      </c>
      <c r="U1087" s="86"/>
    </row>
    <row r="1088" spans="2:21" x14ac:dyDescent="0.25">
      <c r="B1088" s="181" t="e">
        <f t="shared" ca="1" si="222"/>
        <v>#N/A</v>
      </c>
      <c r="C10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8" s="86"/>
      <c r="E1088" s="86"/>
      <c r="G1088" s="16"/>
      <c r="H1088" s="86"/>
      <c r="I1088" s="86"/>
      <c r="K1088" s="86"/>
      <c r="M1088" s="16" t="e">
        <f t="shared" ca="1" si="223"/>
        <v>#N/A</v>
      </c>
      <c r="N1088" s="86" t="e">
        <f t="shared" ca="1" si="224"/>
        <v>#N/A</v>
      </c>
      <c r="O1088" s="86" t="e">
        <f t="shared" ca="1" si="225"/>
        <v>#N/A</v>
      </c>
      <c r="Q1088" s="16" t="e">
        <f t="shared" ca="1" si="226"/>
        <v>#N/A</v>
      </c>
      <c r="R1088" s="86" t="e">
        <f t="shared" ca="1" si="227"/>
        <v>#N/A</v>
      </c>
      <c r="S1088" s="86" t="e">
        <f t="shared" ca="1" si="228"/>
        <v>#N/A</v>
      </c>
      <c r="T1088" s="16" t="e">
        <f ca="1">(($E$9*(RAND()*($E$213-$D$213)+$D$213))*(RAND()*('Your Value Calcs'!$E$209-'Your Value Calcs'!$D$209)+'Your Value Calcs'!$D$209+IF('Your Results'!$D$48&gt;0,'Your Results'!$D$48,0)))+$E$161-$E$201+$E$185-($E$185*(RAND()*($E$215-$D$215)+$D$215))-(($E$205/$C$56)*(RAND()*($E$216-$D$216)+$D$216))</f>
        <v>#N/A</v>
      </c>
      <c r="U1088" s="86"/>
    </row>
    <row r="1089" spans="2:21" x14ac:dyDescent="0.25">
      <c r="B1089" s="181" t="e">
        <f t="shared" ca="1" si="222"/>
        <v>#N/A</v>
      </c>
      <c r="C10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9" s="86"/>
      <c r="E1089" s="86"/>
      <c r="G1089" s="16"/>
      <c r="H1089" s="86"/>
      <c r="I1089" s="86"/>
      <c r="K1089" s="86"/>
      <c r="M1089" s="16" t="e">
        <f t="shared" ca="1" si="223"/>
        <v>#N/A</v>
      </c>
      <c r="N1089" s="86" t="e">
        <f t="shared" ca="1" si="224"/>
        <v>#N/A</v>
      </c>
      <c r="O1089" s="86" t="e">
        <f t="shared" ca="1" si="225"/>
        <v>#N/A</v>
      </c>
      <c r="Q1089" s="16" t="e">
        <f t="shared" ca="1" si="226"/>
        <v>#N/A</v>
      </c>
      <c r="R1089" s="86" t="e">
        <f t="shared" ca="1" si="227"/>
        <v>#N/A</v>
      </c>
      <c r="S1089" s="86" t="e">
        <f t="shared" ca="1" si="228"/>
        <v>#N/A</v>
      </c>
      <c r="T1089" s="16" t="e">
        <f ca="1">(($E$9*(RAND()*($E$213-$D$213)+$D$213))*(RAND()*('Your Value Calcs'!$E$209-'Your Value Calcs'!$D$209)+'Your Value Calcs'!$D$209+IF('Your Results'!$D$48&gt;0,'Your Results'!$D$48,0)))+$E$161-$E$201+$E$185-($E$185*(RAND()*($E$215-$D$215)+$D$215))-(($E$205/$C$56)*(RAND()*($E$216-$D$216)+$D$216))</f>
        <v>#N/A</v>
      </c>
      <c r="U1089" s="86"/>
    </row>
    <row r="1090" spans="2:21" x14ac:dyDescent="0.25">
      <c r="B1090" s="181" t="e">
        <f t="shared" ref="B1090:B1153" ca="1" si="22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0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0" s="86"/>
      <c r="E1090" s="86"/>
      <c r="G1090" s="16"/>
      <c r="H1090" s="86"/>
      <c r="I1090" s="86"/>
      <c r="K1090" s="86"/>
      <c r="M1090" s="16" t="e">
        <f t="shared" ref="M1090:M1153" ca="1" si="230">(($C$9*(RAND()*($E$213-$D$213)+$D$213))*(RAND()*($E$214-$D$214)+$D$214+IF($B$61&gt;0,$B$61,0)))+$C$161-$C$201+$C$185-($C$185*(RAND()*($E$215-$D$215)+$D$215))-($C$55*(RAND()*($E$216-$D$216)+$D$216))</f>
        <v>#N/A</v>
      </c>
      <c r="N1090" s="86" t="e">
        <f t="shared" ref="N1090:N1153" ca="1" si="231">M1090/$B$221</f>
        <v>#N/A</v>
      </c>
      <c r="O1090" s="86" t="e">
        <f t="shared" ref="O1090:O1153" ca="1" si="232">(M1090+$C$205)/$B$220</f>
        <v>#N/A</v>
      </c>
      <c r="Q1090" s="16" t="e">
        <f t="shared" ref="Q1090:Q1153" ca="1" si="233">(($E$9*(RAND()*($E$213-$D$213)+$D$213))*(RAND()*($E$214-$D$214)+$D$214+IF($B$61&gt;0,$B$61,0)))+$E$161-$E$201+$E$185-($E$185*(RAND()*($E$215-$D$215)+$D$215))-(($E$205/$C$56)*(RAND()*($E$216-$D$216)+$D$216))</f>
        <v>#N/A</v>
      </c>
      <c r="R1090" s="86" t="e">
        <f t="shared" ref="R1090:R1153" ca="1" si="234">Q1090/$D$221</f>
        <v>#N/A</v>
      </c>
      <c r="S1090" s="86" t="e">
        <f t="shared" ref="S1090:S1153" ca="1" si="235">(Q1090+$E$205)/$D$220</f>
        <v>#N/A</v>
      </c>
      <c r="T1090" s="16" t="e">
        <f ca="1">(($E$9*(RAND()*($E$213-$D$213)+$D$213))*(RAND()*('Your Value Calcs'!$E$209-'Your Value Calcs'!$D$209)+'Your Value Calcs'!$D$209+IF('Your Results'!$D$48&gt;0,'Your Results'!$D$48,0)))+$E$161-$E$201+$E$185-($E$185*(RAND()*($E$215-$D$215)+$D$215))-(($E$205/$C$56)*(RAND()*($E$216-$D$216)+$D$216))</f>
        <v>#N/A</v>
      </c>
      <c r="U1090" s="86"/>
    </row>
    <row r="1091" spans="2:21" x14ac:dyDescent="0.25">
      <c r="B1091" s="181" t="e">
        <f t="shared" ca="1" si="229"/>
        <v>#N/A</v>
      </c>
      <c r="C10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1" s="86"/>
      <c r="E1091" s="86"/>
      <c r="G1091" s="16"/>
      <c r="H1091" s="86"/>
      <c r="I1091" s="86"/>
      <c r="K1091" s="86"/>
      <c r="M1091" s="16" t="e">
        <f t="shared" ca="1" si="230"/>
        <v>#N/A</v>
      </c>
      <c r="N1091" s="86" t="e">
        <f t="shared" ca="1" si="231"/>
        <v>#N/A</v>
      </c>
      <c r="O1091" s="86" t="e">
        <f t="shared" ca="1" si="232"/>
        <v>#N/A</v>
      </c>
      <c r="Q1091" s="16" t="e">
        <f t="shared" ca="1" si="233"/>
        <v>#N/A</v>
      </c>
      <c r="R1091" s="86" t="e">
        <f t="shared" ca="1" si="234"/>
        <v>#N/A</v>
      </c>
      <c r="S1091" s="86" t="e">
        <f t="shared" ca="1" si="235"/>
        <v>#N/A</v>
      </c>
      <c r="T1091" s="16" t="e">
        <f ca="1">(($E$9*(RAND()*($E$213-$D$213)+$D$213))*(RAND()*('Your Value Calcs'!$E$209-'Your Value Calcs'!$D$209)+'Your Value Calcs'!$D$209+IF('Your Results'!$D$48&gt;0,'Your Results'!$D$48,0)))+$E$161-$E$201+$E$185-($E$185*(RAND()*($E$215-$D$215)+$D$215))-(($E$205/$C$56)*(RAND()*($E$216-$D$216)+$D$216))</f>
        <v>#N/A</v>
      </c>
      <c r="U1091" s="86"/>
    </row>
    <row r="1092" spans="2:21" x14ac:dyDescent="0.25">
      <c r="B1092" s="181" t="e">
        <f t="shared" ca="1" si="229"/>
        <v>#N/A</v>
      </c>
      <c r="C10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2" s="86"/>
      <c r="E1092" s="86"/>
      <c r="G1092" s="16"/>
      <c r="H1092" s="86"/>
      <c r="I1092" s="86"/>
      <c r="K1092" s="86"/>
      <c r="M1092" s="16" t="e">
        <f t="shared" ca="1" si="230"/>
        <v>#N/A</v>
      </c>
      <c r="N1092" s="86" t="e">
        <f t="shared" ca="1" si="231"/>
        <v>#N/A</v>
      </c>
      <c r="O1092" s="86" t="e">
        <f t="shared" ca="1" si="232"/>
        <v>#N/A</v>
      </c>
      <c r="Q1092" s="16" t="e">
        <f t="shared" ca="1" si="233"/>
        <v>#N/A</v>
      </c>
      <c r="R1092" s="86" t="e">
        <f t="shared" ca="1" si="234"/>
        <v>#N/A</v>
      </c>
      <c r="S1092" s="86" t="e">
        <f t="shared" ca="1" si="235"/>
        <v>#N/A</v>
      </c>
      <c r="T1092" s="16" t="e">
        <f ca="1">(($E$9*(RAND()*($E$213-$D$213)+$D$213))*(RAND()*('Your Value Calcs'!$E$209-'Your Value Calcs'!$D$209)+'Your Value Calcs'!$D$209+IF('Your Results'!$D$48&gt;0,'Your Results'!$D$48,0)))+$E$161-$E$201+$E$185-($E$185*(RAND()*($E$215-$D$215)+$D$215))-(($E$205/$C$56)*(RAND()*($E$216-$D$216)+$D$216))</f>
        <v>#N/A</v>
      </c>
      <c r="U1092" s="86"/>
    </row>
    <row r="1093" spans="2:21" x14ac:dyDescent="0.25">
      <c r="B1093" s="181" t="e">
        <f t="shared" ca="1" si="229"/>
        <v>#N/A</v>
      </c>
      <c r="C10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3" s="86"/>
      <c r="E1093" s="86"/>
      <c r="G1093" s="16"/>
      <c r="H1093" s="86"/>
      <c r="I1093" s="86"/>
      <c r="K1093" s="86"/>
      <c r="M1093" s="16" t="e">
        <f t="shared" ca="1" si="230"/>
        <v>#N/A</v>
      </c>
      <c r="N1093" s="86" t="e">
        <f t="shared" ca="1" si="231"/>
        <v>#N/A</v>
      </c>
      <c r="O1093" s="86" t="e">
        <f t="shared" ca="1" si="232"/>
        <v>#N/A</v>
      </c>
      <c r="Q1093" s="16" t="e">
        <f t="shared" ca="1" si="233"/>
        <v>#N/A</v>
      </c>
      <c r="R1093" s="86" t="e">
        <f t="shared" ca="1" si="234"/>
        <v>#N/A</v>
      </c>
      <c r="S1093" s="86" t="e">
        <f t="shared" ca="1" si="235"/>
        <v>#N/A</v>
      </c>
      <c r="T1093" s="16" t="e">
        <f ca="1">(($E$9*(RAND()*($E$213-$D$213)+$D$213))*(RAND()*('Your Value Calcs'!$E$209-'Your Value Calcs'!$D$209)+'Your Value Calcs'!$D$209+IF('Your Results'!$D$48&gt;0,'Your Results'!$D$48,0)))+$E$161-$E$201+$E$185-($E$185*(RAND()*($E$215-$D$215)+$D$215))-(($E$205/$C$56)*(RAND()*($E$216-$D$216)+$D$216))</f>
        <v>#N/A</v>
      </c>
      <c r="U1093" s="86"/>
    </row>
    <row r="1094" spans="2:21" x14ac:dyDescent="0.25">
      <c r="B1094" s="181" t="e">
        <f t="shared" ca="1" si="229"/>
        <v>#N/A</v>
      </c>
      <c r="C10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4" s="86"/>
      <c r="E1094" s="86"/>
      <c r="G1094" s="16"/>
      <c r="H1094" s="86"/>
      <c r="I1094" s="86"/>
      <c r="K1094" s="86"/>
      <c r="M1094" s="16" t="e">
        <f t="shared" ca="1" si="230"/>
        <v>#N/A</v>
      </c>
      <c r="N1094" s="86" t="e">
        <f t="shared" ca="1" si="231"/>
        <v>#N/A</v>
      </c>
      <c r="O1094" s="86" t="e">
        <f t="shared" ca="1" si="232"/>
        <v>#N/A</v>
      </c>
      <c r="Q1094" s="16" t="e">
        <f t="shared" ca="1" si="233"/>
        <v>#N/A</v>
      </c>
      <c r="R1094" s="86" t="e">
        <f t="shared" ca="1" si="234"/>
        <v>#N/A</v>
      </c>
      <c r="S1094" s="86" t="e">
        <f t="shared" ca="1" si="235"/>
        <v>#N/A</v>
      </c>
      <c r="T1094" s="16" t="e">
        <f ca="1">(($E$9*(RAND()*($E$213-$D$213)+$D$213))*(RAND()*('Your Value Calcs'!$E$209-'Your Value Calcs'!$D$209)+'Your Value Calcs'!$D$209+IF('Your Results'!$D$48&gt;0,'Your Results'!$D$48,0)))+$E$161-$E$201+$E$185-($E$185*(RAND()*($E$215-$D$215)+$D$215))-(($E$205/$C$56)*(RAND()*($E$216-$D$216)+$D$216))</f>
        <v>#N/A</v>
      </c>
      <c r="U1094" s="86"/>
    </row>
    <row r="1095" spans="2:21" x14ac:dyDescent="0.25">
      <c r="B1095" s="181" t="e">
        <f t="shared" ca="1" si="229"/>
        <v>#N/A</v>
      </c>
      <c r="C10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5" s="86"/>
      <c r="E1095" s="86"/>
      <c r="G1095" s="16"/>
      <c r="H1095" s="86"/>
      <c r="I1095" s="86"/>
      <c r="K1095" s="86"/>
      <c r="M1095" s="16" t="e">
        <f t="shared" ca="1" si="230"/>
        <v>#N/A</v>
      </c>
      <c r="N1095" s="86" t="e">
        <f t="shared" ca="1" si="231"/>
        <v>#N/A</v>
      </c>
      <c r="O1095" s="86" t="e">
        <f t="shared" ca="1" si="232"/>
        <v>#N/A</v>
      </c>
      <c r="Q1095" s="16" t="e">
        <f t="shared" ca="1" si="233"/>
        <v>#N/A</v>
      </c>
      <c r="R1095" s="86" t="e">
        <f t="shared" ca="1" si="234"/>
        <v>#N/A</v>
      </c>
      <c r="S1095" s="86" t="e">
        <f t="shared" ca="1" si="235"/>
        <v>#N/A</v>
      </c>
      <c r="T1095" s="16" t="e">
        <f ca="1">(($E$9*(RAND()*($E$213-$D$213)+$D$213))*(RAND()*('Your Value Calcs'!$E$209-'Your Value Calcs'!$D$209)+'Your Value Calcs'!$D$209+IF('Your Results'!$D$48&gt;0,'Your Results'!$D$48,0)))+$E$161-$E$201+$E$185-($E$185*(RAND()*($E$215-$D$215)+$D$215))-(($E$205/$C$56)*(RAND()*($E$216-$D$216)+$D$216))</f>
        <v>#N/A</v>
      </c>
      <c r="U1095" s="86"/>
    </row>
    <row r="1096" spans="2:21" x14ac:dyDescent="0.25">
      <c r="B1096" s="181" t="e">
        <f t="shared" ca="1" si="229"/>
        <v>#N/A</v>
      </c>
      <c r="C10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6" s="86"/>
      <c r="E1096" s="86"/>
      <c r="G1096" s="16"/>
      <c r="H1096" s="86"/>
      <c r="I1096" s="86"/>
      <c r="K1096" s="86"/>
      <c r="M1096" s="16" t="e">
        <f t="shared" ca="1" si="230"/>
        <v>#N/A</v>
      </c>
      <c r="N1096" s="86" t="e">
        <f t="shared" ca="1" si="231"/>
        <v>#N/A</v>
      </c>
      <c r="O1096" s="86" t="e">
        <f t="shared" ca="1" si="232"/>
        <v>#N/A</v>
      </c>
      <c r="Q1096" s="16" t="e">
        <f t="shared" ca="1" si="233"/>
        <v>#N/A</v>
      </c>
      <c r="R1096" s="86" t="e">
        <f t="shared" ca="1" si="234"/>
        <v>#N/A</v>
      </c>
      <c r="S1096" s="86" t="e">
        <f t="shared" ca="1" si="235"/>
        <v>#N/A</v>
      </c>
      <c r="T1096" s="16" t="e">
        <f ca="1">(($E$9*(RAND()*($E$213-$D$213)+$D$213))*(RAND()*('Your Value Calcs'!$E$209-'Your Value Calcs'!$D$209)+'Your Value Calcs'!$D$209+IF('Your Results'!$D$48&gt;0,'Your Results'!$D$48,0)))+$E$161-$E$201+$E$185-($E$185*(RAND()*($E$215-$D$215)+$D$215))-(($E$205/$C$56)*(RAND()*($E$216-$D$216)+$D$216))</f>
        <v>#N/A</v>
      </c>
      <c r="U1096" s="86"/>
    </row>
    <row r="1097" spans="2:21" x14ac:dyDescent="0.25">
      <c r="B1097" s="181" t="e">
        <f t="shared" ca="1" si="229"/>
        <v>#N/A</v>
      </c>
      <c r="C10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7" s="86"/>
      <c r="E1097" s="86"/>
      <c r="G1097" s="16"/>
      <c r="H1097" s="86"/>
      <c r="I1097" s="86"/>
      <c r="K1097" s="86"/>
      <c r="M1097" s="16" t="e">
        <f t="shared" ca="1" si="230"/>
        <v>#N/A</v>
      </c>
      <c r="N1097" s="86" t="e">
        <f t="shared" ca="1" si="231"/>
        <v>#N/A</v>
      </c>
      <c r="O1097" s="86" t="e">
        <f t="shared" ca="1" si="232"/>
        <v>#N/A</v>
      </c>
      <c r="Q1097" s="16" t="e">
        <f t="shared" ca="1" si="233"/>
        <v>#N/A</v>
      </c>
      <c r="R1097" s="86" t="e">
        <f t="shared" ca="1" si="234"/>
        <v>#N/A</v>
      </c>
      <c r="S1097" s="86" t="e">
        <f t="shared" ca="1" si="235"/>
        <v>#N/A</v>
      </c>
      <c r="T1097" s="16" t="e">
        <f ca="1">(($E$9*(RAND()*($E$213-$D$213)+$D$213))*(RAND()*('Your Value Calcs'!$E$209-'Your Value Calcs'!$D$209)+'Your Value Calcs'!$D$209+IF('Your Results'!$D$48&gt;0,'Your Results'!$D$48,0)))+$E$161-$E$201+$E$185-($E$185*(RAND()*($E$215-$D$215)+$D$215))-(($E$205/$C$56)*(RAND()*($E$216-$D$216)+$D$216))</f>
        <v>#N/A</v>
      </c>
      <c r="U1097" s="86"/>
    </row>
    <row r="1098" spans="2:21" x14ac:dyDescent="0.25">
      <c r="B1098" s="181" t="e">
        <f t="shared" ca="1" si="229"/>
        <v>#N/A</v>
      </c>
      <c r="C10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8" s="86"/>
      <c r="E1098" s="86"/>
      <c r="G1098" s="16"/>
      <c r="H1098" s="86"/>
      <c r="I1098" s="86"/>
      <c r="K1098" s="86"/>
      <c r="M1098" s="16" t="e">
        <f t="shared" ca="1" si="230"/>
        <v>#N/A</v>
      </c>
      <c r="N1098" s="86" t="e">
        <f t="shared" ca="1" si="231"/>
        <v>#N/A</v>
      </c>
      <c r="O1098" s="86" t="e">
        <f t="shared" ca="1" si="232"/>
        <v>#N/A</v>
      </c>
      <c r="Q1098" s="16" t="e">
        <f t="shared" ca="1" si="233"/>
        <v>#N/A</v>
      </c>
      <c r="R1098" s="86" t="e">
        <f t="shared" ca="1" si="234"/>
        <v>#N/A</v>
      </c>
      <c r="S1098" s="86" t="e">
        <f t="shared" ca="1" si="235"/>
        <v>#N/A</v>
      </c>
      <c r="T1098" s="16" t="e">
        <f ca="1">(($E$9*(RAND()*($E$213-$D$213)+$D$213))*(RAND()*('Your Value Calcs'!$E$209-'Your Value Calcs'!$D$209)+'Your Value Calcs'!$D$209+IF('Your Results'!$D$48&gt;0,'Your Results'!$D$48,0)))+$E$161-$E$201+$E$185-($E$185*(RAND()*($E$215-$D$215)+$D$215))-(($E$205/$C$56)*(RAND()*($E$216-$D$216)+$D$216))</f>
        <v>#N/A</v>
      </c>
      <c r="U1098" s="86"/>
    </row>
    <row r="1099" spans="2:21" x14ac:dyDescent="0.25">
      <c r="B1099" s="181" t="e">
        <f t="shared" ca="1" si="229"/>
        <v>#N/A</v>
      </c>
      <c r="C10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9" s="86"/>
      <c r="E1099" s="86"/>
      <c r="G1099" s="16"/>
      <c r="H1099" s="86"/>
      <c r="I1099" s="86"/>
      <c r="K1099" s="86"/>
      <c r="M1099" s="16" t="e">
        <f t="shared" ca="1" si="230"/>
        <v>#N/A</v>
      </c>
      <c r="N1099" s="86" t="e">
        <f t="shared" ca="1" si="231"/>
        <v>#N/A</v>
      </c>
      <c r="O1099" s="86" t="e">
        <f t="shared" ca="1" si="232"/>
        <v>#N/A</v>
      </c>
      <c r="Q1099" s="16" t="e">
        <f t="shared" ca="1" si="233"/>
        <v>#N/A</v>
      </c>
      <c r="R1099" s="86" t="e">
        <f t="shared" ca="1" si="234"/>
        <v>#N/A</v>
      </c>
      <c r="S1099" s="86" t="e">
        <f t="shared" ca="1" si="235"/>
        <v>#N/A</v>
      </c>
      <c r="T1099" s="16" t="e">
        <f ca="1">(($E$9*(RAND()*($E$213-$D$213)+$D$213))*(RAND()*('Your Value Calcs'!$E$209-'Your Value Calcs'!$D$209)+'Your Value Calcs'!$D$209+IF('Your Results'!$D$48&gt;0,'Your Results'!$D$48,0)))+$E$161-$E$201+$E$185-($E$185*(RAND()*($E$215-$D$215)+$D$215))-(($E$205/$C$56)*(RAND()*($E$216-$D$216)+$D$216))</f>
        <v>#N/A</v>
      </c>
      <c r="U1099" s="86"/>
    </row>
    <row r="1100" spans="2:21" x14ac:dyDescent="0.25">
      <c r="B1100" s="181" t="e">
        <f t="shared" ca="1" si="229"/>
        <v>#N/A</v>
      </c>
      <c r="C11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0" s="86"/>
      <c r="E1100" s="86"/>
      <c r="G1100" s="16"/>
      <c r="H1100" s="86"/>
      <c r="I1100" s="86"/>
      <c r="K1100" s="86"/>
      <c r="M1100" s="16" t="e">
        <f t="shared" ca="1" si="230"/>
        <v>#N/A</v>
      </c>
      <c r="N1100" s="86" t="e">
        <f t="shared" ca="1" si="231"/>
        <v>#N/A</v>
      </c>
      <c r="O1100" s="86" t="e">
        <f t="shared" ca="1" si="232"/>
        <v>#N/A</v>
      </c>
      <c r="Q1100" s="16" t="e">
        <f t="shared" ca="1" si="233"/>
        <v>#N/A</v>
      </c>
      <c r="R1100" s="86" t="e">
        <f t="shared" ca="1" si="234"/>
        <v>#N/A</v>
      </c>
      <c r="S1100" s="86" t="e">
        <f t="shared" ca="1" si="235"/>
        <v>#N/A</v>
      </c>
      <c r="T1100" s="16" t="e">
        <f ca="1">(($E$9*(RAND()*($E$213-$D$213)+$D$213))*(RAND()*('Your Value Calcs'!$E$209-'Your Value Calcs'!$D$209)+'Your Value Calcs'!$D$209+IF('Your Results'!$D$48&gt;0,'Your Results'!$D$48,0)))+$E$161-$E$201+$E$185-($E$185*(RAND()*($E$215-$D$215)+$D$215))-(($E$205/$C$56)*(RAND()*($E$216-$D$216)+$D$216))</f>
        <v>#N/A</v>
      </c>
      <c r="U1100" s="86"/>
    </row>
    <row r="1101" spans="2:21" x14ac:dyDescent="0.25">
      <c r="B1101" s="181" t="e">
        <f t="shared" ca="1" si="229"/>
        <v>#N/A</v>
      </c>
      <c r="C11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1" s="86"/>
      <c r="E1101" s="86"/>
      <c r="G1101" s="16"/>
      <c r="H1101" s="86"/>
      <c r="I1101" s="86"/>
      <c r="K1101" s="86"/>
      <c r="M1101" s="16" t="e">
        <f t="shared" ca="1" si="230"/>
        <v>#N/A</v>
      </c>
      <c r="N1101" s="86" t="e">
        <f t="shared" ca="1" si="231"/>
        <v>#N/A</v>
      </c>
      <c r="O1101" s="86" t="e">
        <f t="shared" ca="1" si="232"/>
        <v>#N/A</v>
      </c>
      <c r="Q1101" s="16" t="e">
        <f t="shared" ca="1" si="233"/>
        <v>#N/A</v>
      </c>
      <c r="R1101" s="86" t="e">
        <f t="shared" ca="1" si="234"/>
        <v>#N/A</v>
      </c>
      <c r="S1101" s="86" t="e">
        <f t="shared" ca="1" si="235"/>
        <v>#N/A</v>
      </c>
      <c r="T1101" s="16" t="e">
        <f ca="1">(($E$9*(RAND()*($E$213-$D$213)+$D$213))*(RAND()*('Your Value Calcs'!$E$209-'Your Value Calcs'!$D$209)+'Your Value Calcs'!$D$209+IF('Your Results'!$D$48&gt;0,'Your Results'!$D$48,0)))+$E$161-$E$201+$E$185-($E$185*(RAND()*($E$215-$D$215)+$D$215))-(($E$205/$C$56)*(RAND()*($E$216-$D$216)+$D$216))</f>
        <v>#N/A</v>
      </c>
      <c r="U1101" s="86"/>
    </row>
    <row r="1102" spans="2:21" x14ac:dyDescent="0.25">
      <c r="B1102" s="181" t="e">
        <f t="shared" ca="1" si="229"/>
        <v>#N/A</v>
      </c>
      <c r="C11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2" s="86"/>
      <c r="E1102" s="86"/>
      <c r="G1102" s="16"/>
      <c r="H1102" s="86"/>
      <c r="I1102" s="86"/>
      <c r="K1102" s="86"/>
      <c r="M1102" s="16" t="e">
        <f t="shared" ca="1" si="230"/>
        <v>#N/A</v>
      </c>
      <c r="N1102" s="86" t="e">
        <f t="shared" ca="1" si="231"/>
        <v>#N/A</v>
      </c>
      <c r="O1102" s="86" t="e">
        <f t="shared" ca="1" si="232"/>
        <v>#N/A</v>
      </c>
      <c r="Q1102" s="16" t="e">
        <f t="shared" ca="1" si="233"/>
        <v>#N/A</v>
      </c>
      <c r="R1102" s="86" t="e">
        <f t="shared" ca="1" si="234"/>
        <v>#N/A</v>
      </c>
      <c r="S1102" s="86" t="e">
        <f t="shared" ca="1" si="235"/>
        <v>#N/A</v>
      </c>
      <c r="T1102" s="16" t="e">
        <f ca="1">(($E$9*(RAND()*($E$213-$D$213)+$D$213))*(RAND()*('Your Value Calcs'!$E$209-'Your Value Calcs'!$D$209)+'Your Value Calcs'!$D$209+IF('Your Results'!$D$48&gt;0,'Your Results'!$D$48,0)))+$E$161-$E$201+$E$185-($E$185*(RAND()*($E$215-$D$215)+$D$215))-(($E$205/$C$56)*(RAND()*($E$216-$D$216)+$D$216))</f>
        <v>#N/A</v>
      </c>
      <c r="U1102" s="86"/>
    </row>
    <row r="1103" spans="2:21" x14ac:dyDescent="0.25">
      <c r="B1103" s="181" t="e">
        <f t="shared" ca="1" si="229"/>
        <v>#N/A</v>
      </c>
      <c r="C11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3" s="86"/>
      <c r="E1103" s="86"/>
      <c r="G1103" s="16"/>
      <c r="H1103" s="86"/>
      <c r="I1103" s="86"/>
      <c r="K1103" s="86"/>
      <c r="M1103" s="16" t="e">
        <f t="shared" ca="1" si="230"/>
        <v>#N/A</v>
      </c>
      <c r="N1103" s="86" t="e">
        <f t="shared" ca="1" si="231"/>
        <v>#N/A</v>
      </c>
      <c r="O1103" s="86" t="e">
        <f t="shared" ca="1" si="232"/>
        <v>#N/A</v>
      </c>
      <c r="Q1103" s="16" t="e">
        <f t="shared" ca="1" si="233"/>
        <v>#N/A</v>
      </c>
      <c r="R1103" s="86" t="e">
        <f t="shared" ca="1" si="234"/>
        <v>#N/A</v>
      </c>
      <c r="S1103" s="86" t="e">
        <f t="shared" ca="1" si="235"/>
        <v>#N/A</v>
      </c>
      <c r="T1103" s="16" t="e">
        <f ca="1">(($E$9*(RAND()*($E$213-$D$213)+$D$213))*(RAND()*('Your Value Calcs'!$E$209-'Your Value Calcs'!$D$209)+'Your Value Calcs'!$D$209+IF('Your Results'!$D$48&gt;0,'Your Results'!$D$48,0)))+$E$161-$E$201+$E$185-($E$185*(RAND()*($E$215-$D$215)+$D$215))-(($E$205/$C$56)*(RAND()*($E$216-$D$216)+$D$216))</f>
        <v>#N/A</v>
      </c>
      <c r="U1103" s="86"/>
    </row>
    <row r="1104" spans="2:21" x14ac:dyDescent="0.25">
      <c r="B1104" s="181" t="e">
        <f t="shared" ca="1" si="229"/>
        <v>#N/A</v>
      </c>
      <c r="C11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4" s="86"/>
      <c r="E1104" s="86"/>
      <c r="G1104" s="16"/>
      <c r="H1104" s="86"/>
      <c r="I1104" s="86"/>
      <c r="K1104" s="86"/>
      <c r="M1104" s="16" t="e">
        <f t="shared" ca="1" si="230"/>
        <v>#N/A</v>
      </c>
      <c r="N1104" s="86" t="e">
        <f t="shared" ca="1" si="231"/>
        <v>#N/A</v>
      </c>
      <c r="O1104" s="86" t="e">
        <f t="shared" ca="1" si="232"/>
        <v>#N/A</v>
      </c>
      <c r="Q1104" s="16" t="e">
        <f t="shared" ca="1" si="233"/>
        <v>#N/A</v>
      </c>
      <c r="R1104" s="86" t="e">
        <f t="shared" ca="1" si="234"/>
        <v>#N/A</v>
      </c>
      <c r="S1104" s="86" t="e">
        <f t="shared" ca="1" si="235"/>
        <v>#N/A</v>
      </c>
      <c r="T1104" s="16" t="e">
        <f ca="1">(($E$9*(RAND()*($E$213-$D$213)+$D$213))*(RAND()*('Your Value Calcs'!$E$209-'Your Value Calcs'!$D$209)+'Your Value Calcs'!$D$209+IF('Your Results'!$D$48&gt;0,'Your Results'!$D$48,0)))+$E$161-$E$201+$E$185-($E$185*(RAND()*($E$215-$D$215)+$D$215))-(($E$205/$C$56)*(RAND()*($E$216-$D$216)+$D$216))</f>
        <v>#N/A</v>
      </c>
      <c r="U1104" s="86"/>
    </row>
    <row r="1105" spans="2:21" x14ac:dyDescent="0.25">
      <c r="B1105" s="181" t="e">
        <f t="shared" ca="1" si="229"/>
        <v>#N/A</v>
      </c>
      <c r="C11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5" s="86"/>
      <c r="E1105" s="86"/>
      <c r="G1105" s="16"/>
      <c r="H1105" s="86"/>
      <c r="I1105" s="86"/>
      <c r="K1105" s="86"/>
      <c r="M1105" s="16" t="e">
        <f t="shared" ca="1" si="230"/>
        <v>#N/A</v>
      </c>
      <c r="N1105" s="86" t="e">
        <f t="shared" ca="1" si="231"/>
        <v>#N/A</v>
      </c>
      <c r="O1105" s="86" t="e">
        <f t="shared" ca="1" si="232"/>
        <v>#N/A</v>
      </c>
      <c r="Q1105" s="16" t="e">
        <f t="shared" ca="1" si="233"/>
        <v>#N/A</v>
      </c>
      <c r="R1105" s="86" t="e">
        <f t="shared" ca="1" si="234"/>
        <v>#N/A</v>
      </c>
      <c r="S1105" s="86" t="e">
        <f t="shared" ca="1" si="235"/>
        <v>#N/A</v>
      </c>
      <c r="T1105" s="16" t="e">
        <f ca="1">(($E$9*(RAND()*($E$213-$D$213)+$D$213))*(RAND()*('Your Value Calcs'!$E$209-'Your Value Calcs'!$D$209)+'Your Value Calcs'!$D$209+IF('Your Results'!$D$48&gt;0,'Your Results'!$D$48,0)))+$E$161-$E$201+$E$185-($E$185*(RAND()*($E$215-$D$215)+$D$215))-(($E$205/$C$56)*(RAND()*($E$216-$D$216)+$D$216))</f>
        <v>#N/A</v>
      </c>
      <c r="U1105" s="86"/>
    </row>
    <row r="1106" spans="2:21" x14ac:dyDescent="0.25">
      <c r="B1106" s="181" t="e">
        <f t="shared" ca="1" si="229"/>
        <v>#N/A</v>
      </c>
      <c r="C11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6" s="86"/>
      <c r="E1106" s="86"/>
      <c r="G1106" s="16"/>
      <c r="H1106" s="86"/>
      <c r="I1106" s="86"/>
      <c r="K1106" s="86"/>
      <c r="M1106" s="16" t="e">
        <f t="shared" ca="1" si="230"/>
        <v>#N/A</v>
      </c>
      <c r="N1106" s="86" t="e">
        <f t="shared" ca="1" si="231"/>
        <v>#N/A</v>
      </c>
      <c r="O1106" s="86" t="e">
        <f t="shared" ca="1" si="232"/>
        <v>#N/A</v>
      </c>
      <c r="Q1106" s="16" t="e">
        <f t="shared" ca="1" si="233"/>
        <v>#N/A</v>
      </c>
      <c r="R1106" s="86" t="e">
        <f t="shared" ca="1" si="234"/>
        <v>#N/A</v>
      </c>
      <c r="S1106" s="86" t="e">
        <f t="shared" ca="1" si="235"/>
        <v>#N/A</v>
      </c>
      <c r="T1106" s="16" t="e">
        <f ca="1">(($E$9*(RAND()*($E$213-$D$213)+$D$213))*(RAND()*('Your Value Calcs'!$E$209-'Your Value Calcs'!$D$209)+'Your Value Calcs'!$D$209+IF('Your Results'!$D$48&gt;0,'Your Results'!$D$48,0)))+$E$161-$E$201+$E$185-($E$185*(RAND()*($E$215-$D$215)+$D$215))-(($E$205/$C$56)*(RAND()*($E$216-$D$216)+$D$216))</f>
        <v>#N/A</v>
      </c>
      <c r="U1106" s="86"/>
    </row>
    <row r="1107" spans="2:21" x14ac:dyDescent="0.25">
      <c r="B1107" s="181" t="e">
        <f t="shared" ca="1" si="229"/>
        <v>#N/A</v>
      </c>
      <c r="C11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7" s="86"/>
      <c r="E1107" s="86"/>
      <c r="G1107" s="16"/>
      <c r="H1107" s="86"/>
      <c r="I1107" s="86"/>
      <c r="K1107" s="86"/>
      <c r="M1107" s="16" t="e">
        <f t="shared" ca="1" si="230"/>
        <v>#N/A</v>
      </c>
      <c r="N1107" s="86" t="e">
        <f t="shared" ca="1" si="231"/>
        <v>#N/A</v>
      </c>
      <c r="O1107" s="86" t="e">
        <f t="shared" ca="1" si="232"/>
        <v>#N/A</v>
      </c>
      <c r="Q1107" s="16" t="e">
        <f t="shared" ca="1" si="233"/>
        <v>#N/A</v>
      </c>
      <c r="R1107" s="86" t="e">
        <f t="shared" ca="1" si="234"/>
        <v>#N/A</v>
      </c>
      <c r="S1107" s="86" t="e">
        <f t="shared" ca="1" si="235"/>
        <v>#N/A</v>
      </c>
      <c r="T1107" s="16" t="e">
        <f ca="1">(($E$9*(RAND()*($E$213-$D$213)+$D$213))*(RAND()*('Your Value Calcs'!$E$209-'Your Value Calcs'!$D$209)+'Your Value Calcs'!$D$209+IF('Your Results'!$D$48&gt;0,'Your Results'!$D$48,0)))+$E$161-$E$201+$E$185-($E$185*(RAND()*($E$215-$D$215)+$D$215))-(($E$205/$C$56)*(RAND()*($E$216-$D$216)+$D$216))</f>
        <v>#N/A</v>
      </c>
      <c r="U1107" s="86"/>
    </row>
    <row r="1108" spans="2:21" x14ac:dyDescent="0.25">
      <c r="B1108" s="181" t="e">
        <f t="shared" ca="1" si="229"/>
        <v>#N/A</v>
      </c>
      <c r="C11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8" s="86"/>
      <c r="E1108" s="86"/>
      <c r="G1108" s="16"/>
      <c r="H1108" s="86"/>
      <c r="I1108" s="86"/>
      <c r="K1108" s="86"/>
      <c r="M1108" s="16" t="e">
        <f t="shared" ca="1" si="230"/>
        <v>#N/A</v>
      </c>
      <c r="N1108" s="86" t="e">
        <f t="shared" ca="1" si="231"/>
        <v>#N/A</v>
      </c>
      <c r="O1108" s="86" t="e">
        <f t="shared" ca="1" si="232"/>
        <v>#N/A</v>
      </c>
      <c r="Q1108" s="16" t="e">
        <f t="shared" ca="1" si="233"/>
        <v>#N/A</v>
      </c>
      <c r="R1108" s="86" t="e">
        <f t="shared" ca="1" si="234"/>
        <v>#N/A</v>
      </c>
      <c r="S1108" s="86" t="e">
        <f t="shared" ca="1" si="235"/>
        <v>#N/A</v>
      </c>
      <c r="T1108" s="16" t="e">
        <f ca="1">(($E$9*(RAND()*($E$213-$D$213)+$D$213))*(RAND()*('Your Value Calcs'!$E$209-'Your Value Calcs'!$D$209)+'Your Value Calcs'!$D$209+IF('Your Results'!$D$48&gt;0,'Your Results'!$D$48,0)))+$E$161-$E$201+$E$185-($E$185*(RAND()*($E$215-$D$215)+$D$215))-(($E$205/$C$56)*(RAND()*($E$216-$D$216)+$D$216))</f>
        <v>#N/A</v>
      </c>
      <c r="U1108" s="86"/>
    </row>
    <row r="1109" spans="2:21" x14ac:dyDescent="0.25">
      <c r="B1109" s="181" t="e">
        <f t="shared" ca="1" si="229"/>
        <v>#N/A</v>
      </c>
      <c r="C11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9" s="86"/>
      <c r="E1109" s="86"/>
      <c r="G1109" s="16"/>
      <c r="H1109" s="86"/>
      <c r="I1109" s="86"/>
      <c r="K1109" s="86"/>
      <c r="M1109" s="16" t="e">
        <f t="shared" ca="1" si="230"/>
        <v>#N/A</v>
      </c>
      <c r="N1109" s="86" t="e">
        <f t="shared" ca="1" si="231"/>
        <v>#N/A</v>
      </c>
      <c r="O1109" s="86" t="e">
        <f t="shared" ca="1" si="232"/>
        <v>#N/A</v>
      </c>
      <c r="Q1109" s="16" t="e">
        <f t="shared" ca="1" si="233"/>
        <v>#N/A</v>
      </c>
      <c r="R1109" s="86" t="e">
        <f t="shared" ca="1" si="234"/>
        <v>#N/A</v>
      </c>
      <c r="S1109" s="86" t="e">
        <f t="shared" ca="1" si="235"/>
        <v>#N/A</v>
      </c>
      <c r="T1109" s="16" t="e">
        <f ca="1">(($E$9*(RAND()*($E$213-$D$213)+$D$213))*(RAND()*('Your Value Calcs'!$E$209-'Your Value Calcs'!$D$209)+'Your Value Calcs'!$D$209+IF('Your Results'!$D$48&gt;0,'Your Results'!$D$48,0)))+$E$161-$E$201+$E$185-($E$185*(RAND()*($E$215-$D$215)+$D$215))-(($E$205/$C$56)*(RAND()*($E$216-$D$216)+$D$216))</f>
        <v>#N/A</v>
      </c>
      <c r="U1109" s="86"/>
    </row>
    <row r="1110" spans="2:21" x14ac:dyDescent="0.25">
      <c r="B1110" s="181" t="e">
        <f t="shared" ca="1" si="229"/>
        <v>#N/A</v>
      </c>
      <c r="C11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0" s="86"/>
      <c r="E1110" s="86"/>
      <c r="G1110" s="16"/>
      <c r="H1110" s="86"/>
      <c r="I1110" s="86"/>
      <c r="K1110" s="86"/>
      <c r="M1110" s="16" t="e">
        <f t="shared" ca="1" si="230"/>
        <v>#N/A</v>
      </c>
      <c r="N1110" s="86" t="e">
        <f t="shared" ca="1" si="231"/>
        <v>#N/A</v>
      </c>
      <c r="O1110" s="86" t="e">
        <f t="shared" ca="1" si="232"/>
        <v>#N/A</v>
      </c>
      <c r="Q1110" s="16" t="e">
        <f t="shared" ca="1" si="233"/>
        <v>#N/A</v>
      </c>
      <c r="R1110" s="86" t="e">
        <f t="shared" ca="1" si="234"/>
        <v>#N/A</v>
      </c>
      <c r="S1110" s="86" t="e">
        <f t="shared" ca="1" si="235"/>
        <v>#N/A</v>
      </c>
      <c r="T1110" s="16" t="e">
        <f ca="1">(($E$9*(RAND()*($E$213-$D$213)+$D$213))*(RAND()*('Your Value Calcs'!$E$209-'Your Value Calcs'!$D$209)+'Your Value Calcs'!$D$209+IF('Your Results'!$D$48&gt;0,'Your Results'!$D$48,0)))+$E$161-$E$201+$E$185-($E$185*(RAND()*($E$215-$D$215)+$D$215))-(($E$205/$C$56)*(RAND()*($E$216-$D$216)+$D$216))</f>
        <v>#N/A</v>
      </c>
      <c r="U1110" s="86"/>
    </row>
    <row r="1111" spans="2:21" x14ac:dyDescent="0.25">
      <c r="B1111" s="181" t="e">
        <f t="shared" ca="1" si="229"/>
        <v>#N/A</v>
      </c>
      <c r="C11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1" s="86"/>
      <c r="E1111" s="86"/>
      <c r="G1111" s="16"/>
      <c r="H1111" s="86"/>
      <c r="I1111" s="86"/>
      <c r="K1111" s="86"/>
      <c r="M1111" s="16" t="e">
        <f t="shared" ca="1" si="230"/>
        <v>#N/A</v>
      </c>
      <c r="N1111" s="86" t="e">
        <f t="shared" ca="1" si="231"/>
        <v>#N/A</v>
      </c>
      <c r="O1111" s="86" t="e">
        <f t="shared" ca="1" si="232"/>
        <v>#N/A</v>
      </c>
      <c r="Q1111" s="16" t="e">
        <f t="shared" ca="1" si="233"/>
        <v>#N/A</v>
      </c>
      <c r="R1111" s="86" t="e">
        <f t="shared" ca="1" si="234"/>
        <v>#N/A</v>
      </c>
      <c r="S1111" s="86" t="e">
        <f t="shared" ca="1" si="235"/>
        <v>#N/A</v>
      </c>
      <c r="T1111" s="16" t="e">
        <f ca="1">(($E$9*(RAND()*($E$213-$D$213)+$D$213))*(RAND()*('Your Value Calcs'!$E$209-'Your Value Calcs'!$D$209)+'Your Value Calcs'!$D$209+IF('Your Results'!$D$48&gt;0,'Your Results'!$D$48,0)))+$E$161-$E$201+$E$185-($E$185*(RAND()*($E$215-$D$215)+$D$215))-(($E$205/$C$56)*(RAND()*($E$216-$D$216)+$D$216))</f>
        <v>#N/A</v>
      </c>
      <c r="U1111" s="86"/>
    </row>
    <row r="1112" spans="2:21" x14ac:dyDescent="0.25">
      <c r="B1112" s="181" t="e">
        <f t="shared" ca="1" si="229"/>
        <v>#N/A</v>
      </c>
      <c r="C11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2" s="86"/>
      <c r="E1112" s="86"/>
      <c r="G1112" s="16"/>
      <c r="H1112" s="86"/>
      <c r="I1112" s="86"/>
      <c r="K1112" s="86"/>
      <c r="M1112" s="16" t="e">
        <f t="shared" ca="1" si="230"/>
        <v>#N/A</v>
      </c>
      <c r="N1112" s="86" t="e">
        <f t="shared" ca="1" si="231"/>
        <v>#N/A</v>
      </c>
      <c r="O1112" s="86" t="e">
        <f t="shared" ca="1" si="232"/>
        <v>#N/A</v>
      </c>
      <c r="Q1112" s="16" t="e">
        <f t="shared" ca="1" si="233"/>
        <v>#N/A</v>
      </c>
      <c r="R1112" s="86" t="e">
        <f t="shared" ca="1" si="234"/>
        <v>#N/A</v>
      </c>
      <c r="S1112" s="86" t="e">
        <f t="shared" ca="1" si="235"/>
        <v>#N/A</v>
      </c>
      <c r="T1112" s="16" t="e">
        <f ca="1">(($E$9*(RAND()*($E$213-$D$213)+$D$213))*(RAND()*('Your Value Calcs'!$E$209-'Your Value Calcs'!$D$209)+'Your Value Calcs'!$D$209+IF('Your Results'!$D$48&gt;0,'Your Results'!$D$48,0)))+$E$161-$E$201+$E$185-($E$185*(RAND()*($E$215-$D$215)+$D$215))-(($E$205/$C$56)*(RAND()*($E$216-$D$216)+$D$216))</f>
        <v>#N/A</v>
      </c>
      <c r="U1112" s="86"/>
    </row>
    <row r="1113" spans="2:21" x14ac:dyDescent="0.25">
      <c r="B1113" s="181" t="e">
        <f t="shared" ca="1" si="229"/>
        <v>#N/A</v>
      </c>
      <c r="C11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3" s="86"/>
      <c r="E1113" s="86"/>
      <c r="G1113" s="16"/>
      <c r="H1113" s="86"/>
      <c r="I1113" s="86"/>
      <c r="K1113" s="86"/>
      <c r="M1113" s="16" t="e">
        <f t="shared" ca="1" si="230"/>
        <v>#N/A</v>
      </c>
      <c r="N1113" s="86" t="e">
        <f t="shared" ca="1" si="231"/>
        <v>#N/A</v>
      </c>
      <c r="O1113" s="86" t="e">
        <f t="shared" ca="1" si="232"/>
        <v>#N/A</v>
      </c>
      <c r="Q1113" s="16" t="e">
        <f t="shared" ca="1" si="233"/>
        <v>#N/A</v>
      </c>
      <c r="R1113" s="86" t="e">
        <f t="shared" ca="1" si="234"/>
        <v>#N/A</v>
      </c>
      <c r="S1113" s="86" t="e">
        <f t="shared" ca="1" si="235"/>
        <v>#N/A</v>
      </c>
      <c r="T1113" s="16" t="e">
        <f ca="1">(($E$9*(RAND()*($E$213-$D$213)+$D$213))*(RAND()*('Your Value Calcs'!$E$209-'Your Value Calcs'!$D$209)+'Your Value Calcs'!$D$209+IF('Your Results'!$D$48&gt;0,'Your Results'!$D$48,0)))+$E$161-$E$201+$E$185-($E$185*(RAND()*($E$215-$D$215)+$D$215))-(($E$205/$C$56)*(RAND()*($E$216-$D$216)+$D$216))</f>
        <v>#N/A</v>
      </c>
      <c r="U1113" s="86"/>
    </row>
    <row r="1114" spans="2:21" x14ac:dyDescent="0.25">
      <c r="B1114" s="181" t="e">
        <f t="shared" ca="1" si="229"/>
        <v>#N/A</v>
      </c>
      <c r="C11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4" s="86"/>
      <c r="E1114" s="86"/>
      <c r="G1114" s="16"/>
      <c r="H1114" s="86"/>
      <c r="I1114" s="86"/>
      <c r="K1114" s="86"/>
      <c r="M1114" s="16" t="e">
        <f t="shared" ca="1" si="230"/>
        <v>#N/A</v>
      </c>
      <c r="N1114" s="86" t="e">
        <f t="shared" ca="1" si="231"/>
        <v>#N/A</v>
      </c>
      <c r="O1114" s="86" t="e">
        <f t="shared" ca="1" si="232"/>
        <v>#N/A</v>
      </c>
      <c r="Q1114" s="16" t="e">
        <f t="shared" ca="1" si="233"/>
        <v>#N/A</v>
      </c>
      <c r="R1114" s="86" t="e">
        <f t="shared" ca="1" si="234"/>
        <v>#N/A</v>
      </c>
      <c r="S1114" s="86" t="e">
        <f t="shared" ca="1" si="235"/>
        <v>#N/A</v>
      </c>
      <c r="T1114" s="16" t="e">
        <f ca="1">(($E$9*(RAND()*($E$213-$D$213)+$D$213))*(RAND()*('Your Value Calcs'!$E$209-'Your Value Calcs'!$D$209)+'Your Value Calcs'!$D$209+IF('Your Results'!$D$48&gt;0,'Your Results'!$D$48,0)))+$E$161-$E$201+$E$185-($E$185*(RAND()*($E$215-$D$215)+$D$215))-(($E$205/$C$56)*(RAND()*($E$216-$D$216)+$D$216))</f>
        <v>#N/A</v>
      </c>
      <c r="U1114" s="86"/>
    </row>
    <row r="1115" spans="2:21" x14ac:dyDescent="0.25">
      <c r="B1115" s="181" t="e">
        <f t="shared" ca="1" si="229"/>
        <v>#N/A</v>
      </c>
      <c r="C11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5" s="86"/>
      <c r="E1115" s="86"/>
      <c r="G1115" s="16"/>
      <c r="H1115" s="86"/>
      <c r="I1115" s="86"/>
      <c r="K1115" s="86"/>
      <c r="M1115" s="16" t="e">
        <f t="shared" ca="1" si="230"/>
        <v>#N/A</v>
      </c>
      <c r="N1115" s="86" t="e">
        <f t="shared" ca="1" si="231"/>
        <v>#N/A</v>
      </c>
      <c r="O1115" s="86" t="e">
        <f t="shared" ca="1" si="232"/>
        <v>#N/A</v>
      </c>
      <c r="Q1115" s="16" t="e">
        <f t="shared" ca="1" si="233"/>
        <v>#N/A</v>
      </c>
      <c r="R1115" s="86" t="e">
        <f t="shared" ca="1" si="234"/>
        <v>#N/A</v>
      </c>
      <c r="S1115" s="86" t="e">
        <f t="shared" ca="1" si="235"/>
        <v>#N/A</v>
      </c>
      <c r="T1115" s="16" t="e">
        <f ca="1">(($E$9*(RAND()*($E$213-$D$213)+$D$213))*(RAND()*('Your Value Calcs'!$E$209-'Your Value Calcs'!$D$209)+'Your Value Calcs'!$D$209+IF('Your Results'!$D$48&gt;0,'Your Results'!$D$48,0)))+$E$161-$E$201+$E$185-($E$185*(RAND()*($E$215-$D$215)+$D$215))-(($E$205/$C$56)*(RAND()*($E$216-$D$216)+$D$216))</f>
        <v>#N/A</v>
      </c>
      <c r="U1115" s="86"/>
    </row>
    <row r="1116" spans="2:21" x14ac:dyDescent="0.25">
      <c r="B1116" s="181" t="e">
        <f t="shared" ca="1" si="229"/>
        <v>#N/A</v>
      </c>
      <c r="C11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6" s="86"/>
      <c r="E1116" s="86"/>
      <c r="G1116" s="16"/>
      <c r="H1116" s="86"/>
      <c r="I1116" s="86"/>
      <c r="K1116" s="86"/>
      <c r="M1116" s="16" t="e">
        <f t="shared" ca="1" si="230"/>
        <v>#N/A</v>
      </c>
      <c r="N1116" s="86" t="e">
        <f t="shared" ca="1" si="231"/>
        <v>#N/A</v>
      </c>
      <c r="O1116" s="86" t="e">
        <f t="shared" ca="1" si="232"/>
        <v>#N/A</v>
      </c>
      <c r="Q1116" s="16" t="e">
        <f t="shared" ca="1" si="233"/>
        <v>#N/A</v>
      </c>
      <c r="R1116" s="86" t="e">
        <f t="shared" ca="1" si="234"/>
        <v>#N/A</v>
      </c>
      <c r="S1116" s="86" t="e">
        <f t="shared" ca="1" si="235"/>
        <v>#N/A</v>
      </c>
      <c r="T1116" s="16" t="e">
        <f ca="1">(($E$9*(RAND()*($E$213-$D$213)+$D$213))*(RAND()*('Your Value Calcs'!$E$209-'Your Value Calcs'!$D$209)+'Your Value Calcs'!$D$209+IF('Your Results'!$D$48&gt;0,'Your Results'!$D$48,0)))+$E$161-$E$201+$E$185-($E$185*(RAND()*($E$215-$D$215)+$D$215))-(($E$205/$C$56)*(RAND()*($E$216-$D$216)+$D$216))</f>
        <v>#N/A</v>
      </c>
      <c r="U1116" s="86"/>
    </row>
    <row r="1117" spans="2:21" x14ac:dyDescent="0.25">
      <c r="B1117" s="181" t="e">
        <f t="shared" ca="1" si="229"/>
        <v>#N/A</v>
      </c>
      <c r="C11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7" s="86"/>
      <c r="E1117" s="86"/>
      <c r="G1117" s="16"/>
      <c r="H1117" s="86"/>
      <c r="I1117" s="86"/>
      <c r="K1117" s="86"/>
      <c r="M1117" s="16" t="e">
        <f t="shared" ca="1" si="230"/>
        <v>#N/A</v>
      </c>
      <c r="N1117" s="86" t="e">
        <f t="shared" ca="1" si="231"/>
        <v>#N/A</v>
      </c>
      <c r="O1117" s="86" t="e">
        <f t="shared" ca="1" si="232"/>
        <v>#N/A</v>
      </c>
      <c r="Q1117" s="16" t="e">
        <f t="shared" ca="1" si="233"/>
        <v>#N/A</v>
      </c>
      <c r="R1117" s="86" t="e">
        <f t="shared" ca="1" si="234"/>
        <v>#N/A</v>
      </c>
      <c r="S1117" s="86" t="e">
        <f t="shared" ca="1" si="235"/>
        <v>#N/A</v>
      </c>
      <c r="T1117" s="16" t="e">
        <f ca="1">(($E$9*(RAND()*($E$213-$D$213)+$D$213))*(RAND()*('Your Value Calcs'!$E$209-'Your Value Calcs'!$D$209)+'Your Value Calcs'!$D$209+IF('Your Results'!$D$48&gt;0,'Your Results'!$D$48,0)))+$E$161-$E$201+$E$185-($E$185*(RAND()*($E$215-$D$215)+$D$215))-(($E$205/$C$56)*(RAND()*($E$216-$D$216)+$D$216))</f>
        <v>#N/A</v>
      </c>
      <c r="U1117" s="86"/>
    </row>
    <row r="1118" spans="2:21" x14ac:dyDescent="0.25">
      <c r="B1118" s="181" t="e">
        <f t="shared" ca="1" si="229"/>
        <v>#N/A</v>
      </c>
      <c r="C11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8" s="86"/>
      <c r="E1118" s="86"/>
      <c r="G1118" s="16"/>
      <c r="H1118" s="86"/>
      <c r="I1118" s="86"/>
      <c r="K1118" s="86"/>
      <c r="M1118" s="16" t="e">
        <f t="shared" ca="1" si="230"/>
        <v>#N/A</v>
      </c>
      <c r="N1118" s="86" t="e">
        <f t="shared" ca="1" si="231"/>
        <v>#N/A</v>
      </c>
      <c r="O1118" s="86" t="e">
        <f t="shared" ca="1" si="232"/>
        <v>#N/A</v>
      </c>
      <c r="Q1118" s="16" t="e">
        <f t="shared" ca="1" si="233"/>
        <v>#N/A</v>
      </c>
      <c r="R1118" s="86" t="e">
        <f t="shared" ca="1" si="234"/>
        <v>#N/A</v>
      </c>
      <c r="S1118" s="86" t="e">
        <f t="shared" ca="1" si="235"/>
        <v>#N/A</v>
      </c>
      <c r="T1118" s="16" t="e">
        <f ca="1">(($E$9*(RAND()*($E$213-$D$213)+$D$213))*(RAND()*('Your Value Calcs'!$E$209-'Your Value Calcs'!$D$209)+'Your Value Calcs'!$D$209+IF('Your Results'!$D$48&gt;0,'Your Results'!$D$48,0)))+$E$161-$E$201+$E$185-($E$185*(RAND()*($E$215-$D$215)+$D$215))-(($E$205/$C$56)*(RAND()*($E$216-$D$216)+$D$216))</f>
        <v>#N/A</v>
      </c>
      <c r="U1118" s="86"/>
    </row>
    <row r="1119" spans="2:21" x14ac:dyDescent="0.25">
      <c r="B1119" s="181" t="e">
        <f t="shared" ca="1" si="229"/>
        <v>#N/A</v>
      </c>
      <c r="C11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9" s="86"/>
      <c r="E1119" s="86"/>
      <c r="G1119" s="16"/>
      <c r="H1119" s="86"/>
      <c r="I1119" s="86"/>
      <c r="K1119" s="86"/>
      <c r="M1119" s="16" t="e">
        <f t="shared" ca="1" si="230"/>
        <v>#N/A</v>
      </c>
      <c r="N1119" s="86" t="e">
        <f t="shared" ca="1" si="231"/>
        <v>#N/A</v>
      </c>
      <c r="O1119" s="86" t="e">
        <f t="shared" ca="1" si="232"/>
        <v>#N/A</v>
      </c>
      <c r="Q1119" s="16" t="e">
        <f t="shared" ca="1" si="233"/>
        <v>#N/A</v>
      </c>
      <c r="R1119" s="86" t="e">
        <f t="shared" ca="1" si="234"/>
        <v>#N/A</v>
      </c>
      <c r="S1119" s="86" t="e">
        <f t="shared" ca="1" si="235"/>
        <v>#N/A</v>
      </c>
      <c r="T1119" s="16" t="e">
        <f ca="1">(($E$9*(RAND()*($E$213-$D$213)+$D$213))*(RAND()*('Your Value Calcs'!$E$209-'Your Value Calcs'!$D$209)+'Your Value Calcs'!$D$209+IF('Your Results'!$D$48&gt;0,'Your Results'!$D$48,0)))+$E$161-$E$201+$E$185-($E$185*(RAND()*($E$215-$D$215)+$D$215))-(($E$205/$C$56)*(RAND()*($E$216-$D$216)+$D$216))</f>
        <v>#N/A</v>
      </c>
      <c r="U1119" s="86"/>
    </row>
    <row r="1120" spans="2:21" x14ac:dyDescent="0.25">
      <c r="B1120" s="181" t="e">
        <f t="shared" ca="1" si="229"/>
        <v>#N/A</v>
      </c>
      <c r="C11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0" s="86"/>
      <c r="E1120" s="86"/>
      <c r="G1120" s="16"/>
      <c r="H1120" s="86"/>
      <c r="I1120" s="86"/>
      <c r="K1120" s="86"/>
      <c r="M1120" s="16" t="e">
        <f t="shared" ca="1" si="230"/>
        <v>#N/A</v>
      </c>
      <c r="N1120" s="86" t="e">
        <f t="shared" ca="1" si="231"/>
        <v>#N/A</v>
      </c>
      <c r="O1120" s="86" t="e">
        <f t="shared" ca="1" si="232"/>
        <v>#N/A</v>
      </c>
      <c r="Q1120" s="16" t="e">
        <f t="shared" ca="1" si="233"/>
        <v>#N/A</v>
      </c>
      <c r="R1120" s="86" t="e">
        <f t="shared" ca="1" si="234"/>
        <v>#N/A</v>
      </c>
      <c r="S1120" s="86" t="e">
        <f t="shared" ca="1" si="235"/>
        <v>#N/A</v>
      </c>
      <c r="T1120" s="16" t="e">
        <f ca="1">(($E$9*(RAND()*($E$213-$D$213)+$D$213))*(RAND()*('Your Value Calcs'!$E$209-'Your Value Calcs'!$D$209)+'Your Value Calcs'!$D$209+IF('Your Results'!$D$48&gt;0,'Your Results'!$D$48,0)))+$E$161-$E$201+$E$185-($E$185*(RAND()*($E$215-$D$215)+$D$215))-(($E$205/$C$56)*(RAND()*($E$216-$D$216)+$D$216))</f>
        <v>#N/A</v>
      </c>
      <c r="U1120" s="86"/>
    </row>
    <row r="1121" spans="2:21" x14ac:dyDescent="0.25">
      <c r="B1121" s="181" t="e">
        <f t="shared" ca="1" si="229"/>
        <v>#N/A</v>
      </c>
      <c r="C11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1" s="86"/>
      <c r="E1121" s="86"/>
      <c r="G1121" s="16"/>
      <c r="H1121" s="86"/>
      <c r="I1121" s="86"/>
      <c r="K1121" s="86"/>
      <c r="M1121" s="16" t="e">
        <f t="shared" ca="1" si="230"/>
        <v>#N/A</v>
      </c>
      <c r="N1121" s="86" t="e">
        <f t="shared" ca="1" si="231"/>
        <v>#N/A</v>
      </c>
      <c r="O1121" s="86" t="e">
        <f t="shared" ca="1" si="232"/>
        <v>#N/A</v>
      </c>
      <c r="Q1121" s="16" t="e">
        <f t="shared" ca="1" si="233"/>
        <v>#N/A</v>
      </c>
      <c r="R1121" s="86" t="e">
        <f t="shared" ca="1" si="234"/>
        <v>#N/A</v>
      </c>
      <c r="S1121" s="86" t="e">
        <f t="shared" ca="1" si="235"/>
        <v>#N/A</v>
      </c>
      <c r="T1121" s="16" t="e">
        <f ca="1">(($E$9*(RAND()*($E$213-$D$213)+$D$213))*(RAND()*('Your Value Calcs'!$E$209-'Your Value Calcs'!$D$209)+'Your Value Calcs'!$D$209+IF('Your Results'!$D$48&gt;0,'Your Results'!$D$48,0)))+$E$161-$E$201+$E$185-($E$185*(RAND()*($E$215-$D$215)+$D$215))-(($E$205/$C$56)*(RAND()*($E$216-$D$216)+$D$216))</f>
        <v>#N/A</v>
      </c>
      <c r="U1121" s="86"/>
    </row>
    <row r="1122" spans="2:21" x14ac:dyDescent="0.25">
      <c r="B1122" s="181" t="e">
        <f t="shared" ca="1" si="229"/>
        <v>#N/A</v>
      </c>
      <c r="C11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2" s="86"/>
      <c r="E1122" s="86"/>
      <c r="G1122" s="16"/>
      <c r="H1122" s="86"/>
      <c r="I1122" s="86"/>
      <c r="K1122" s="86"/>
      <c r="M1122" s="16" t="e">
        <f t="shared" ca="1" si="230"/>
        <v>#N/A</v>
      </c>
      <c r="N1122" s="86" t="e">
        <f t="shared" ca="1" si="231"/>
        <v>#N/A</v>
      </c>
      <c r="O1122" s="86" t="e">
        <f t="shared" ca="1" si="232"/>
        <v>#N/A</v>
      </c>
      <c r="Q1122" s="16" t="e">
        <f t="shared" ca="1" si="233"/>
        <v>#N/A</v>
      </c>
      <c r="R1122" s="86" t="e">
        <f t="shared" ca="1" si="234"/>
        <v>#N/A</v>
      </c>
      <c r="S1122" s="86" t="e">
        <f t="shared" ca="1" si="235"/>
        <v>#N/A</v>
      </c>
      <c r="T1122" s="16" t="e">
        <f ca="1">(($E$9*(RAND()*($E$213-$D$213)+$D$213))*(RAND()*('Your Value Calcs'!$E$209-'Your Value Calcs'!$D$209)+'Your Value Calcs'!$D$209+IF('Your Results'!$D$48&gt;0,'Your Results'!$D$48,0)))+$E$161-$E$201+$E$185-($E$185*(RAND()*($E$215-$D$215)+$D$215))-(($E$205/$C$56)*(RAND()*($E$216-$D$216)+$D$216))</f>
        <v>#N/A</v>
      </c>
      <c r="U1122" s="86"/>
    </row>
    <row r="1123" spans="2:21" x14ac:dyDescent="0.25">
      <c r="B1123" s="181" t="e">
        <f t="shared" ca="1" si="229"/>
        <v>#N/A</v>
      </c>
      <c r="C11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3" s="86"/>
      <c r="E1123" s="86"/>
      <c r="G1123" s="16"/>
      <c r="H1123" s="86"/>
      <c r="I1123" s="86"/>
      <c r="K1123" s="86"/>
      <c r="M1123" s="16" t="e">
        <f t="shared" ca="1" si="230"/>
        <v>#N/A</v>
      </c>
      <c r="N1123" s="86" t="e">
        <f t="shared" ca="1" si="231"/>
        <v>#N/A</v>
      </c>
      <c r="O1123" s="86" t="e">
        <f t="shared" ca="1" si="232"/>
        <v>#N/A</v>
      </c>
      <c r="Q1123" s="16" t="e">
        <f t="shared" ca="1" si="233"/>
        <v>#N/A</v>
      </c>
      <c r="R1123" s="86" t="e">
        <f t="shared" ca="1" si="234"/>
        <v>#N/A</v>
      </c>
      <c r="S1123" s="86" t="e">
        <f t="shared" ca="1" si="235"/>
        <v>#N/A</v>
      </c>
      <c r="T1123" s="16" t="e">
        <f ca="1">(($E$9*(RAND()*($E$213-$D$213)+$D$213))*(RAND()*('Your Value Calcs'!$E$209-'Your Value Calcs'!$D$209)+'Your Value Calcs'!$D$209+IF('Your Results'!$D$48&gt;0,'Your Results'!$D$48,0)))+$E$161-$E$201+$E$185-($E$185*(RAND()*($E$215-$D$215)+$D$215))-(($E$205/$C$56)*(RAND()*($E$216-$D$216)+$D$216))</f>
        <v>#N/A</v>
      </c>
      <c r="U1123" s="86"/>
    </row>
    <row r="1124" spans="2:21" x14ac:dyDescent="0.25">
      <c r="B1124" s="181" t="e">
        <f t="shared" ca="1" si="229"/>
        <v>#N/A</v>
      </c>
      <c r="C11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4" s="86"/>
      <c r="E1124" s="86"/>
      <c r="G1124" s="16"/>
      <c r="H1124" s="86"/>
      <c r="I1124" s="86"/>
      <c r="K1124" s="86"/>
      <c r="M1124" s="16" t="e">
        <f t="shared" ca="1" si="230"/>
        <v>#N/A</v>
      </c>
      <c r="N1124" s="86" t="e">
        <f t="shared" ca="1" si="231"/>
        <v>#N/A</v>
      </c>
      <c r="O1124" s="86" t="e">
        <f t="shared" ca="1" si="232"/>
        <v>#N/A</v>
      </c>
      <c r="Q1124" s="16" t="e">
        <f t="shared" ca="1" si="233"/>
        <v>#N/A</v>
      </c>
      <c r="R1124" s="86" t="e">
        <f t="shared" ca="1" si="234"/>
        <v>#N/A</v>
      </c>
      <c r="S1124" s="86" t="e">
        <f t="shared" ca="1" si="235"/>
        <v>#N/A</v>
      </c>
      <c r="T1124" s="16" t="e">
        <f ca="1">(($E$9*(RAND()*($E$213-$D$213)+$D$213))*(RAND()*('Your Value Calcs'!$E$209-'Your Value Calcs'!$D$209)+'Your Value Calcs'!$D$209+IF('Your Results'!$D$48&gt;0,'Your Results'!$D$48,0)))+$E$161-$E$201+$E$185-($E$185*(RAND()*($E$215-$D$215)+$D$215))-(($E$205/$C$56)*(RAND()*($E$216-$D$216)+$D$216))</f>
        <v>#N/A</v>
      </c>
      <c r="U1124" s="86"/>
    </row>
    <row r="1125" spans="2:21" x14ac:dyDescent="0.25">
      <c r="B1125" s="181" t="e">
        <f t="shared" ca="1" si="229"/>
        <v>#N/A</v>
      </c>
      <c r="C11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5" s="86"/>
      <c r="E1125" s="86"/>
      <c r="G1125" s="16"/>
      <c r="H1125" s="86"/>
      <c r="I1125" s="86"/>
      <c r="K1125" s="86"/>
      <c r="M1125" s="16" t="e">
        <f t="shared" ca="1" si="230"/>
        <v>#N/A</v>
      </c>
      <c r="N1125" s="86" t="e">
        <f t="shared" ca="1" si="231"/>
        <v>#N/A</v>
      </c>
      <c r="O1125" s="86" t="e">
        <f t="shared" ca="1" si="232"/>
        <v>#N/A</v>
      </c>
      <c r="Q1125" s="16" t="e">
        <f t="shared" ca="1" si="233"/>
        <v>#N/A</v>
      </c>
      <c r="R1125" s="86" t="e">
        <f t="shared" ca="1" si="234"/>
        <v>#N/A</v>
      </c>
      <c r="S1125" s="86" t="e">
        <f t="shared" ca="1" si="235"/>
        <v>#N/A</v>
      </c>
      <c r="T1125" s="16" t="e">
        <f ca="1">(($E$9*(RAND()*($E$213-$D$213)+$D$213))*(RAND()*('Your Value Calcs'!$E$209-'Your Value Calcs'!$D$209)+'Your Value Calcs'!$D$209+IF('Your Results'!$D$48&gt;0,'Your Results'!$D$48,0)))+$E$161-$E$201+$E$185-($E$185*(RAND()*($E$215-$D$215)+$D$215))-(($E$205/$C$56)*(RAND()*($E$216-$D$216)+$D$216))</f>
        <v>#N/A</v>
      </c>
      <c r="U1125" s="86"/>
    </row>
    <row r="1126" spans="2:21" x14ac:dyDescent="0.25">
      <c r="B1126" s="181" t="e">
        <f t="shared" ca="1" si="229"/>
        <v>#N/A</v>
      </c>
      <c r="C11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6" s="86"/>
      <c r="E1126" s="86"/>
      <c r="G1126" s="16"/>
      <c r="H1126" s="86"/>
      <c r="I1126" s="86"/>
      <c r="K1126" s="86"/>
      <c r="M1126" s="16" t="e">
        <f t="shared" ca="1" si="230"/>
        <v>#N/A</v>
      </c>
      <c r="N1126" s="86" t="e">
        <f t="shared" ca="1" si="231"/>
        <v>#N/A</v>
      </c>
      <c r="O1126" s="86" t="e">
        <f t="shared" ca="1" si="232"/>
        <v>#N/A</v>
      </c>
      <c r="Q1126" s="16" t="e">
        <f t="shared" ca="1" si="233"/>
        <v>#N/A</v>
      </c>
      <c r="R1126" s="86" t="e">
        <f t="shared" ca="1" si="234"/>
        <v>#N/A</v>
      </c>
      <c r="S1126" s="86" t="e">
        <f t="shared" ca="1" si="235"/>
        <v>#N/A</v>
      </c>
      <c r="T1126" s="16" t="e">
        <f ca="1">(($E$9*(RAND()*($E$213-$D$213)+$D$213))*(RAND()*('Your Value Calcs'!$E$209-'Your Value Calcs'!$D$209)+'Your Value Calcs'!$D$209+IF('Your Results'!$D$48&gt;0,'Your Results'!$D$48,0)))+$E$161-$E$201+$E$185-($E$185*(RAND()*($E$215-$D$215)+$D$215))-(($E$205/$C$56)*(RAND()*($E$216-$D$216)+$D$216))</f>
        <v>#N/A</v>
      </c>
      <c r="U1126" s="86"/>
    </row>
    <row r="1127" spans="2:21" x14ac:dyDescent="0.25">
      <c r="B1127" s="181" t="e">
        <f t="shared" ca="1" si="229"/>
        <v>#N/A</v>
      </c>
      <c r="C11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7" s="86"/>
      <c r="E1127" s="86"/>
      <c r="G1127" s="16"/>
      <c r="H1127" s="86"/>
      <c r="I1127" s="86"/>
      <c r="K1127" s="86"/>
      <c r="M1127" s="16" t="e">
        <f t="shared" ca="1" si="230"/>
        <v>#N/A</v>
      </c>
      <c r="N1127" s="86" t="e">
        <f t="shared" ca="1" si="231"/>
        <v>#N/A</v>
      </c>
      <c r="O1127" s="86" t="e">
        <f t="shared" ca="1" si="232"/>
        <v>#N/A</v>
      </c>
      <c r="Q1127" s="16" t="e">
        <f t="shared" ca="1" si="233"/>
        <v>#N/A</v>
      </c>
      <c r="R1127" s="86" t="e">
        <f t="shared" ca="1" si="234"/>
        <v>#N/A</v>
      </c>
      <c r="S1127" s="86" t="e">
        <f t="shared" ca="1" si="235"/>
        <v>#N/A</v>
      </c>
      <c r="T1127" s="16" t="e">
        <f ca="1">(($E$9*(RAND()*($E$213-$D$213)+$D$213))*(RAND()*('Your Value Calcs'!$E$209-'Your Value Calcs'!$D$209)+'Your Value Calcs'!$D$209+IF('Your Results'!$D$48&gt;0,'Your Results'!$D$48,0)))+$E$161-$E$201+$E$185-($E$185*(RAND()*($E$215-$D$215)+$D$215))-(($E$205/$C$56)*(RAND()*($E$216-$D$216)+$D$216))</f>
        <v>#N/A</v>
      </c>
      <c r="U1127" s="86"/>
    </row>
    <row r="1128" spans="2:21" x14ac:dyDescent="0.25">
      <c r="B1128" s="181" t="e">
        <f t="shared" ca="1" si="229"/>
        <v>#N/A</v>
      </c>
      <c r="C11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8" s="86"/>
      <c r="E1128" s="86"/>
      <c r="G1128" s="16"/>
      <c r="H1128" s="86"/>
      <c r="I1128" s="86"/>
      <c r="K1128" s="86"/>
      <c r="M1128" s="16" t="e">
        <f t="shared" ca="1" si="230"/>
        <v>#N/A</v>
      </c>
      <c r="N1128" s="86" t="e">
        <f t="shared" ca="1" si="231"/>
        <v>#N/A</v>
      </c>
      <c r="O1128" s="86" t="e">
        <f t="shared" ca="1" si="232"/>
        <v>#N/A</v>
      </c>
      <c r="Q1128" s="16" t="e">
        <f t="shared" ca="1" si="233"/>
        <v>#N/A</v>
      </c>
      <c r="R1128" s="86" t="e">
        <f t="shared" ca="1" si="234"/>
        <v>#N/A</v>
      </c>
      <c r="S1128" s="86" t="e">
        <f t="shared" ca="1" si="235"/>
        <v>#N/A</v>
      </c>
      <c r="T1128" s="16" t="e">
        <f ca="1">(($E$9*(RAND()*($E$213-$D$213)+$D$213))*(RAND()*('Your Value Calcs'!$E$209-'Your Value Calcs'!$D$209)+'Your Value Calcs'!$D$209+IF('Your Results'!$D$48&gt;0,'Your Results'!$D$48,0)))+$E$161-$E$201+$E$185-($E$185*(RAND()*($E$215-$D$215)+$D$215))-(($E$205/$C$56)*(RAND()*($E$216-$D$216)+$D$216))</f>
        <v>#N/A</v>
      </c>
      <c r="U1128" s="86"/>
    </row>
    <row r="1129" spans="2:21" x14ac:dyDescent="0.25">
      <c r="B1129" s="181" t="e">
        <f t="shared" ca="1" si="229"/>
        <v>#N/A</v>
      </c>
      <c r="C11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9" s="86"/>
      <c r="E1129" s="86"/>
      <c r="G1129" s="16"/>
      <c r="H1129" s="86"/>
      <c r="I1129" s="86"/>
      <c r="K1129" s="86"/>
      <c r="M1129" s="16" t="e">
        <f t="shared" ca="1" si="230"/>
        <v>#N/A</v>
      </c>
      <c r="N1129" s="86" t="e">
        <f t="shared" ca="1" si="231"/>
        <v>#N/A</v>
      </c>
      <c r="O1129" s="86" t="e">
        <f t="shared" ca="1" si="232"/>
        <v>#N/A</v>
      </c>
      <c r="Q1129" s="16" t="e">
        <f t="shared" ca="1" si="233"/>
        <v>#N/A</v>
      </c>
      <c r="R1129" s="86" t="e">
        <f t="shared" ca="1" si="234"/>
        <v>#N/A</v>
      </c>
      <c r="S1129" s="86" t="e">
        <f t="shared" ca="1" si="235"/>
        <v>#N/A</v>
      </c>
      <c r="T1129" s="16" t="e">
        <f ca="1">(($E$9*(RAND()*($E$213-$D$213)+$D$213))*(RAND()*('Your Value Calcs'!$E$209-'Your Value Calcs'!$D$209)+'Your Value Calcs'!$D$209+IF('Your Results'!$D$48&gt;0,'Your Results'!$D$48,0)))+$E$161-$E$201+$E$185-($E$185*(RAND()*($E$215-$D$215)+$D$215))-(($E$205/$C$56)*(RAND()*($E$216-$D$216)+$D$216))</f>
        <v>#N/A</v>
      </c>
      <c r="U1129" s="86"/>
    </row>
    <row r="1130" spans="2:21" x14ac:dyDescent="0.25">
      <c r="B1130" s="181" t="e">
        <f t="shared" ca="1" si="229"/>
        <v>#N/A</v>
      </c>
      <c r="C11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0" s="86"/>
      <c r="E1130" s="86"/>
      <c r="G1130" s="16"/>
      <c r="H1130" s="86"/>
      <c r="I1130" s="86"/>
      <c r="K1130" s="86"/>
      <c r="M1130" s="16" t="e">
        <f t="shared" ca="1" si="230"/>
        <v>#N/A</v>
      </c>
      <c r="N1130" s="86" t="e">
        <f t="shared" ca="1" si="231"/>
        <v>#N/A</v>
      </c>
      <c r="O1130" s="86" t="e">
        <f t="shared" ca="1" si="232"/>
        <v>#N/A</v>
      </c>
      <c r="Q1130" s="16" t="e">
        <f t="shared" ca="1" si="233"/>
        <v>#N/A</v>
      </c>
      <c r="R1130" s="86" t="e">
        <f t="shared" ca="1" si="234"/>
        <v>#N/A</v>
      </c>
      <c r="S1130" s="86" t="e">
        <f t="shared" ca="1" si="235"/>
        <v>#N/A</v>
      </c>
      <c r="T1130" s="16" t="e">
        <f ca="1">(($E$9*(RAND()*($E$213-$D$213)+$D$213))*(RAND()*('Your Value Calcs'!$E$209-'Your Value Calcs'!$D$209)+'Your Value Calcs'!$D$209+IF('Your Results'!$D$48&gt;0,'Your Results'!$D$48,0)))+$E$161-$E$201+$E$185-($E$185*(RAND()*($E$215-$D$215)+$D$215))-(($E$205/$C$56)*(RAND()*($E$216-$D$216)+$D$216))</f>
        <v>#N/A</v>
      </c>
      <c r="U1130" s="86"/>
    </row>
    <row r="1131" spans="2:21" x14ac:dyDescent="0.25">
      <c r="B1131" s="181" t="e">
        <f t="shared" ca="1" si="229"/>
        <v>#N/A</v>
      </c>
      <c r="C11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1" s="86"/>
      <c r="E1131" s="86"/>
      <c r="G1131" s="16"/>
      <c r="H1131" s="86"/>
      <c r="I1131" s="86"/>
      <c r="K1131" s="86"/>
      <c r="M1131" s="16" t="e">
        <f t="shared" ca="1" si="230"/>
        <v>#N/A</v>
      </c>
      <c r="N1131" s="86" t="e">
        <f t="shared" ca="1" si="231"/>
        <v>#N/A</v>
      </c>
      <c r="O1131" s="86" t="e">
        <f t="shared" ca="1" si="232"/>
        <v>#N/A</v>
      </c>
      <c r="Q1131" s="16" t="e">
        <f t="shared" ca="1" si="233"/>
        <v>#N/A</v>
      </c>
      <c r="R1131" s="86" t="e">
        <f t="shared" ca="1" si="234"/>
        <v>#N/A</v>
      </c>
      <c r="S1131" s="86" t="e">
        <f t="shared" ca="1" si="235"/>
        <v>#N/A</v>
      </c>
      <c r="T1131" s="16" t="e">
        <f ca="1">(($E$9*(RAND()*($E$213-$D$213)+$D$213))*(RAND()*('Your Value Calcs'!$E$209-'Your Value Calcs'!$D$209)+'Your Value Calcs'!$D$209+IF('Your Results'!$D$48&gt;0,'Your Results'!$D$48,0)))+$E$161-$E$201+$E$185-($E$185*(RAND()*($E$215-$D$215)+$D$215))-(($E$205/$C$56)*(RAND()*($E$216-$D$216)+$D$216))</f>
        <v>#N/A</v>
      </c>
      <c r="U1131" s="86"/>
    </row>
    <row r="1132" spans="2:21" x14ac:dyDescent="0.25">
      <c r="B1132" s="181" t="e">
        <f t="shared" ca="1" si="229"/>
        <v>#N/A</v>
      </c>
      <c r="C11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2" s="86"/>
      <c r="E1132" s="86"/>
      <c r="G1132" s="16"/>
      <c r="H1132" s="86"/>
      <c r="I1132" s="86"/>
      <c r="K1132" s="86"/>
      <c r="M1132" s="16" t="e">
        <f t="shared" ca="1" si="230"/>
        <v>#N/A</v>
      </c>
      <c r="N1132" s="86" t="e">
        <f t="shared" ca="1" si="231"/>
        <v>#N/A</v>
      </c>
      <c r="O1132" s="86" t="e">
        <f t="shared" ca="1" si="232"/>
        <v>#N/A</v>
      </c>
      <c r="Q1132" s="16" t="e">
        <f t="shared" ca="1" si="233"/>
        <v>#N/A</v>
      </c>
      <c r="R1132" s="86" t="e">
        <f t="shared" ca="1" si="234"/>
        <v>#N/A</v>
      </c>
      <c r="S1132" s="86" t="e">
        <f t="shared" ca="1" si="235"/>
        <v>#N/A</v>
      </c>
      <c r="T1132" s="16" t="e">
        <f ca="1">(($E$9*(RAND()*($E$213-$D$213)+$D$213))*(RAND()*('Your Value Calcs'!$E$209-'Your Value Calcs'!$D$209)+'Your Value Calcs'!$D$209+IF('Your Results'!$D$48&gt;0,'Your Results'!$D$48,0)))+$E$161-$E$201+$E$185-($E$185*(RAND()*($E$215-$D$215)+$D$215))-(($E$205/$C$56)*(RAND()*($E$216-$D$216)+$D$216))</f>
        <v>#N/A</v>
      </c>
      <c r="U1132" s="86"/>
    </row>
    <row r="1133" spans="2:21" x14ac:dyDescent="0.25">
      <c r="B1133" s="181" t="e">
        <f t="shared" ca="1" si="229"/>
        <v>#N/A</v>
      </c>
      <c r="C11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3" s="86"/>
      <c r="E1133" s="86"/>
      <c r="G1133" s="16"/>
      <c r="H1133" s="86"/>
      <c r="I1133" s="86"/>
      <c r="K1133" s="86"/>
      <c r="M1133" s="16" t="e">
        <f t="shared" ca="1" si="230"/>
        <v>#N/A</v>
      </c>
      <c r="N1133" s="86" t="e">
        <f t="shared" ca="1" si="231"/>
        <v>#N/A</v>
      </c>
      <c r="O1133" s="86" t="e">
        <f t="shared" ca="1" si="232"/>
        <v>#N/A</v>
      </c>
      <c r="Q1133" s="16" t="e">
        <f t="shared" ca="1" si="233"/>
        <v>#N/A</v>
      </c>
      <c r="R1133" s="86" t="e">
        <f t="shared" ca="1" si="234"/>
        <v>#N/A</v>
      </c>
      <c r="S1133" s="86" t="e">
        <f t="shared" ca="1" si="235"/>
        <v>#N/A</v>
      </c>
      <c r="T1133" s="16" t="e">
        <f ca="1">(($E$9*(RAND()*($E$213-$D$213)+$D$213))*(RAND()*('Your Value Calcs'!$E$209-'Your Value Calcs'!$D$209)+'Your Value Calcs'!$D$209+IF('Your Results'!$D$48&gt;0,'Your Results'!$D$48,0)))+$E$161-$E$201+$E$185-($E$185*(RAND()*($E$215-$D$215)+$D$215))-(($E$205/$C$56)*(RAND()*($E$216-$D$216)+$D$216))</f>
        <v>#N/A</v>
      </c>
      <c r="U1133" s="86"/>
    </row>
    <row r="1134" spans="2:21" x14ac:dyDescent="0.25">
      <c r="B1134" s="181" t="e">
        <f t="shared" ca="1" si="229"/>
        <v>#N/A</v>
      </c>
      <c r="C11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4" s="86"/>
      <c r="E1134" s="86"/>
      <c r="G1134" s="16"/>
      <c r="H1134" s="86"/>
      <c r="I1134" s="86"/>
      <c r="K1134" s="86"/>
      <c r="M1134" s="16" t="e">
        <f t="shared" ca="1" si="230"/>
        <v>#N/A</v>
      </c>
      <c r="N1134" s="86" t="e">
        <f t="shared" ca="1" si="231"/>
        <v>#N/A</v>
      </c>
      <c r="O1134" s="86" t="e">
        <f t="shared" ca="1" si="232"/>
        <v>#N/A</v>
      </c>
      <c r="Q1134" s="16" t="e">
        <f t="shared" ca="1" si="233"/>
        <v>#N/A</v>
      </c>
      <c r="R1134" s="86" t="e">
        <f t="shared" ca="1" si="234"/>
        <v>#N/A</v>
      </c>
      <c r="S1134" s="86" t="e">
        <f t="shared" ca="1" si="235"/>
        <v>#N/A</v>
      </c>
      <c r="T1134" s="16" t="e">
        <f ca="1">(($E$9*(RAND()*($E$213-$D$213)+$D$213))*(RAND()*('Your Value Calcs'!$E$209-'Your Value Calcs'!$D$209)+'Your Value Calcs'!$D$209+IF('Your Results'!$D$48&gt;0,'Your Results'!$D$48,0)))+$E$161-$E$201+$E$185-($E$185*(RAND()*($E$215-$D$215)+$D$215))-(($E$205/$C$56)*(RAND()*($E$216-$D$216)+$D$216))</f>
        <v>#N/A</v>
      </c>
      <c r="U1134" s="86"/>
    </row>
    <row r="1135" spans="2:21" x14ac:dyDescent="0.25">
      <c r="B1135" s="181" t="e">
        <f t="shared" ca="1" si="229"/>
        <v>#N/A</v>
      </c>
      <c r="C11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5" s="86"/>
      <c r="E1135" s="86"/>
      <c r="G1135" s="16"/>
      <c r="H1135" s="86"/>
      <c r="I1135" s="86"/>
      <c r="K1135" s="86"/>
      <c r="M1135" s="16" t="e">
        <f t="shared" ca="1" si="230"/>
        <v>#N/A</v>
      </c>
      <c r="N1135" s="86" t="e">
        <f t="shared" ca="1" si="231"/>
        <v>#N/A</v>
      </c>
      <c r="O1135" s="86" t="e">
        <f t="shared" ca="1" si="232"/>
        <v>#N/A</v>
      </c>
      <c r="Q1135" s="16" t="e">
        <f t="shared" ca="1" si="233"/>
        <v>#N/A</v>
      </c>
      <c r="R1135" s="86" t="e">
        <f t="shared" ca="1" si="234"/>
        <v>#N/A</v>
      </c>
      <c r="S1135" s="86" t="e">
        <f t="shared" ca="1" si="235"/>
        <v>#N/A</v>
      </c>
      <c r="T1135" s="16" t="e">
        <f ca="1">(($E$9*(RAND()*($E$213-$D$213)+$D$213))*(RAND()*('Your Value Calcs'!$E$209-'Your Value Calcs'!$D$209)+'Your Value Calcs'!$D$209+IF('Your Results'!$D$48&gt;0,'Your Results'!$D$48,0)))+$E$161-$E$201+$E$185-($E$185*(RAND()*($E$215-$D$215)+$D$215))-(($E$205/$C$56)*(RAND()*($E$216-$D$216)+$D$216))</f>
        <v>#N/A</v>
      </c>
      <c r="U1135" s="86"/>
    </row>
    <row r="1136" spans="2:21" x14ac:dyDescent="0.25">
      <c r="B1136" s="181" t="e">
        <f t="shared" ca="1" si="229"/>
        <v>#N/A</v>
      </c>
      <c r="C11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6" s="86"/>
      <c r="E1136" s="86"/>
      <c r="G1136" s="16"/>
      <c r="H1136" s="86"/>
      <c r="I1136" s="86"/>
      <c r="K1136" s="86"/>
      <c r="M1136" s="16" t="e">
        <f t="shared" ca="1" si="230"/>
        <v>#N/A</v>
      </c>
      <c r="N1136" s="86" t="e">
        <f t="shared" ca="1" si="231"/>
        <v>#N/A</v>
      </c>
      <c r="O1136" s="86" t="e">
        <f t="shared" ca="1" si="232"/>
        <v>#N/A</v>
      </c>
      <c r="Q1136" s="16" t="e">
        <f t="shared" ca="1" si="233"/>
        <v>#N/A</v>
      </c>
      <c r="R1136" s="86" t="e">
        <f t="shared" ca="1" si="234"/>
        <v>#N/A</v>
      </c>
      <c r="S1136" s="86" t="e">
        <f t="shared" ca="1" si="235"/>
        <v>#N/A</v>
      </c>
      <c r="T1136" s="16" t="e">
        <f ca="1">(($E$9*(RAND()*($E$213-$D$213)+$D$213))*(RAND()*('Your Value Calcs'!$E$209-'Your Value Calcs'!$D$209)+'Your Value Calcs'!$D$209+IF('Your Results'!$D$48&gt;0,'Your Results'!$D$48,0)))+$E$161-$E$201+$E$185-($E$185*(RAND()*($E$215-$D$215)+$D$215))-(($E$205/$C$56)*(RAND()*($E$216-$D$216)+$D$216))</f>
        <v>#N/A</v>
      </c>
      <c r="U1136" s="86"/>
    </row>
    <row r="1137" spans="2:21" x14ac:dyDescent="0.25">
      <c r="B1137" s="181" t="e">
        <f t="shared" ca="1" si="229"/>
        <v>#N/A</v>
      </c>
      <c r="C11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7" s="86"/>
      <c r="E1137" s="86"/>
      <c r="G1137" s="16"/>
      <c r="H1137" s="86"/>
      <c r="I1137" s="86"/>
      <c r="K1137" s="86"/>
      <c r="M1137" s="16" t="e">
        <f t="shared" ca="1" si="230"/>
        <v>#N/A</v>
      </c>
      <c r="N1137" s="86" t="e">
        <f t="shared" ca="1" si="231"/>
        <v>#N/A</v>
      </c>
      <c r="O1137" s="86" t="e">
        <f t="shared" ca="1" si="232"/>
        <v>#N/A</v>
      </c>
      <c r="Q1137" s="16" t="e">
        <f t="shared" ca="1" si="233"/>
        <v>#N/A</v>
      </c>
      <c r="R1137" s="86" t="e">
        <f t="shared" ca="1" si="234"/>
        <v>#N/A</v>
      </c>
      <c r="S1137" s="86" t="e">
        <f t="shared" ca="1" si="235"/>
        <v>#N/A</v>
      </c>
      <c r="T1137" s="16" t="e">
        <f ca="1">(($E$9*(RAND()*($E$213-$D$213)+$D$213))*(RAND()*('Your Value Calcs'!$E$209-'Your Value Calcs'!$D$209)+'Your Value Calcs'!$D$209+IF('Your Results'!$D$48&gt;0,'Your Results'!$D$48,0)))+$E$161-$E$201+$E$185-($E$185*(RAND()*($E$215-$D$215)+$D$215))-(($E$205/$C$56)*(RAND()*($E$216-$D$216)+$D$216))</f>
        <v>#N/A</v>
      </c>
      <c r="U1137" s="86"/>
    </row>
    <row r="1138" spans="2:21" x14ac:dyDescent="0.25">
      <c r="B1138" s="181" t="e">
        <f t="shared" ca="1" si="229"/>
        <v>#N/A</v>
      </c>
      <c r="C11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8" s="86"/>
      <c r="E1138" s="86"/>
      <c r="G1138" s="16"/>
      <c r="H1138" s="86"/>
      <c r="I1138" s="86"/>
      <c r="K1138" s="86"/>
      <c r="M1138" s="16" t="e">
        <f t="shared" ca="1" si="230"/>
        <v>#N/A</v>
      </c>
      <c r="N1138" s="86" t="e">
        <f t="shared" ca="1" si="231"/>
        <v>#N/A</v>
      </c>
      <c r="O1138" s="86" t="e">
        <f t="shared" ca="1" si="232"/>
        <v>#N/A</v>
      </c>
      <c r="Q1138" s="16" t="e">
        <f t="shared" ca="1" si="233"/>
        <v>#N/A</v>
      </c>
      <c r="R1138" s="86" t="e">
        <f t="shared" ca="1" si="234"/>
        <v>#N/A</v>
      </c>
      <c r="S1138" s="86" t="e">
        <f t="shared" ca="1" si="235"/>
        <v>#N/A</v>
      </c>
      <c r="T1138" s="16" t="e">
        <f ca="1">(($E$9*(RAND()*($E$213-$D$213)+$D$213))*(RAND()*('Your Value Calcs'!$E$209-'Your Value Calcs'!$D$209)+'Your Value Calcs'!$D$209+IF('Your Results'!$D$48&gt;0,'Your Results'!$D$48,0)))+$E$161-$E$201+$E$185-($E$185*(RAND()*($E$215-$D$215)+$D$215))-(($E$205/$C$56)*(RAND()*($E$216-$D$216)+$D$216))</f>
        <v>#N/A</v>
      </c>
      <c r="U1138" s="86"/>
    </row>
    <row r="1139" spans="2:21" x14ac:dyDescent="0.25">
      <c r="B1139" s="181" t="e">
        <f t="shared" ca="1" si="229"/>
        <v>#N/A</v>
      </c>
      <c r="C11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9" s="86"/>
      <c r="E1139" s="86"/>
      <c r="G1139" s="16"/>
      <c r="H1139" s="86"/>
      <c r="I1139" s="86"/>
      <c r="K1139" s="86"/>
      <c r="M1139" s="16" t="e">
        <f t="shared" ca="1" si="230"/>
        <v>#N/A</v>
      </c>
      <c r="N1139" s="86" t="e">
        <f t="shared" ca="1" si="231"/>
        <v>#N/A</v>
      </c>
      <c r="O1139" s="86" t="e">
        <f t="shared" ca="1" si="232"/>
        <v>#N/A</v>
      </c>
      <c r="Q1139" s="16" t="e">
        <f t="shared" ca="1" si="233"/>
        <v>#N/A</v>
      </c>
      <c r="R1139" s="86" t="e">
        <f t="shared" ca="1" si="234"/>
        <v>#N/A</v>
      </c>
      <c r="S1139" s="86" t="e">
        <f t="shared" ca="1" si="235"/>
        <v>#N/A</v>
      </c>
      <c r="T1139" s="16" t="e">
        <f ca="1">(($E$9*(RAND()*($E$213-$D$213)+$D$213))*(RAND()*('Your Value Calcs'!$E$209-'Your Value Calcs'!$D$209)+'Your Value Calcs'!$D$209+IF('Your Results'!$D$48&gt;0,'Your Results'!$D$48,0)))+$E$161-$E$201+$E$185-($E$185*(RAND()*($E$215-$D$215)+$D$215))-(($E$205/$C$56)*(RAND()*($E$216-$D$216)+$D$216))</f>
        <v>#N/A</v>
      </c>
      <c r="U1139" s="86"/>
    </row>
    <row r="1140" spans="2:21" x14ac:dyDescent="0.25">
      <c r="B1140" s="181" t="e">
        <f t="shared" ca="1" si="229"/>
        <v>#N/A</v>
      </c>
      <c r="C11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0" s="86"/>
      <c r="E1140" s="86"/>
      <c r="G1140" s="16"/>
      <c r="H1140" s="86"/>
      <c r="I1140" s="86"/>
      <c r="K1140" s="86"/>
      <c r="M1140" s="16" t="e">
        <f t="shared" ca="1" si="230"/>
        <v>#N/A</v>
      </c>
      <c r="N1140" s="86" t="e">
        <f t="shared" ca="1" si="231"/>
        <v>#N/A</v>
      </c>
      <c r="O1140" s="86" t="e">
        <f t="shared" ca="1" si="232"/>
        <v>#N/A</v>
      </c>
      <c r="Q1140" s="16" t="e">
        <f t="shared" ca="1" si="233"/>
        <v>#N/A</v>
      </c>
      <c r="R1140" s="86" t="e">
        <f t="shared" ca="1" si="234"/>
        <v>#N/A</v>
      </c>
      <c r="S1140" s="86" t="e">
        <f t="shared" ca="1" si="235"/>
        <v>#N/A</v>
      </c>
      <c r="T1140" s="16" t="e">
        <f ca="1">(($E$9*(RAND()*($E$213-$D$213)+$D$213))*(RAND()*('Your Value Calcs'!$E$209-'Your Value Calcs'!$D$209)+'Your Value Calcs'!$D$209+IF('Your Results'!$D$48&gt;0,'Your Results'!$D$48,0)))+$E$161-$E$201+$E$185-($E$185*(RAND()*($E$215-$D$215)+$D$215))-(($E$205/$C$56)*(RAND()*($E$216-$D$216)+$D$216))</f>
        <v>#N/A</v>
      </c>
      <c r="U1140" s="86"/>
    </row>
    <row r="1141" spans="2:21" x14ac:dyDescent="0.25">
      <c r="B1141" s="181" t="e">
        <f t="shared" ca="1" si="229"/>
        <v>#N/A</v>
      </c>
      <c r="C11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1" s="86"/>
      <c r="E1141" s="86"/>
      <c r="G1141" s="16"/>
      <c r="H1141" s="86"/>
      <c r="I1141" s="86"/>
      <c r="K1141" s="86"/>
      <c r="M1141" s="16" t="e">
        <f t="shared" ca="1" si="230"/>
        <v>#N/A</v>
      </c>
      <c r="N1141" s="86" t="e">
        <f t="shared" ca="1" si="231"/>
        <v>#N/A</v>
      </c>
      <c r="O1141" s="86" t="e">
        <f t="shared" ca="1" si="232"/>
        <v>#N/A</v>
      </c>
      <c r="Q1141" s="16" t="e">
        <f t="shared" ca="1" si="233"/>
        <v>#N/A</v>
      </c>
      <c r="R1141" s="86" t="e">
        <f t="shared" ca="1" si="234"/>
        <v>#N/A</v>
      </c>
      <c r="S1141" s="86" t="e">
        <f t="shared" ca="1" si="235"/>
        <v>#N/A</v>
      </c>
      <c r="T1141" s="16" t="e">
        <f ca="1">(($E$9*(RAND()*($E$213-$D$213)+$D$213))*(RAND()*('Your Value Calcs'!$E$209-'Your Value Calcs'!$D$209)+'Your Value Calcs'!$D$209+IF('Your Results'!$D$48&gt;0,'Your Results'!$D$48,0)))+$E$161-$E$201+$E$185-($E$185*(RAND()*($E$215-$D$215)+$D$215))-(($E$205/$C$56)*(RAND()*($E$216-$D$216)+$D$216))</f>
        <v>#N/A</v>
      </c>
      <c r="U1141" s="86"/>
    </row>
    <row r="1142" spans="2:21" x14ac:dyDescent="0.25">
      <c r="B1142" s="181" t="e">
        <f t="shared" ca="1" si="229"/>
        <v>#N/A</v>
      </c>
      <c r="C11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2" s="86"/>
      <c r="E1142" s="86"/>
      <c r="G1142" s="16"/>
      <c r="H1142" s="86"/>
      <c r="I1142" s="86"/>
      <c r="K1142" s="86"/>
      <c r="M1142" s="16" t="e">
        <f t="shared" ca="1" si="230"/>
        <v>#N/A</v>
      </c>
      <c r="N1142" s="86" t="e">
        <f t="shared" ca="1" si="231"/>
        <v>#N/A</v>
      </c>
      <c r="O1142" s="86" t="e">
        <f t="shared" ca="1" si="232"/>
        <v>#N/A</v>
      </c>
      <c r="Q1142" s="16" t="e">
        <f t="shared" ca="1" si="233"/>
        <v>#N/A</v>
      </c>
      <c r="R1142" s="86" t="e">
        <f t="shared" ca="1" si="234"/>
        <v>#N/A</v>
      </c>
      <c r="S1142" s="86" t="e">
        <f t="shared" ca="1" si="235"/>
        <v>#N/A</v>
      </c>
      <c r="T1142" s="16" t="e">
        <f ca="1">(($E$9*(RAND()*($E$213-$D$213)+$D$213))*(RAND()*('Your Value Calcs'!$E$209-'Your Value Calcs'!$D$209)+'Your Value Calcs'!$D$209+IF('Your Results'!$D$48&gt;0,'Your Results'!$D$48,0)))+$E$161-$E$201+$E$185-($E$185*(RAND()*($E$215-$D$215)+$D$215))-(($E$205/$C$56)*(RAND()*($E$216-$D$216)+$D$216))</f>
        <v>#N/A</v>
      </c>
      <c r="U1142" s="86"/>
    </row>
    <row r="1143" spans="2:21" x14ac:dyDescent="0.25">
      <c r="B1143" s="181" t="e">
        <f t="shared" ca="1" si="229"/>
        <v>#N/A</v>
      </c>
      <c r="C11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3" s="86"/>
      <c r="E1143" s="86"/>
      <c r="G1143" s="16"/>
      <c r="H1143" s="86"/>
      <c r="I1143" s="86"/>
      <c r="K1143" s="86"/>
      <c r="M1143" s="16" t="e">
        <f t="shared" ca="1" si="230"/>
        <v>#N/A</v>
      </c>
      <c r="N1143" s="86" t="e">
        <f t="shared" ca="1" si="231"/>
        <v>#N/A</v>
      </c>
      <c r="O1143" s="86" t="e">
        <f t="shared" ca="1" si="232"/>
        <v>#N/A</v>
      </c>
      <c r="Q1143" s="16" t="e">
        <f t="shared" ca="1" si="233"/>
        <v>#N/A</v>
      </c>
      <c r="R1143" s="86" t="e">
        <f t="shared" ca="1" si="234"/>
        <v>#N/A</v>
      </c>
      <c r="S1143" s="86" t="e">
        <f t="shared" ca="1" si="235"/>
        <v>#N/A</v>
      </c>
      <c r="T1143" s="16" t="e">
        <f ca="1">(($E$9*(RAND()*($E$213-$D$213)+$D$213))*(RAND()*('Your Value Calcs'!$E$209-'Your Value Calcs'!$D$209)+'Your Value Calcs'!$D$209+IF('Your Results'!$D$48&gt;0,'Your Results'!$D$48,0)))+$E$161-$E$201+$E$185-($E$185*(RAND()*($E$215-$D$215)+$D$215))-(($E$205/$C$56)*(RAND()*($E$216-$D$216)+$D$216))</f>
        <v>#N/A</v>
      </c>
      <c r="U1143" s="86"/>
    </row>
    <row r="1144" spans="2:21" x14ac:dyDescent="0.25">
      <c r="B1144" s="181" t="e">
        <f t="shared" ca="1" si="229"/>
        <v>#N/A</v>
      </c>
      <c r="C11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4" s="86"/>
      <c r="E1144" s="86"/>
      <c r="G1144" s="16"/>
      <c r="H1144" s="86"/>
      <c r="I1144" s="86"/>
      <c r="K1144" s="86"/>
      <c r="M1144" s="16" t="e">
        <f t="shared" ca="1" si="230"/>
        <v>#N/A</v>
      </c>
      <c r="N1144" s="86" t="e">
        <f t="shared" ca="1" si="231"/>
        <v>#N/A</v>
      </c>
      <c r="O1144" s="86" t="e">
        <f t="shared" ca="1" si="232"/>
        <v>#N/A</v>
      </c>
      <c r="Q1144" s="16" t="e">
        <f t="shared" ca="1" si="233"/>
        <v>#N/A</v>
      </c>
      <c r="R1144" s="86" t="e">
        <f t="shared" ca="1" si="234"/>
        <v>#N/A</v>
      </c>
      <c r="S1144" s="86" t="e">
        <f t="shared" ca="1" si="235"/>
        <v>#N/A</v>
      </c>
      <c r="T1144" s="16" t="e">
        <f ca="1">(($E$9*(RAND()*($E$213-$D$213)+$D$213))*(RAND()*('Your Value Calcs'!$E$209-'Your Value Calcs'!$D$209)+'Your Value Calcs'!$D$209+IF('Your Results'!$D$48&gt;0,'Your Results'!$D$48,0)))+$E$161-$E$201+$E$185-($E$185*(RAND()*($E$215-$D$215)+$D$215))-(($E$205/$C$56)*(RAND()*($E$216-$D$216)+$D$216))</f>
        <v>#N/A</v>
      </c>
      <c r="U1144" s="86"/>
    </row>
    <row r="1145" spans="2:21" x14ac:dyDescent="0.25">
      <c r="B1145" s="181" t="e">
        <f t="shared" ca="1" si="229"/>
        <v>#N/A</v>
      </c>
      <c r="C11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5" s="86"/>
      <c r="E1145" s="86"/>
      <c r="G1145" s="16"/>
      <c r="H1145" s="86"/>
      <c r="I1145" s="86"/>
      <c r="K1145" s="86"/>
      <c r="M1145" s="16" t="e">
        <f t="shared" ca="1" si="230"/>
        <v>#N/A</v>
      </c>
      <c r="N1145" s="86" t="e">
        <f t="shared" ca="1" si="231"/>
        <v>#N/A</v>
      </c>
      <c r="O1145" s="86" t="e">
        <f t="shared" ca="1" si="232"/>
        <v>#N/A</v>
      </c>
      <c r="Q1145" s="16" t="e">
        <f t="shared" ca="1" si="233"/>
        <v>#N/A</v>
      </c>
      <c r="R1145" s="86" t="e">
        <f t="shared" ca="1" si="234"/>
        <v>#N/A</v>
      </c>
      <c r="S1145" s="86" t="e">
        <f t="shared" ca="1" si="235"/>
        <v>#N/A</v>
      </c>
      <c r="T1145" s="16" t="e">
        <f ca="1">(($E$9*(RAND()*($E$213-$D$213)+$D$213))*(RAND()*('Your Value Calcs'!$E$209-'Your Value Calcs'!$D$209)+'Your Value Calcs'!$D$209+IF('Your Results'!$D$48&gt;0,'Your Results'!$D$48,0)))+$E$161-$E$201+$E$185-($E$185*(RAND()*($E$215-$D$215)+$D$215))-(($E$205/$C$56)*(RAND()*($E$216-$D$216)+$D$216))</f>
        <v>#N/A</v>
      </c>
      <c r="U1145" s="86"/>
    </row>
    <row r="1146" spans="2:21" x14ac:dyDescent="0.25">
      <c r="B1146" s="181" t="e">
        <f t="shared" ca="1" si="229"/>
        <v>#N/A</v>
      </c>
      <c r="C11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6" s="86"/>
      <c r="E1146" s="86"/>
      <c r="G1146" s="16"/>
      <c r="H1146" s="86"/>
      <c r="I1146" s="86"/>
      <c r="K1146" s="86"/>
      <c r="M1146" s="16" t="e">
        <f t="shared" ca="1" si="230"/>
        <v>#N/A</v>
      </c>
      <c r="N1146" s="86" t="e">
        <f t="shared" ca="1" si="231"/>
        <v>#N/A</v>
      </c>
      <c r="O1146" s="86" t="e">
        <f t="shared" ca="1" si="232"/>
        <v>#N/A</v>
      </c>
      <c r="Q1146" s="16" t="e">
        <f t="shared" ca="1" si="233"/>
        <v>#N/A</v>
      </c>
      <c r="R1146" s="86" t="e">
        <f t="shared" ca="1" si="234"/>
        <v>#N/A</v>
      </c>
      <c r="S1146" s="86" t="e">
        <f t="shared" ca="1" si="235"/>
        <v>#N/A</v>
      </c>
      <c r="T1146" s="16" t="e">
        <f ca="1">(($E$9*(RAND()*($E$213-$D$213)+$D$213))*(RAND()*('Your Value Calcs'!$E$209-'Your Value Calcs'!$D$209)+'Your Value Calcs'!$D$209+IF('Your Results'!$D$48&gt;0,'Your Results'!$D$48,0)))+$E$161-$E$201+$E$185-($E$185*(RAND()*($E$215-$D$215)+$D$215))-(($E$205/$C$56)*(RAND()*($E$216-$D$216)+$D$216))</f>
        <v>#N/A</v>
      </c>
      <c r="U1146" s="86"/>
    </row>
    <row r="1147" spans="2:21" x14ac:dyDescent="0.25">
      <c r="B1147" s="181" t="e">
        <f t="shared" ca="1" si="229"/>
        <v>#N/A</v>
      </c>
      <c r="C11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7" s="86"/>
      <c r="E1147" s="86"/>
      <c r="G1147" s="16"/>
      <c r="H1147" s="86"/>
      <c r="I1147" s="86"/>
      <c r="K1147" s="86"/>
      <c r="M1147" s="16" t="e">
        <f t="shared" ca="1" si="230"/>
        <v>#N/A</v>
      </c>
      <c r="N1147" s="86" t="e">
        <f t="shared" ca="1" si="231"/>
        <v>#N/A</v>
      </c>
      <c r="O1147" s="86" t="e">
        <f t="shared" ca="1" si="232"/>
        <v>#N/A</v>
      </c>
      <c r="Q1147" s="16" t="e">
        <f t="shared" ca="1" si="233"/>
        <v>#N/A</v>
      </c>
      <c r="R1147" s="86" t="e">
        <f t="shared" ca="1" si="234"/>
        <v>#N/A</v>
      </c>
      <c r="S1147" s="86" t="e">
        <f t="shared" ca="1" si="235"/>
        <v>#N/A</v>
      </c>
      <c r="T1147" s="16" t="e">
        <f ca="1">(($E$9*(RAND()*($E$213-$D$213)+$D$213))*(RAND()*('Your Value Calcs'!$E$209-'Your Value Calcs'!$D$209)+'Your Value Calcs'!$D$209+IF('Your Results'!$D$48&gt;0,'Your Results'!$D$48,0)))+$E$161-$E$201+$E$185-($E$185*(RAND()*($E$215-$D$215)+$D$215))-(($E$205/$C$56)*(RAND()*($E$216-$D$216)+$D$216))</f>
        <v>#N/A</v>
      </c>
      <c r="U1147" s="86"/>
    </row>
    <row r="1148" spans="2:21" x14ac:dyDescent="0.25">
      <c r="B1148" s="181" t="e">
        <f t="shared" ca="1" si="229"/>
        <v>#N/A</v>
      </c>
      <c r="C11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8" s="86"/>
      <c r="E1148" s="86"/>
      <c r="G1148" s="16"/>
      <c r="H1148" s="86"/>
      <c r="I1148" s="86"/>
      <c r="K1148" s="86"/>
      <c r="M1148" s="16" t="e">
        <f t="shared" ca="1" si="230"/>
        <v>#N/A</v>
      </c>
      <c r="N1148" s="86" t="e">
        <f t="shared" ca="1" si="231"/>
        <v>#N/A</v>
      </c>
      <c r="O1148" s="86" t="e">
        <f t="shared" ca="1" si="232"/>
        <v>#N/A</v>
      </c>
      <c r="Q1148" s="16" t="e">
        <f t="shared" ca="1" si="233"/>
        <v>#N/A</v>
      </c>
      <c r="R1148" s="86" t="e">
        <f t="shared" ca="1" si="234"/>
        <v>#N/A</v>
      </c>
      <c r="S1148" s="86" t="e">
        <f t="shared" ca="1" si="235"/>
        <v>#N/A</v>
      </c>
      <c r="T1148" s="16" t="e">
        <f ca="1">(($E$9*(RAND()*($E$213-$D$213)+$D$213))*(RAND()*('Your Value Calcs'!$E$209-'Your Value Calcs'!$D$209)+'Your Value Calcs'!$D$209+IF('Your Results'!$D$48&gt;0,'Your Results'!$D$48,0)))+$E$161-$E$201+$E$185-($E$185*(RAND()*($E$215-$D$215)+$D$215))-(($E$205/$C$56)*(RAND()*($E$216-$D$216)+$D$216))</f>
        <v>#N/A</v>
      </c>
      <c r="U1148" s="86"/>
    </row>
    <row r="1149" spans="2:21" x14ac:dyDescent="0.25">
      <c r="B1149" s="181" t="e">
        <f t="shared" ca="1" si="229"/>
        <v>#N/A</v>
      </c>
      <c r="C11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9" s="86"/>
      <c r="E1149" s="86"/>
      <c r="G1149" s="16"/>
      <c r="H1149" s="86"/>
      <c r="I1149" s="86"/>
      <c r="K1149" s="86"/>
      <c r="M1149" s="16" t="e">
        <f t="shared" ca="1" si="230"/>
        <v>#N/A</v>
      </c>
      <c r="N1149" s="86" t="e">
        <f t="shared" ca="1" si="231"/>
        <v>#N/A</v>
      </c>
      <c r="O1149" s="86" t="e">
        <f t="shared" ca="1" si="232"/>
        <v>#N/A</v>
      </c>
      <c r="Q1149" s="16" t="e">
        <f t="shared" ca="1" si="233"/>
        <v>#N/A</v>
      </c>
      <c r="R1149" s="86" t="e">
        <f t="shared" ca="1" si="234"/>
        <v>#N/A</v>
      </c>
      <c r="S1149" s="86" t="e">
        <f t="shared" ca="1" si="235"/>
        <v>#N/A</v>
      </c>
      <c r="T1149" s="16" t="e">
        <f ca="1">(($E$9*(RAND()*($E$213-$D$213)+$D$213))*(RAND()*('Your Value Calcs'!$E$209-'Your Value Calcs'!$D$209)+'Your Value Calcs'!$D$209+IF('Your Results'!$D$48&gt;0,'Your Results'!$D$48,0)))+$E$161-$E$201+$E$185-($E$185*(RAND()*($E$215-$D$215)+$D$215))-(($E$205/$C$56)*(RAND()*($E$216-$D$216)+$D$216))</f>
        <v>#N/A</v>
      </c>
      <c r="U1149" s="86"/>
    </row>
    <row r="1150" spans="2:21" x14ac:dyDescent="0.25">
      <c r="B1150" s="181" t="e">
        <f t="shared" ca="1" si="229"/>
        <v>#N/A</v>
      </c>
      <c r="C11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0" s="86"/>
      <c r="E1150" s="86"/>
      <c r="G1150" s="16"/>
      <c r="H1150" s="86"/>
      <c r="I1150" s="86"/>
      <c r="K1150" s="86"/>
      <c r="M1150" s="16" t="e">
        <f t="shared" ca="1" si="230"/>
        <v>#N/A</v>
      </c>
      <c r="N1150" s="86" t="e">
        <f t="shared" ca="1" si="231"/>
        <v>#N/A</v>
      </c>
      <c r="O1150" s="86" t="e">
        <f t="shared" ca="1" si="232"/>
        <v>#N/A</v>
      </c>
      <c r="Q1150" s="16" t="e">
        <f t="shared" ca="1" si="233"/>
        <v>#N/A</v>
      </c>
      <c r="R1150" s="86" t="e">
        <f t="shared" ca="1" si="234"/>
        <v>#N/A</v>
      </c>
      <c r="S1150" s="86" t="e">
        <f t="shared" ca="1" si="235"/>
        <v>#N/A</v>
      </c>
      <c r="T1150" s="16" t="e">
        <f ca="1">(($E$9*(RAND()*($E$213-$D$213)+$D$213))*(RAND()*('Your Value Calcs'!$E$209-'Your Value Calcs'!$D$209)+'Your Value Calcs'!$D$209+IF('Your Results'!$D$48&gt;0,'Your Results'!$D$48,0)))+$E$161-$E$201+$E$185-($E$185*(RAND()*($E$215-$D$215)+$D$215))-(($E$205/$C$56)*(RAND()*($E$216-$D$216)+$D$216))</f>
        <v>#N/A</v>
      </c>
      <c r="U1150" s="86"/>
    </row>
    <row r="1151" spans="2:21" x14ac:dyDescent="0.25">
      <c r="B1151" s="181" t="e">
        <f t="shared" ca="1" si="229"/>
        <v>#N/A</v>
      </c>
      <c r="C11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1" s="86"/>
      <c r="E1151" s="86"/>
      <c r="G1151" s="16"/>
      <c r="H1151" s="86"/>
      <c r="I1151" s="86"/>
      <c r="K1151" s="86"/>
      <c r="M1151" s="16" t="e">
        <f t="shared" ca="1" si="230"/>
        <v>#N/A</v>
      </c>
      <c r="N1151" s="86" t="e">
        <f t="shared" ca="1" si="231"/>
        <v>#N/A</v>
      </c>
      <c r="O1151" s="86" t="e">
        <f t="shared" ca="1" si="232"/>
        <v>#N/A</v>
      </c>
      <c r="Q1151" s="16" t="e">
        <f t="shared" ca="1" si="233"/>
        <v>#N/A</v>
      </c>
      <c r="R1151" s="86" t="e">
        <f t="shared" ca="1" si="234"/>
        <v>#N/A</v>
      </c>
      <c r="S1151" s="86" t="e">
        <f t="shared" ca="1" si="235"/>
        <v>#N/A</v>
      </c>
      <c r="T1151" s="16" t="e">
        <f ca="1">(($E$9*(RAND()*($E$213-$D$213)+$D$213))*(RAND()*('Your Value Calcs'!$E$209-'Your Value Calcs'!$D$209)+'Your Value Calcs'!$D$209+IF('Your Results'!$D$48&gt;0,'Your Results'!$D$48,0)))+$E$161-$E$201+$E$185-($E$185*(RAND()*($E$215-$D$215)+$D$215))-(($E$205/$C$56)*(RAND()*($E$216-$D$216)+$D$216))</f>
        <v>#N/A</v>
      </c>
      <c r="U1151" s="86"/>
    </row>
    <row r="1152" spans="2:21" x14ac:dyDescent="0.25">
      <c r="B1152" s="181" t="e">
        <f t="shared" ca="1" si="229"/>
        <v>#N/A</v>
      </c>
      <c r="C11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2" s="86"/>
      <c r="E1152" s="86"/>
      <c r="G1152" s="16"/>
      <c r="H1152" s="86"/>
      <c r="I1152" s="86"/>
      <c r="K1152" s="86"/>
      <c r="M1152" s="16" t="e">
        <f t="shared" ca="1" si="230"/>
        <v>#N/A</v>
      </c>
      <c r="N1152" s="86" t="e">
        <f t="shared" ca="1" si="231"/>
        <v>#N/A</v>
      </c>
      <c r="O1152" s="86" t="e">
        <f t="shared" ca="1" si="232"/>
        <v>#N/A</v>
      </c>
      <c r="Q1152" s="16" t="e">
        <f t="shared" ca="1" si="233"/>
        <v>#N/A</v>
      </c>
      <c r="R1152" s="86" t="e">
        <f t="shared" ca="1" si="234"/>
        <v>#N/A</v>
      </c>
      <c r="S1152" s="86" t="e">
        <f t="shared" ca="1" si="235"/>
        <v>#N/A</v>
      </c>
      <c r="T1152" s="16" t="e">
        <f ca="1">(($E$9*(RAND()*($E$213-$D$213)+$D$213))*(RAND()*('Your Value Calcs'!$E$209-'Your Value Calcs'!$D$209)+'Your Value Calcs'!$D$209+IF('Your Results'!$D$48&gt;0,'Your Results'!$D$48,0)))+$E$161-$E$201+$E$185-($E$185*(RAND()*($E$215-$D$215)+$D$215))-(($E$205/$C$56)*(RAND()*($E$216-$D$216)+$D$216))</f>
        <v>#N/A</v>
      </c>
      <c r="U1152" s="86"/>
    </row>
    <row r="1153" spans="2:21" x14ac:dyDescent="0.25">
      <c r="B1153" s="181" t="e">
        <f t="shared" ca="1" si="229"/>
        <v>#N/A</v>
      </c>
      <c r="C11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3" s="86"/>
      <c r="E1153" s="86"/>
      <c r="G1153" s="16"/>
      <c r="H1153" s="86"/>
      <c r="I1153" s="86"/>
      <c r="K1153" s="86"/>
      <c r="M1153" s="16" t="e">
        <f t="shared" ca="1" si="230"/>
        <v>#N/A</v>
      </c>
      <c r="N1153" s="86" t="e">
        <f t="shared" ca="1" si="231"/>
        <v>#N/A</v>
      </c>
      <c r="O1153" s="86" t="e">
        <f t="shared" ca="1" si="232"/>
        <v>#N/A</v>
      </c>
      <c r="Q1153" s="16" t="e">
        <f t="shared" ca="1" si="233"/>
        <v>#N/A</v>
      </c>
      <c r="R1153" s="86" t="e">
        <f t="shared" ca="1" si="234"/>
        <v>#N/A</v>
      </c>
      <c r="S1153" s="86" t="e">
        <f t="shared" ca="1" si="235"/>
        <v>#N/A</v>
      </c>
      <c r="T1153" s="16" t="e">
        <f ca="1">(($E$9*(RAND()*($E$213-$D$213)+$D$213))*(RAND()*('Your Value Calcs'!$E$209-'Your Value Calcs'!$D$209)+'Your Value Calcs'!$D$209+IF('Your Results'!$D$48&gt;0,'Your Results'!$D$48,0)))+$E$161-$E$201+$E$185-($E$185*(RAND()*($E$215-$D$215)+$D$215))-(($E$205/$C$56)*(RAND()*($E$216-$D$216)+$D$216))</f>
        <v>#N/A</v>
      </c>
      <c r="U1153" s="86"/>
    </row>
    <row r="1154" spans="2:21" x14ac:dyDescent="0.25">
      <c r="B1154" s="181" t="e">
        <f t="shared" ref="B1154:B1217" ca="1" si="23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1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4" s="86"/>
      <c r="E1154" s="86"/>
      <c r="G1154" s="16"/>
      <c r="H1154" s="86"/>
      <c r="I1154" s="86"/>
      <c r="K1154" s="86"/>
      <c r="M1154" s="16" t="e">
        <f t="shared" ref="M1154:M1217" ca="1" si="237">(($C$9*(RAND()*($E$213-$D$213)+$D$213))*(RAND()*($E$214-$D$214)+$D$214+IF($B$61&gt;0,$B$61,0)))+$C$161-$C$201+$C$185-($C$185*(RAND()*($E$215-$D$215)+$D$215))-($C$55*(RAND()*($E$216-$D$216)+$D$216))</f>
        <v>#N/A</v>
      </c>
      <c r="N1154" s="86" t="e">
        <f t="shared" ref="N1154:N1217" ca="1" si="238">M1154/$B$221</f>
        <v>#N/A</v>
      </c>
      <c r="O1154" s="86" t="e">
        <f t="shared" ref="O1154:O1217" ca="1" si="239">(M1154+$C$205)/$B$220</f>
        <v>#N/A</v>
      </c>
      <c r="Q1154" s="16" t="e">
        <f t="shared" ref="Q1154:Q1217" ca="1" si="240">(($E$9*(RAND()*($E$213-$D$213)+$D$213))*(RAND()*($E$214-$D$214)+$D$214+IF($B$61&gt;0,$B$61,0)))+$E$161-$E$201+$E$185-($E$185*(RAND()*($E$215-$D$215)+$D$215))-(($E$205/$C$56)*(RAND()*($E$216-$D$216)+$D$216))</f>
        <v>#N/A</v>
      </c>
      <c r="R1154" s="86" t="e">
        <f t="shared" ref="R1154:R1217" ca="1" si="241">Q1154/$D$221</f>
        <v>#N/A</v>
      </c>
      <c r="S1154" s="86" t="e">
        <f t="shared" ref="S1154:S1217" ca="1" si="242">(Q1154+$E$205)/$D$220</f>
        <v>#N/A</v>
      </c>
      <c r="T1154" s="16" t="e">
        <f ca="1">(($E$9*(RAND()*($E$213-$D$213)+$D$213))*(RAND()*('Your Value Calcs'!$E$209-'Your Value Calcs'!$D$209)+'Your Value Calcs'!$D$209+IF('Your Results'!$D$48&gt;0,'Your Results'!$D$48,0)))+$E$161-$E$201+$E$185-($E$185*(RAND()*($E$215-$D$215)+$D$215))-(($E$205/$C$56)*(RAND()*($E$216-$D$216)+$D$216))</f>
        <v>#N/A</v>
      </c>
      <c r="U1154" s="86"/>
    </row>
    <row r="1155" spans="2:21" x14ac:dyDescent="0.25">
      <c r="B1155" s="181" t="e">
        <f t="shared" ca="1" si="236"/>
        <v>#N/A</v>
      </c>
      <c r="C11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5" s="86"/>
      <c r="E1155" s="86"/>
      <c r="G1155" s="16"/>
      <c r="H1155" s="86"/>
      <c r="I1155" s="86"/>
      <c r="K1155" s="86"/>
      <c r="M1155" s="16" t="e">
        <f t="shared" ca="1" si="237"/>
        <v>#N/A</v>
      </c>
      <c r="N1155" s="86" t="e">
        <f t="shared" ca="1" si="238"/>
        <v>#N/A</v>
      </c>
      <c r="O1155" s="86" t="e">
        <f t="shared" ca="1" si="239"/>
        <v>#N/A</v>
      </c>
      <c r="Q1155" s="16" t="e">
        <f t="shared" ca="1" si="240"/>
        <v>#N/A</v>
      </c>
      <c r="R1155" s="86" t="e">
        <f t="shared" ca="1" si="241"/>
        <v>#N/A</v>
      </c>
      <c r="S1155" s="86" t="e">
        <f t="shared" ca="1" si="242"/>
        <v>#N/A</v>
      </c>
      <c r="T1155" s="16" t="e">
        <f ca="1">(($E$9*(RAND()*($E$213-$D$213)+$D$213))*(RAND()*('Your Value Calcs'!$E$209-'Your Value Calcs'!$D$209)+'Your Value Calcs'!$D$209+IF('Your Results'!$D$48&gt;0,'Your Results'!$D$48,0)))+$E$161-$E$201+$E$185-($E$185*(RAND()*($E$215-$D$215)+$D$215))-(($E$205/$C$56)*(RAND()*($E$216-$D$216)+$D$216))</f>
        <v>#N/A</v>
      </c>
      <c r="U1155" s="86"/>
    </row>
    <row r="1156" spans="2:21" x14ac:dyDescent="0.25">
      <c r="B1156" s="181" t="e">
        <f t="shared" ca="1" si="236"/>
        <v>#N/A</v>
      </c>
      <c r="C11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6" s="86"/>
      <c r="E1156" s="86"/>
      <c r="G1156" s="16"/>
      <c r="H1156" s="86"/>
      <c r="I1156" s="86"/>
      <c r="K1156" s="86"/>
      <c r="M1156" s="16" t="e">
        <f t="shared" ca="1" si="237"/>
        <v>#N/A</v>
      </c>
      <c r="N1156" s="86" t="e">
        <f t="shared" ca="1" si="238"/>
        <v>#N/A</v>
      </c>
      <c r="O1156" s="86" t="e">
        <f t="shared" ca="1" si="239"/>
        <v>#N/A</v>
      </c>
      <c r="Q1156" s="16" t="e">
        <f t="shared" ca="1" si="240"/>
        <v>#N/A</v>
      </c>
      <c r="R1156" s="86" t="e">
        <f t="shared" ca="1" si="241"/>
        <v>#N/A</v>
      </c>
      <c r="S1156" s="86" t="e">
        <f t="shared" ca="1" si="242"/>
        <v>#N/A</v>
      </c>
      <c r="T1156" s="16" t="e">
        <f ca="1">(($E$9*(RAND()*($E$213-$D$213)+$D$213))*(RAND()*('Your Value Calcs'!$E$209-'Your Value Calcs'!$D$209)+'Your Value Calcs'!$D$209+IF('Your Results'!$D$48&gt;0,'Your Results'!$D$48,0)))+$E$161-$E$201+$E$185-($E$185*(RAND()*($E$215-$D$215)+$D$215))-(($E$205/$C$56)*(RAND()*($E$216-$D$216)+$D$216))</f>
        <v>#N/A</v>
      </c>
      <c r="U1156" s="86"/>
    </row>
    <row r="1157" spans="2:21" x14ac:dyDescent="0.25">
      <c r="B1157" s="181" t="e">
        <f t="shared" ca="1" si="236"/>
        <v>#N/A</v>
      </c>
      <c r="C11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7" s="86"/>
      <c r="E1157" s="86"/>
      <c r="G1157" s="16"/>
      <c r="H1157" s="86"/>
      <c r="I1157" s="86"/>
      <c r="K1157" s="86"/>
      <c r="M1157" s="16" t="e">
        <f t="shared" ca="1" si="237"/>
        <v>#N/A</v>
      </c>
      <c r="N1157" s="86" t="e">
        <f t="shared" ca="1" si="238"/>
        <v>#N/A</v>
      </c>
      <c r="O1157" s="86" t="e">
        <f t="shared" ca="1" si="239"/>
        <v>#N/A</v>
      </c>
      <c r="Q1157" s="16" t="e">
        <f t="shared" ca="1" si="240"/>
        <v>#N/A</v>
      </c>
      <c r="R1157" s="86" t="e">
        <f t="shared" ca="1" si="241"/>
        <v>#N/A</v>
      </c>
      <c r="S1157" s="86" t="e">
        <f t="shared" ca="1" si="242"/>
        <v>#N/A</v>
      </c>
      <c r="T1157" s="16" t="e">
        <f ca="1">(($E$9*(RAND()*($E$213-$D$213)+$D$213))*(RAND()*('Your Value Calcs'!$E$209-'Your Value Calcs'!$D$209)+'Your Value Calcs'!$D$209+IF('Your Results'!$D$48&gt;0,'Your Results'!$D$48,0)))+$E$161-$E$201+$E$185-($E$185*(RAND()*($E$215-$D$215)+$D$215))-(($E$205/$C$56)*(RAND()*($E$216-$D$216)+$D$216))</f>
        <v>#N/A</v>
      </c>
      <c r="U1157" s="86"/>
    </row>
    <row r="1158" spans="2:21" x14ac:dyDescent="0.25">
      <c r="B1158" s="181" t="e">
        <f t="shared" ca="1" si="236"/>
        <v>#N/A</v>
      </c>
      <c r="C11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8" s="86"/>
      <c r="E1158" s="86"/>
      <c r="G1158" s="16"/>
      <c r="H1158" s="86"/>
      <c r="I1158" s="86"/>
      <c r="K1158" s="86"/>
      <c r="M1158" s="16" t="e">
        <f t="shared" ca="1" si="237"/>
        <v>#N/A</v>
      </c>
      <c r="N1158" s="86" t="e">
        <f t="shared" ca="1" si="238"/>
        <v>#N/A</v>
      </c>
      <c r="O1158" s="86" t="e">
        <f t="shared" ca="1" si="239"/>
        <v>#N/A</v>
      </c>
      <c r="Q1158" s="16" t="e">
        <f t="shared" ca="1" si="240"/>
        <v>#N/A</v>
      </c>
      <c r="R1158" s="86" t="e">
        <f t="shared" ca="1" si="241"/>
        <v>#N/A</v>
      </c>
      <c r="S1158" s="86" t="e">
        <f t="shared" ca="1" si="242"/>
        <v>#N/A</v>
      </c>
      <c r="T1158" s="16" t="e">
        <f ca="1">(($E$9*(RAND()*($E$213-$D$213)+$D$213))*(RAND()*('Your Value Calcs'!$E$209-'Your Value Calcs'!$D$209)+'Your Value Calcs'!$D$209+IF('Your Results'!$D$48&gt;0,'Your Results'!$D$48,0)))+$E$161-$E$201+$E$185-($E$185*(RAND()*($E$215-$D$215)+$D$215))-(($E$205/$C$56)*(RAND()*($E$216-$D$216)+$D$216))</f>
        <v>#N/A</v>
      </c>
      <c r="U1158" s="86"/>
    </row>
    <row r="1159" spans="2:21" x14ac:dyDescent="0.25">
      <c r="B1159" s="181" t="e">
        <f t="shared" ca="1" si="236"/>
        <v>#N/A</v>
      </c>
      <c r="C11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9" s="86"/>
      <c r="E1159" s="86"/>
      <c r="G1159" s="16"/>
      <c r="H1159" s="86"/>
      <c r="I1159" s="86"/>
      <c r="K1159" s="86"/>
      <c r="M1159" s="16" t="e">
        <f t="shared" ca="1" si="237"/>
        <v>#N/A</v>
      </c>
      <c r="N1159" s="86" t="e">
        <f t="shared" ca="1" si="238"/>
        <v>#N/A</v>
      </c>
      <c r="O1159" s="86" t="e">
        <f t="shared" ca="1" si="239"/>
        <v>#N/A</v>
      </c>
      <c r="Q1159" s="16" t="e">
        <f t="shared" ca="1" si="240"/>
        <v>#N/A</v>
      </c>
      <c r="R1159" s="86" t="e">
        <f t="shared" ca="1" si="241"/>
        <v>#N/A</v>
      </c>
      <c r="S1159" s="86" t="e">
        <f t="shared" ca="1" si="242"/>
        <v>#N/A</v>
      </c>
      <c r="T1159" s="16" t="e">
        <f ca="1">(($E$9*(RAND()*($E$213-$D$213)+$D$213))*(RAND()*('Your Value Calcs'!$E$209-'Your Value Calcs'!$D$209)+'Your Value Calcs'!$D$209+IF('Your Results'!$D$48&gt;0,'Your Results'!$D$48,0)))+$E$161-$E$201+$E$185-($E$185*(RAND()*($E$215-$D$215)+$D$215))-(($E$205/$C$56)*(RAND()*($E$216-$D$216)+$D$216))</f>
        <v>#N/A</v>
      </c>
      <c r="U1159" s="86"/>
    </row>
    <row r="1160" spans="2:21" x14ac:dyDescent="0.25">
      <c r="B1160" s="181" t="e">
        <f t="shared" ca="1" si="236"/>
        <v>#N/A</v>
      </c>
      <c r="C11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0" s="86"/>
      <c r="E1160" s="86"/>
      <c r="G1160" s="16"/>
      <c r="H1160" s="86"/>
      <c r="I1160" s="86"/>
      <c r="K1160" s="86"/>
      <c r="M1160" s="16" t="e">
        <f t="shared" ca="1" si="237"/>
        <v>#N/A</v>
      </c>
      <c r="N1160" s="86" t="e">
        <f t="shared" ca="1" si="238"/>
        <v>#N/A</v>
      </c>
      <c r="O1160" s="86" t="e">
        <f t="shared" ca="1" si="239"/>
        <v>#N/A</v>
      </c>
      <c r="Q1160" s="16" t="e">
        <f t="shared" ca="1" si="240"/>
        <v>#N/A</v>
      </c>
      <c r="R1160" s="86" t="e">
        <f t="shared" ca="1" si="241"/>
        <v>#N/A</v>
      </c>
      <c r="S1160" s="86" t="e">
        <f t="shared" ca="1" si="242"/>
        <v>#N/A</v>
      </c>
      <c r="T1160" s="16" t="e">
        <f ca="1">(($E$9*(RAND()*($E$213-$D$213)+$D$213))*(RAND()*('Your Value Calcs'!$E$209-'Your Value Calcs'!$D$209)+'Your Value Calcs'!$D$209+IF('Your Results'!$D$48&gt;0,'Your Results'!$D$48,0)))+$E$161-$E$201+$E$185-($E$185*(RAND()*($E$215-$D$215)+$D$215))-(($E$205/$C$56)*(RAND()*($E$216-$D$216)+$D$216))</f>
        <v>#N/A</v>
      </c>
      <c r="U1160" s="86"/>
    </row>
    <row r="1161" spans="2:21" x14ac:dyDescent="0.25">
      <c r="B1161" s="181" t="e">
        <f t="shared" ca="1" si="236"/>
        <v>#N/A</v>
      </c>
      <c r="C11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1" s="86"/>
      <c r="E1161" s="86"/>
      <c r="G1161" s="16"/>
      <c r="H1161" s="86"/>
      <c r="I1161" s="86"/>
      <c r="K1161" s="86"/>
      <c r="M1161" s="16" t="e">
        <f t="shared" ca="1" si="237"/>
        <v>#N/A</v>
      </c>
      <c r="N1161" s="86" t="e">
        <f t="shared" ca="1" si="238"/>
        <v>#N/A</v>
      </c>
      <c r="O1161" s="86" t="e">
        <f t="shared" ca="1" si="239"/>
        <v>#N/A</v>
      </c>
      <c r="Q1161" s="16" t="e">
        <f t="shared" ca="1" si="240"/>
        <v>#N/A</v>
      </c>
      <c r="R1161" s="86" t="e">
        <f t="shared" ca="1" si="241"/>
        <v>#N/A</v>
      </c>
      <c r="S1161" s="86" t="e">
        <f t="shared" ca="1" si="242"/>
        <v>#N/A</v>
      </c>
      <c r="T1161" s="16" t="e">
        <f ca="1">(($E$9*(RAND()*($E$213-$D$213)+$D$213))*(RAND()*('Your Value Calcs'!$E$209-'Your Value Calcs'!$D$209)+'Your Value Calcs'!$D$209+IF('Your Results'!$D$48&gt;0,'Your Results'!$D$48,0)))+$E$161-$E$201+$E$185-($E$185*(RAND()*($E$215-$D$215)+$D$215))-(($E$205/$C$56)*(RAND()*($E$216-$D$216)+$D$216))</f>
        <v>#N/A</v>
      </c>
      <c r="U1161" s="86"/>
    </row>
    <row r="1162" spans="2:21" x14ac:dyDescent="0.25">
      <c r="B1162" s="181" t="e">
        <f t="shared" ca="1" si="236"/>
        <v>#N/A</v>
      </c>
      <c r="C11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2" s="86"/>
      <c r="E1162" s="86"/>
      <c r="G1162" s="16"/>
      <c r="H1162" s="86"/>
      <c r="I1162" s="86"/>
      <c r="K1162" s="86"/>
      <c r="M1162" s="16" t="e">
        <f t="shared" ca="1" si="237"/>
        <v>#N/A</v>
      </c>
      <c r="N1162" s="86" t="e">
        <f t="shared" ca="1" si="238"/>
        <v>#N/A</v>
      </c>
      <c r="O1162" s="86" t="e">
        <f t="shared" ca="1" si="239"/>
        <v>#N/A</v>
      </c>
      <c r="Q1162" s="16" t="e">
        <f t="shared" ca="1" si="240"/>
        <v>#N/A</v>
      </c>
      <c r="R1162" s="86" t="e">
        <f t="shared" ca="1" si="241"/>
        <v>#N/A</v>
      </c>
      <c r="S1162" s="86" t="e">
        <f t="shared" ca="1" si="242"/>
        <v>#N/A</v>
      </c>
      <c r="T1162" s="16" t="e">
        <f ca="1">(($E$9*(RAND()*($E$213-$D$213)+$D$213))*(RAND()*('Your Value Calcs'!$E$209-'Your Value Calcs'!$D$209)+'Your Value Calcs'!$D$209+IF('Your Results'!$D$48&gt;0,'Your Results'!$D$48,0)))+$E$161-$E$201+$E$185-($E$185*(RAND()*($E$215-$D$215)+$D$215))-(($E$205/$C$56)*(RAND()*($E$216-$D$216)+$D$216))</f>
        <v>#N/A</v>
      </c>
      <c r="U1162" s="86"/>
    </row>
    <row r="1163" spans="2:21" x14ac:dyDescent="0.25">
      <c r="B1163" s="181" t="e">
        <f t="shared" ca="1" si="236"/>
        <v>#N/A</v>
      </c>
      <c r="C11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3" s="86"/>
      <c r="E1163" s="86"/>
      <c r="G1163" s="16"/>
      <c r="H1163" s="86"/>
      <c r="I1163" s="86"/>
      <c r="K1163" s="86"/>
      <c r="M1163" s="16" t="e">
        <f t="shared" ca="1" si="237"/>
        <v>#N/A</v>
      </c>
      <c r="N1163" s="86" t="e">
        <f t="shared" ca="1" si="238"/>
        <v>#N/A</v>
      </c>
      <c r="O1163" s="86" t="e">
        <f t="shared" ca="1" si="239"/>
        <v>#N/A</v>
      </c>
      <c r="Q1163" s="16" t="e">
        <f t="shared" ca="1" si="240"/>
        <v>#N/A</v>
      </c>
      <c r="R1163" s="86" t="e">
        <f t="shared" ca="1" si="241"/>
        <v>#N/A</v>
      </c>
      <c r="S1163" s="86" t="e">
        <f t="shared" ca="1" si="242"/>
        <v>#N/A</v>
      </c>
      <c r="T1163" s="16" t="e">
        <f ca="1">(($E$9*(RAND()*($E$213-$D$213)+$D$213))*(RAND()*('Your Value Calcs'!$E$209-'Your Value Calcs'!$D$209)+'Your Value Calcs'!$D$209+IF('Your Results'!$D$48&gt;0,'Your Results'!$D$48,0)))+$E$161-$E$201+$E$185-($E$185*(RAND()*($E$215-$D$215)+$D$215))-(($E$205/$C$56)*(RAND()*($E$216-$D$216)+$D$216))</f>
        <v>#N/A</v>
      </c>
      <c r="U1163" s="86"/>
    </row>
    <row r="1164" spans="2:21" x14ac:dyDescent="0.25">
      <c r="B1164" s="181" t="e">
        <f t="shared" ca="1" si="236"/>
        <v>#N/A</v>
      </c>
      <c r="C11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4" s="86"/>
      <c r="E1164" s="86"/>
      <c r="G1164" s="16"/>
      <c r="H1164" s="86"/>
      <c r="I1164" s="86"/>
      <c r="K1164" s="86"/>
      <c r="M1164" s="16" t="e">
        <f t="shared" ca="1" si="237"/>
        <v>#N/A</v>
      </c>
      <c r="N1164" s="86" t="e">
        <f t="shared" ca="1" si="238"/>
        <v>#N/A</v>
      </c>
      <c r="O1164" s="86" t="e">
        <f t="shared" ca="1" si="239"/>
        <v>#N/A</v>
      </c>
      <c r="Q1164" s="16" t="e">
        <f t="shared" ca="1" si="240"/>
        <v>#N/A</v>
      </c>
      <c r="R1164" s="86" t="e">
        <f t="shared" ca="1" si="241"/>
        <v>#N/A</v>
      </c>
      <c r="S1164" s="86" t="e">
        <f t="shared" ca="1" si="242"/>
        <v>#N/A</v>
      </c>
      <c r="T1164" s="16" t="e">
        <f ca="1">(($E$9*(RAND()*($E$213-$D$213)+$D$213))*(RAND()*('Your Value Calcs'!$E$209-'Your Value Calcs'!$D$209)+'Your Value Calcs'!$D$209+IF('Your Results'!$D$48&gt;0,'Your Results'!$D$48,0)))+$E$161-$E$201+$E$185-($E$185*(RAND()*($E$215-$D$215)+$D$215))-(($E$205/$C$56)*(RAND()*($E$216-$D$216)+$D$216))</f>
        <v>#N/A</v>
      </c>
      <c r="U1164" s="86"/>
    </row>
    <row r="1165" spans="2:21" x14ac:dyDescent="0.25">
      <c r="B1165" s="181" t="e">
        <f t="shared" ca="1" si="236"/>
        <v>#N/A</v>
      </c>
      <c r="C11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5" s="86"/>
      <c r="E1165" s="86"/>
      <c r="G1165" s="16"/>
      <c r="H1165" s="86"/>
      <c r="I1165" s="86"/>
      <c r="K1165" s="86"/>
      <c r="M1165" s="16" t="e">
        <f t="shared" ca="1" si="237"/>
        <v>#N/A</v>
      </c>
      <c r="N1165" s="86" t="e">
        <f t="shared" ca="1" si="238"/>
        <v>#N/A</v>
      </c>
      <c r="O1165" s="86" t="e">
        <f t="shared" ca="1" si="239"/>
        <v>#N/A</v>
      </c>
      <c r="Q1165" s="16" t="e">
        <f t="shared" ca="1" si="240"/>
        <v>#N/A</v>
      </c>
      <c r="R1165" s="86" t="e">
        <f t="shared" ca="1" si="241"/>
        <v>#N/A</v>
      </c>
      <c r="S1165" s="86" t="e">
        <f t="shared" ca="1" si="242"/>
        <v>#N/A</v>
      </c>
      <c r="T1165" s="16" t="e">
        <f ca="1">(($E$9*(RAND()*($E$213-$D$213)+$D$213))*(RAND()*('Your Value Calcs'!$E$209-'Your Value Calcs'!$D$209)+'Your Value Calcs'!$D$209+IF('Your Results'!$D$48&gt;0,'Your Results'!$D$48,0)))+$E$161-$E$201+$E$185-($E$185*(RAND()*($E$215-$D$215)+$D$215))-(($E$205/$C$56)*(RAND()*($E$216-$D$216)+$D$216))</f>
        <v>#N/A</v>
      </c>
      <c r="U1165" s="86"/>
    </row>
    <row r="1166" spans="2:21" x14ac:dyDescent="0.25">
      <c r="B1166" s="181" t="e">
        <f t="shared" ca="1" si="236"/>
        <v>#N/A</v>
      </c>
      <c r="C11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6" s="86"/>
      <c r="E1166" s="86"/>
      <c r="G1166" s="16"/>
      <c r="H1166" s="86"/>
      <c r="I1166" s="86"/>
      <c r="K1166" s="86"/>
      <c r="M1166" s="16" t="e">
        <f t="shared" ca="1" si="237"/>
        <v>#N/A</v>
      </c>
      <c r="N1166" s="86" t="e">
        <f t="shared" ca="1" si="238"/>
        <v>#N/A</v>
      </c>
      <c r="O1166" s="86" t="e">
        <f t="shared" ca="1" si="239"/>
        <v>#N/A</v>
      </c>
      <c r="Q1166" s="16" t="e">
        <f t="shared" ca="1" si="240"/>
        <v>#N/A</v>
      </c>
      <c r="R1166" s="86" t="e">
        <f t="shared" ca="1" si="241"/>
        <v>#N/A</v>
      </c>
      <c r="S1166" s="86" t="e">
        <f t="shared" ca="1" si="242"/>
        <v>#N/A</v>
      </c>
      <c r="T1166" s="16" t="e">
        <f ca="1">(($E$9*(RAND()*($E$213-$D$213)+$D$213))*(RAND()*('Your Value Calcs'!$E$209-'Your Value Calcs'!$D$209)+'Your Value Calcs'!$D$209+IF('Your Results'!$D$48&gt;0,'Your Results'!$D$48,0)))+$E$161-$E$201+$E$185-($E$185*(RAND()*($E$215-$D$215)+$D$215))-(($E$205/$C$56)*(RAND()*($E$216-$D$216)+$D$216))</f>
        <v>#N/A</v>
      </c>
      <c r="U1166" s="86"/>
    </row>
    <row r="1167" spans="2:21" x14ac:dyDescent="0.25">
      <c r="B1167" s="181" t="e">
        <f t="shared" ca="1" si="236"/>
        <v>#N/A</v>
      </c>
      <c r="C11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7" s="86"/>
      <c r="E1167" s="86"/>
      <c r="G1167" s="16"/>
      <c r="H1167" s="86"/>
      <c r="I1167" s="86"/>
      <c r="K1167" s="86"/>
      <c r="M1167" s="16" t="e">
        <f t="shared" ca="1" si="237"/>
        <v>#N/A</v>
      </c>
      <c r="N1167" s="86" t="e">
        <f t="shared" ca="1" si="238"/>
        <v>#N/A</v>
      </c>
      <c r="O1167" s="86" t="e">
        <f t="shared" ca="1" si="239"/>
        <v>#N/A</v>
      </c>
      <c r="Q1167" s="16" t="e">
        <f t="shared" ca="1" si="240"/>
        <v>#N/A</v>
      </c>
      <c r="R1167" s="86" t="e">
        <f t="shared" ca="1" si="241"/>
        <v>#N/A</v>
      </c>
      <c r="S1167" s="86" t="e">
        <f t="shared" ca="1" si="242"/>
        <v>#N/A</v>
      </c>
      <c r="T1167" s="16" t="e">
        <f ca="1">(($E$9*(RAND()*($E$213-$D$213)+$D$213))*(RAND()*('Your Value Calcs'!$E$209-'Your Value Calcs'!$D$209)+'Your Value Calcs'!$D$209+IF('Your Results'!$D$48&gt;0,'Your Results'!$D$48,0)))+$E$161-$E$201+$E$185-($E$185*(RAND()*($E$215-$D$215)+$D$215))-(($E$205/$C$56)*(RAND()*($E$216-$D$216)+$D$216))</f>
        <v>#N/A</v>
      </c>
      <c r="U1167" s="86"/>
    </row>
    <row r="1168" spans="2:21" x14ac:dyDescent="0.25">
      <c r="B1168" s="181" t="e">
        <f t="shared" ca="1" si="236"/>
        <v>#N/A</v>
      </c>
      <c r="C11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8" s="86"/>
      <c r="E1168" s="86"/>
      <c r="G1168" s="16"/>
      <c r="H1168" s="86"/>
      <c r="I1168" s="86"/>
      <c r="K1168" s="86"/>
      <c r="M1168" s="16" t="e">
        <f t="shared" ca="1" si="237"/>
        <v>#N/A</v>
      </c>
      <c r="N1168" s="86" t="e">
        <f t="shared" ca="1" si="238"/>
        <v>#N/A</v>
      </c>
      <c r="O1168" s="86" t="e">
        <f t="shared" ca="1" si="239"/>
        <v>#N/A</v>
      </c>
      <c r="Q1168" s="16" t="e">
        <f t="shared" ca="1" si="240"/>
        <v>#N/A</v>
      </c>
      <c r="R1168" s="86" t="e">
        <f t="shared" ca="1" si="241"/>
        <v>#N/A</v>
      </c>
      <c r="S1168" s="86" t="e">
        <f t="shared" ca="1" si="242"/>
        <v>#N/A</v>
      </c>
      <c r="T1168" s="16" t="e">
        <f ca="1">(($E$9*(RAND()*($E$213-$D$213)+$D$213))*(RAND()*('Your Value Calcs'!$E$209-'Your Value Calcs'!$D$209)+'Your Value Calcs'!$D$209+IF('Your Results'!$D$48&gt;0,'Your Results'!$D$48,0)))+$E$161-$E$201+$E$185-($E$185*(RAND()*($E$215-$D$215)+$D$215))-(($E$205/$C$56)*(RAND()*($E$216-$D$216)+$D$216))</f>
        <v>#N/A</v>
      </c>
      <c r="U1168" s="86"/>
    </row>
    <row r="1169" spans="2:21" x14ac:dyDescent="0.25">
      <c r="B1169" s="181" t="e">
        <f t="shared" ca="1" si="236"/>
        <v>#N/A</v>
      </c>
      <c r="C11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9" s="86"/>
      <c r="E1169" s="86"/>
      <c r="G1169" s="16"/>
      <c r="H1169" s="86"/>
      <c r="I1169" s="86"/>
      <c r="K1169" s="86"/>
      <c r="M1169" s="16" t="e">
        <f t="shared" ca="1" si="237"/>
        <v>#N/A</v>
      </c>
      <c r="N1169" s="86" t="e">
        <f t="shared" ca="1" si="238"/>
        <v>#N/A</v>
      </c>
      <c r="O1169" s="86" t="e">
        <f t="shared" ca="1" si="239"/>
        <v>#N/A</v>
      </c>
      <c r="Q1169" s="16" t="e">
        <f t="shared" ca="1" si="240"/>
        <v>#N/A</v>
      </c>
      <c r="R1169" s="86" t="e">
        <f t="shared" ca="1" si="241"/>
        <v>#N/A</v>
      </c>
      <c r="S1169" s="86" t="e">
        <f t="shared" ca="1" si="242"/>
        <v>#N/A</v>
      </c>
      <c r="T1169" s="16" t="e">
        <f ca="1">(($E$9*(RAND()*($E$213-$D$213)+$D$213))*(RAND()*('Your Value Calcs'!$E$209-'Your Value Calcs'!$D$209)+'Your Value Calcs'!$D$209+IF('Your Results'!$D$48&gt;0,'Your Results'!$D$48,0)))+$E$161-$E$201+$E$185-($E$185*(RAND()*($E$215-$D$215)+$D$215))-(($E$205/$C$56)*(RAND()*($E$216-$D$216)+$D$216))</f>
        <v>#N/A</v>
      </c>
      <c r="U1169" s="86"/>
    </row>
    <row r="1170" spans="2:21" x14ac:dyDescent="0.25">
      <c r="B1170" s="181" t="e">
        <f t="shared" ca="1" si="236"/>
        <v>#N/A</v>
      </c>
      <c r="C11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0" s="86"/>
      <c r="E1170" s="86"/>
      <c r="G1170" s="16"/>
      <c r="H1170" s="86"/>
      <c r="I1170" s="86"/>
      <c r="K1170" s="86"/>
      <c r="M1170" s="16" t="e">
        <f t="shared" ca="1" si="237"/>
        <v>#N/A</v>
      </c>
      <c r="N1170" s="86" t="e">
        <f t="shared" ca="1" si="238"/>
        <v>#N/A</v>
      </c>
      <c r="O1170" s="86" t="e">
        <f t="shared" ca="1" si="239"/>
        <v>#N/A</v>
      </c>
      <c r="Q1170" s="16" t="e">
        <f t="shared" ca="1" si="240"/>
        <v>#N/A</v>
      </c>
      <c r="R1170" s="86" t="e">
        <f t="shared" ca="1" si="241"/>
        <v>#N/A</v>
      </c>
      <c r="S1170" s="86" t="e">
        <f t="shared" ca="1" si="242"/>
        <v>#N/A</v>
      </c>
      <c r="T1170" s="16" t="e">
        <f ca="1">(($E$9*(RAND()*($E$213-$D$213)+$D$213))*(RAND()*('Your Value Calcs'!$E$209-'Your Value Calcs'!$D$209)+'Your Value Calcs'!$D$209+IF('Your Results'!$D$48&gt;0,'Your Results'!$D$48,0)))+$E$161-$E$201+$E$185-($E$185*(RAND()*($E$215-$D$215)+$D$215))-(($E$205/$C$56)*(RAND()*($E$216-$D$216)+$D$216))</f>
        <v>#N/A</v>
      </c>
      <c r="U1170" s="86"/>
    </row>
    <row r="1171" spans="2:21" x14ac:dyDescent="0.25">
      <c r="B1171" s="181" t="e">
        <f t="shared" ca="1" si="236"/>
        <v>#N/A</v>
      </c>
      <c r="C11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1" s="86"/>
      <c r="E1171" s="86"/>
      <c r="G1171" s="16"/>
      <c r="H1171" s="86"/>
      <c r="I1171" s="86"/>
      <c r="K1171" s="86"/>
      <c r="M1171" s="16" t="e">
        <f t="shared" ca="1" si="237"/>
        <v>#N/A</v>
      </c>
      <c r="N1171" s="86" t="e">
        <f t="shared" ca="1" si="238"/>
        <v>#N/A</v>
      </c>
      <c r="O1171" s="86" t="e">
        <f t="shared" ca="1" si="239"/>
        <v>#N/A</v>
      </c>
      <c r="Q1171" s="16" t="e">
        <f t="shared" ca="1" si="240"/>
        <v>#N/A</v>
      </c>
      <c r="R1171" s="86" t="e">
        <f t="shared" ca="1" si="241"/>
        <v>#N/A</v>
      </c>
      <c r="S1171" s="86" t="e">
        <f t="shared" ca="1" si="242"/>
        <v>#N/A</v>
      </c>
      <c r="T1171" s="16" t="e">
        <f ca="1">(($E$9*(RAND()*($E$213-$D$213)+$D$213))*(RAND()*('Your Value Calcs'!$E$209-'Your Value Calcs'!$D$209)+'Your Value Calcs'!$D$209+IF('Your Results'!$D$48&gt;0,'Your Results'!$D$48,0)))+$E$161-$E$201+$E$185-($E$185*(RAND()*($E$215-$D$215)+$D$215))-(($E$205/$C$56)*(RAND()*($E$216-$D$216)+$D$216))</f>
        <v>#N/A</v>
      </c>
      <c r="U1171" s="86"/>
    </row>
    <row r="1172" spans="2:21" x14ac:dyDescent="0.25">
      <c r="B1172" s="181" t="e">
        <f t="shared" ca="1" si="236"/>
        <v>#N/A</v>
      </c>
      <c r="C11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2" s="86"/>
      <c r="E1172" s="86"/>
      <c r="G1172" s="16"/>
      <c r="H1172" s="86"/>
      <c r="I1172" s="86"/>
      <c r="K1172" s="86"/>
      <c r="M1172" s="16" t="e">
        <f t="shared" ca="1" si="237"/>
        <v>#N/A</v>
      </c>
      <c r="N1172" s="86" t="e">
        <f t="shared" ca="1" si="238"/>
        <v>#N/A</v>
      </c>
      <c r="O1172" s="86" t="e">
        <f t="shared" ca="1" si="239"/>
        <v>#N/A</v>
      </c>
      <c r="Q1172" s="16" t="e">
        <f t="shared" ca="1" si="240"/>
        <v>#N/A</v>
      </c>
      <c r="R1172" s="86" t="e">
        <f t="shared" ca="1" si="241"/>
        <v>#N/A</v>
      </c>
      <c r="S1172" s="86" t="e">
        <f t="shared" ca="1" si="242"/>
        <v>#N/A</v>
      </c>
      <c r="T1172" s="16" t="e">
        <f ca="1">(($E$9*(RAND()*($E$213-$D$213)+$D$213))*(RAND()*('Your Value Calcs'!$E$209-'Your Value Calcs'!$D$209)+'Your Value Calcs'!$D$209+IF('Your Results'!$D$48&gt;0,'Your Results'!$D$48,0)))+$E$161-$E$201+$E$185-($E$185*(RAND()*($E$215-$D$215)+$D$215))-(($E$205/$C$56)*(RAND()*($E$216-$D$216)+$D$216))</f>
        <v>#N/A</v>
      </c>
      <c r="U1172" s="86"/>
    </row>
    <row r="1173" spans="2:21" x14ac:dyDescent="0.25">
      <c r="B1173" s="181" t="e">
        <f t="shared" ca="1" si="236"/>
        <v>#N/A</v>
      </c>
      <c r="C11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3" s="86"/>
      <c r="E1173" s="86"/>
      <c r="G1173" s="16"/>
      <c r="H1173" s="86"/>
      <c r="I1173" s="86"/>
      <c r="K1173" s="86"/>
      <c r="M1173" s="16" t="e">
        <f t="shared" ca="1" si="237"/>
        <v>#N/A</v>
      </c>
      <c r="N1173" s="86" t="e">
        <f t="shared" ca="1" si="238"/>
        <v>#N/A</v>
      </c>
      <c r="O1173" s="86" t="e">
        <f t="shared" ca="1" si="239"/>
        <v>#N/A</v>
      </c>
      <c r="Q1173" s="16" t="e">
        <f t="shared" ca="1" si="240"/>
        <v>#N/A</v>
      </c>
      <c r="R1173" s="86" t="e">
        <f t="shared" ca="1" si="241"/>
        <v>#N/A</v>
      </c>
      <c r="S1173" s="86" t="e">
        <f t="shared" ca="1" si="242"/>
        <v>#N/A</v>
      </c>
      <c r="T1173" s="16" t="e">
        <f ca="1">(($E$9*(RAND()*($E$213-$D$213)+$D$213))*(RAND()*('Your Value Calcs'!$E$209-'Your Value Calcs'!$D$209)+'Your Value Calcs'!$D$209+IF('Your Results'!$D$48&gt;0,'Your Results'!$D$48,0)))+$E$161-$E$201+$E$185-($E$185*(RAND()*($E$215-$D$215)+$D$215))-(($E$205/$C$56)*(RAND()*($E$216-$D$216)+$D$216))</f>
        <v>#N/A</v>
      </c>
      <c r="U1173" s="86"/>
    </row>
    <row r="1174" spans="2:21" x14ac:dyDescent="0.25">
      <c r="B1174" s="181" t="e">
        <f t="shared" ca="1" si="236"/>
        <v>#N/A</v>
      </c>
      <c r="C11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4" s="86"/>
      <c r="E1174" s="86"/>
      <c r="G1174" s="16"/>
      <c r="H1174" s="86"/>
      <c r="I1174" s="86"/>
      <c r="K1174" s="86"/>
      <c r="M1174" s="16" t="e">
        <f t="shared" ca="1" si="237"/>
        <v>#N/A</v>
      </c>
      <c r="N1174" s="86" t="e">
        <f t="shared" ca="1" si="238"/>
        <v>#N/A</v>
      </c>
      <c r="O1174" s="86" t="e">
        <f t="shared" ca="1" si="239"/>
        <v>#N/A</v>
      </c>
      <c r="Q1174" s="16" t="e">
        <f t="shared" ca="1" si="240"/>
        <v>#N/A</v>
      </c>
      <c r="R1174" s="86" t="e">
        <f t="shared" ca="1" si="241"/>
        <v>#N/A</v>
      </c>
      <c r="S1174" s="86" t="e">
        <f t="shared" ca="1" si="242"/>
        <v>#N/A</v>
      </c>
      <c r="T1174" s="16" t="e">
        <f ca="1">(($E$9*(RAND()*($E$213-$D$213)+$D$213))*(RAND()*('Your Value Calcs'!$E$209-'Your Value Calcs'!$D$209)+'Your Value Calcs'!$D$209+IF('Your Results'!$D$48&gt;0,'Your Results'!$D$48,0)))+$E$161-$E$201+$E$185-($E$185*(RAND()*($E$215-$D$215)+$D$215))-(($E$205/$C$56)*(RAND()*($E$216-$D$216)+$D$216))</f>
        <v>#N/A</v>
      </c>
      <c r="U1174" s="86"/>
    </row>
    <row r="1175" spans="2:21" x14ac:dyDescent="0.25">
      <c r="B1175" s="181" t="e">
        <f t="shared" ca="1" si="236"/>
        <v>#N/A</v>
      </c>
      <c r="C11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5" s="86"/>
      <c r="E1175" s="86"/>
      <c r="G1175" s="16"/>
      <c r="H1175" s="86"/>
      <c r="I1175" s="86"/>
      <c r="K1175" s="86"/>
      <c r="M1175" s="16" t="e">
        <f t="shared" ca="1" si="237"/>
        <v>#N/A</v>
      </c>
      <c r="N1175" s="86" t="e">
        <f t="shared" ca="1" si="238"/>
        <v>#N/A</v>
      </c>
      <c r="O1175" s="86" t="e">
        <f t="shared" ca="1" si="239"/>
        <v>#N/A</v>
      </c>
      <c r="Q1175" s="16" t="e">
        <f t="shared" ca="1" si="240"/>
        <v>#N/A</v>
      </c>
      <c r="R1175" s="86" t="e">
        <f t="shared" ca="1" si="241"/>
        <v>#N/A</v>
      </c>
      <c r="S1175" s="86" t="e">
        <f t="shared" ca="1" si="242"/>
        <v>#N/A</v>
      </c>
      <c r="T1175" s="16" t="e">
        <f ca="1">(($E$9*(RAND()*($E$213-$D$213)+$D$213))*(RAND()*('Your Value Calcs'!$E$209-'Your Value Calcs'!$D$209)+'Your Value Calcs'!$D$209+IF('Your Results'!$D$48&gt;0,'Your Results'!$D$48,0)))+$E$161-$E$201+$E$185-($E$185*(RAND()*($E$215-$D$215)+$D$215))-(($E$205/$C$56)*(RAND()*($E$216-$D$216)+$D$216))</f>
        <v>#N/A</v>
      </c>
      <c r="U1175" s="86"/>
    </row>
    <row r="1176" spans="2:21" x14ac:dyDescent="0.25">
      <c r="B1176" s="181" t="e">
        <f t="shared" ca="1" si="236"/>
        <v>#N/A</v>
      </c>
      <c r="C11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6" s="86"/>
      <c r="E1176" s="86"/>
      <c r="G1176" s="16"/>
      <c r="H1176" s="86"/>
      <c r="I1176" s="86"/>
      <c r="K1176" s="86"/>
      <c r="M1176" s="16" t="e">
        <f t="shared" ca="1" si="237"/>
        <v>#N/A</v>
      </c>
      <c r="N1176" s="86" t="e">
        <f t="shared" ca="1" si="238"/>
        <v>#N/A</v>
      </c>
      <c r="O1176" s="86" t="e">
        <f t="shared" ca="1" si="239"/>
        <v>#N/A</v>
      </c>
      <c r="Q1176" s="16" t="e">
        <f t="shared" ca="1" si="240"/>
        <v>#N/A</v>
      </c>
      <c r="R1176" s="86" t="e">
        <f t="shared" ca="1" si="241"/>
        <v>#N/A</v>
      </c>
      <c r="S1176" s="86" t="e">
        <f t="shared" ca="1" si="242"/>
        <v>#N/A</v>
      </c>
      <c r="T1176" s="16" t="e">
        <f ca="1">(($E$9*(RAND()*($E$213-$D$213)+$D$213))*(RAND()*('Your Value Calcs'!$E$209-'Your Value Calcs'!$D$209)+'Your Value Calcs'!$D$209+IF('Your Results'!$D$48&gt;0,'Your Results'!$D$48,0)))+$E$161-$E$201+$E$185-($E$185*(RAND()*($E$215-$D$215)+$D$215))-(($E$205/$C$56)*(RAND()*($E$216-$D$216)+$D$216))</f>
        <v>#N/A</v>
      </c>
      <c r="U1176" s="86"/>
    </row>
    <row r="1177" spans="2:21" x14ac:dyDescent="0.25">
      <c r="B1177" s="181" t="e">
        <f t="shared" ca="1" si="236"/>
        <v>#N/A</v>
      </c>
      <c r="C11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7" s="86"/>
      <c r="E1177" s="86"/>
      <c r="G1177" s="16"/>
      <c r="H1177" s="86"/>
      <c r="I1177" s="86"/>
      <c r="K1177" s="86"/>
      <c r="M1177" s="16" t="e">
        <f t="shared" ca="1" si="237"/>
        <v>#N/A</v>
      </c>
      <c r="N1177" s="86" t="e">
        <f t="shared" ca="1" si="238"/>
        <v>#N/A</v>
      </c>
      <c r="O1177" s="86" t="e">
        <f t="shared" ca="1" si="239"/>
        <v>#N/A</v>
      </c>
      <c r="Q1177" s="16" t="e">
        <f t="shared" ca="1" si="240"/>
        <v>#N/A</v>
      </c>
      <c r="R1177" s="86" t="e">
        <f t="shared" ca="1" si="241"/>
        <v>#N/A</v>
      </c>
      <c r="S1177" s="86" t="e">
        <f t="shared" ca="1" si="242"/>
        <v>#N/A</v>
      </c>
      <c r="T1177" s="16" t="e">
        <f ca="1">(($E$9*(RAND()*($E$213-$D$213)+$D$213))*(RAND()*('Your Value Calcs'!$E$209-'Your Value Calcs'!$D$209)+'Your Value Calcs'!$D$209+IF('Your Results'!$D$48&gt;0,'Your Results'!$D$48,0)))+$E$161-$E$201+$E$185-($E$185*(RAND()*($E$215-$D$215)+$D$215))-(($E$205/$C$56)*(RAND()*($E$216-$D$216)+$D$216))</f>
        <v>#N/A</v>
      </c>
      <c r="U1177" s="86"/>
    </row>
    <row r="1178" spans="2:21" x14ac:dyDescent="0.25">
      <c r="B1178" s="181" t="e">
        <f t="shared" ca="1" si="236"/>
        <v>#N/A</v>
      </c>
      <c r="C11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8" s="86"/>
      <c r="E1178" s="86"/>
      <c r="G1178" s="16"/>
      <c r="H1178" s="86"/>
      <c r="I1178" s="86"/>
      <c r="K1178" s="86"/>
      <c r="M1178" s="16" t="e">
        <f t="shared" ca="1" si="237"/>
        <v>#N/A</v>
      </c>
      <c r="N1178" s="86" t="e">
        <f t="shared" ca="1" si="238"/>
        <v>#N/A</v>
      </c>
      <c r="O1178" s="86" t="e">
        <f t="shared" ca="1" si="239"/>
        <v>#N/A</v>
      </c>
      <c r="Q1178" s="16" t="e">
        <f t="shared" ca="1" si="240"/>
        <v>#N/A</v>
      </c>
      <c r="R1178" s="86" t="e">
        <f t="shared" ca="1" si="241"/>
        <v>#N/A</v>
      </c>
      <c r="S1178" s="86" t="e">
        <f t="shared" ca="1" si="242"/>
        <v>#N/A</v>
      </c>
      <c r="T1178" s="16" t="e">
        <f ca="1">(($E$9*(RAND()*($E$213-$D$213)+$D$213))*(RAND()*('Your Value Calcs'!$E$209-'Your Value Calcs'!$D$209)+'Your Value Calcs'!$D$209+IF('Your Results'!$D$48&gt;0,'Your Results'!$D$48,0)))+$E$161-$E$201+$E$185-($E$185*(RAND()*($E$215-$D$215)+$D$215))-(($E$205/$C$56)*(RAND()*($E$216-$D$216)+$D$216))</f>
        <v>#N/A</v>
      </c>
      <c r="U1178" s="86"/>
    </row>
    <row r="1179" spans="2:21" x14ac:dyDescent="0.25">
      <c r="B1179" s="181" t="e">
        <f t="shared" ca="1" si="236"/>
        <v>#N/A</v>
      </c>
      <c r="C11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9" s="86"/>
      <c r="E1179" s="86"/>
      <c r="G1179" s="16"/>
      <c r="H1179" s="86"/>
      <c r="I1179" s="86"/>
      <c r="K1179" s="86"/>
      <c r="M1179" s="16" t="e">
        <f t="shared" ca="1" si="237"/>
        <v>#N/A</v>
      </c>
      <c r="N1179" s="86" t="e">
        <f t="shared" ca="1" si="238"/>
        <v>#N/A</v>
      </c>
      <c r="O1179" s="86" t="e">
        <f t="shared" ca="1" si="239"/>
        <v>#N/A</v>
      </c>
      <c r="Q1179" s="16" t="e">
        <f t="shared" ca="1" si="240"/>
        <v>#N/A</v>
      </c>
      <c r="R1179" s="86" t="e">
        <f t="shared" ca="1" si="241"/>
        <v>#N/A</v>
      </c>
      <c r="S1179" s="86" t="e">
        <f t="shared" ca="1" si="242"/>
        <v>#N/A</v>
      </c>
      <c r="T1179" s="16" t="e">
        <f ca="1">(($E$9*(RAND()*($E$213-$D$213)+$D$213))*(RAND()*('Your Value Calcs'!$E$209-'Your Value Calcs'!$D$209)+'Your Value Calcs'!$D$209+IF('Your Results'!$D$48&gt;0,'Your Results'!$D$48,0)))+$E$161-$E$201+$E$185-($E$185*(RAND()*($E$215-$D$215)+$D$215))-(($E$205/$C$56)*(RAND()*($E$216-$D$216)+$D$216))</f>
        <v>#N/A</v>
      </c>
      <c r="U1179" s="86"/>
    </row>
    <row r="1180" spans="2:21" x14ac:dyDescent="0.25">
      <c r="B1180" s="181" t="e">
        <f t="shared" ca="1" si="236"/>
        <v>#N/A</v>
      </c>
      <c r="C11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0" s="86"/>
      <c r="E1180" s="86"/>
      <c r="G1180" s="16"/>
      <c r="H1180" s="86"/>
      <c r="I1180" s="86"/>
      <c r="K1180" s="86"/>
      <c r="M1180" s="16" t="e">
        <f t="shared" ca="1" si="237"/>
        <v>#N/A</v>
      </c>
      <c r="N1180" s="86" t="e">
        <f t="shared" ca="1" si="238"/>
        <v>#N/A</v>
      </c>
      <c r="O1180" s="86" t="e">
        <f t="shared" ca="1" si="239"/>
        <v>#N/A</v>
      </c>
      <c r="Q1180" s="16" t="e">
        <f t="shared" ca="1" si="240"/>
        <v>#N/A</v>
      </c>
      <c r="R1180" s="86" t="e">
        <f t="shared" ca="1" si="241"/>
        <v>#N/A</v>
      </c>
      <c r="S1180" s="86" t="e">
        <f t="shared" ca="1" si="242"/>
        <v>#N/A</v>
      </c>
      <c r="T1180" s="16" t="e">
        <f ca="1">(($E$9*(RAND()*($E$213-$D$213)+$D$213))*(RAND()*('Your Value Calcs'!$E$209-'Your Value Calcs'!$D$209)+'Your Value Calcs'!$D$209+IF('Your Results'!$D$48&gt;0,'Your Results'!$D$48,0)))+$E$161-$E$201+$E$185-($E$185*(RAND()*($E$215-$D$215)+$D$215))-(($E$205/$C$56)*(RAND()*($E$216-$D$216)+$D$216))</f>
        <v>#N/A</v>
      </c>
      <c r="U1180" s="86"/>
    </row>
    <row r="1181" spans="2:21" x14ac:dyDescent="0.25">
      <c r="B1181" s="181" t="e">
        <f t="shared" ca="1" si="236"/>
        <v>#N/A</v>
      </c>
      <c r="C11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1" s="86"/>
      <c r="E1181" s="86"/>
      <c r="G1181" s="16"/>
      <c r="H1181" s="86"/>
      <c r="I1181" s="86"/>
      <c r="K1181" s="86"/>
      <c r="M1181" s="16" t="e">
        <f t="shared" ca="1" si="237"/>
        <v>#N/A</v>
      </c>
      <c r="N1181" s="86" t="e">
        <f t="shared" ca="1" si="238"/>
        <v>#N/A</v>
      </c>
      <c r="O1181" s="86" t="e">
        <f t="shared" ca="1" si="239"/>
        <v>#N/A</v>
      </c>
      <c r="Q1181" s="16" t="e">
        <f t="shared" ca="1" si="240"/>
        <v>#N/A</v>
      </c>
      <c r="R1181" s="86" t="e">
        <f t="shared" ca="1" si="241"/>
        <v>#N/A</v>
      </c>
      <c r="S1181" s="86" t="e">
        <f t="shared" ca="1" si="242"/>
        <v>#N/A</v>
      </c>
      <c r="T1181" s="16" t="e">
        <f ca="1">(($E$9*(RAND()*($E$213-$D$213)+$D$213))*(RAND()*('Your Value Calcs'!$E$209-'Your Value Calcs'!$D$209)+'Your Value Calcs'!$D$209+IF('Your Results'!$D$48&gt;0,'Your Results'!$D$48,0)))+$E$161-$E$201+$E$185-($E$185*(RAND()*($E$215-$D$215)+$D$215))-(($E$205/$C$56)*(RAND()*($E$216-$D$216)+$D$216))</f>
        <v>#N/A</v>
      </c>
      <c r="U1181" s="86"/>
    </row>
    <row r="1182" spans="2:21" x14ac:dyDescent="0.25">
      <c r="B1182" s="181" t="e">
        <f t="shared" ca="1" si="236"/>
        <v>#N/A</v>
      </c>
      <c r="C11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2" s="86"/>
      <c r="E1182" s="86"/>
      <c r="G1182" s="16"/>
      <c r="H1182" s="86"/>
      <c r="I1182" s="86"/>
      <c r="K1182" s="86"/>
      <c r="M1182" s="16" t="e">
        <f t="shared" ca="1" si="237"/>
        <v>#N/A</v>
      </c>
      <c r="N1182" s="86" t="e">
        <f t="shared" ca="1" si="238"/>
        <v>#N/A</v>
      </c>
      <c r="O1182" s="86" t="e">
        <f t="shared" ca="1" si="239"/>
        <v>#N/A</v>
      </c>
      <c r="Q1182" s="16" t="e">
        <f t="shared" ca="1" si="240"/>
        <v>#N/A</v>
      </c>
      <c r="R1182" s="86" t="e">
        <f t="shared" ca="1" si="241"/>
        <v>#N/A</v>
      </c>
      <c r="S1182" s="86" t="e">
        <f t="shared" ca="1" si="242"/>
        <v>#N/A</v>
      </c>
      <c r="T1182" s="16" t="e">
        <f ca="1">(($E$9*(RAND()*($E$213-$D$213)+$D$213))*(RAND()*('Your Value Calcs'!$E$209-'Your Value Calcs'!$D$209)+'Your Value Calcs'!$D$209+IF('Your Results'!$D$48&gt;0,'Your Results'!$D$48,0)))+$E$161-$E$201+$E$185-($E$185*(RAND()*($E$215-$D$215)+$D$215))-(($E$205/$C$56)*(RAND()*($E$216-$D$216)+$D$216))</f>
        <v>#N/A</v>
      </c>
      <c r="U1182" s="86"/>
    </row>
    <row r="1183" spans="2:21" x14ac:dyDescent="0.25">
      <c r="B1183" s="181" t="e">
        <f t="shared" ca="1" si="236"/>
        <v>#N/A</v>
      </c>
      <c r="C11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3" s="86"/>
      <c r="E1183" s="86"/>
      <c r="G1183" s="16"/>
      <c r="H1183" s="86"/>
      <c r="I1183" s="86"/>
      <c r="K1183" s="86"/>
      <c r="M1183" s="16" t="e">
        <f t="shared" ca="1" si="237"/>
        <v>#N/A</v>
      </c>
      <c r="N1183" s="86" t="e">
        <f t="shared" ca="1" si="238"/>
        <v>#N/A</v>
      </c>
      <c r="O1183" s="86" t="e">
        <f t="shared" ca="1" si="239"/>
        <v>#N/A</v>
      </c>
      <c r="Q1183" s="16" t="e">
        <f t="shared" ca="1" si="240"/>
        <v>#N/A</v>
      </c>
      <c r="R1183" s="86" t="e">
        <f t="shared" ca="1" si="241"/>
        <v>#N/A</v>
      </c>
      <c r="S1183" s="86" t="e">
        <f t="shared" ca="1" si="242"/>
        <v>#N/A</v>
      </c>
      <c r="T1183" s="16" t="e">
        <f ca="1">(($E$9*(RAND()*($E$213-$D$213)+$D$213))*(RAND()*('Your Value Calcs'!$E$209-'Your Value Calcs'!$D$209)+'Your Value Calcs'!$D$209+IF('Your Results'!$D$48&gt;0,'Your Results'!$D$48,0)))+$E$161-$E$201+$E$185-($E$185*(RAND()*($E$215-$D$215)+$D$215))-(($E$205/$C$56)*(RAND()*($E$216-$D$216)+$D$216))</f>
        <v>#N/A</v>
      </c>
      <c r="U1183" s="86"/>
    </row>
    <row r="1184" spans="2:21" x14ac:dyDescent="0.25">
      <c r="B1184" s="181" t="e">
        <f t="shared" ca="1" si="236"/>
        <v>#N/A</v>
      </c>
      <c r="C11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4" s="86"/>
      <c r="E1184" s="86"/>
      <c r="G1184" s="16"/>
      <c r="H1184" s="86"/>
      <c r="I1184" s="86"/>
      <c r="K1184" s="86"/>
      <c r="M1184" s="16" t="e">
        <f t="shared" ca="1" si="237"/>
        <v>#N/A</v>
      </c>
      <c r="N1184" s="86" t="e">
        <f t="shared" ca="1" si="238"/>
        <v>#N/A</v>
      </c>
      <c r="O1184" s="86" t="e">
        <f t="shared" ca="1" si="239"/>
        <v>#N/A</v>
      </c>
      <c r="Q1184" s="16" t="e">
        <f t="shared" ca="1" si="240"/>
        <v>#N/A</v>
      </c>
      <c r="R1184" s="86" t="e">
        <f t="shared" ca="1" si="241"/>
        <v>#N/A</v>
      </c>
      <c r="S1184" s="86" t="e">
        <f t="shared" ca="1" si="242"/>
        <v>#N/A</v>
      </c>
      <c r="T1184" s="16" t="e">
        <f ca="1">(($E$9*(RAND()*($E$213-$D$213)+$D$213))*(RAND()*('Your Value Calcs'!$E$209-'Your Value Calcs'!$D$209)+'Your Value Calcs'!$D$209+IF('Your Results'!$D$48&gt;0,'Your Results'!$D$48,0)))+$E$161-$E$201+$E$185-($E$185*(RAND()*($E$215-$D$215)+$D$215))-(($E$205/$C$56)*(RAND()*($E$216-$D$216)+$D$216))</f>
        <v>#N/A</v>
      </c>
      <c r="U1184" s="86"/>
    </row>
    <row r="1185" spans="2:21" x14ac:dyDescent="0.25">
      <c r="B1185" s="181" t="e">
        <f t="shared" ca="1" si="236"/>
        <v>#N/A</v>
      </c>
      <c r="C11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5" s="86"/>
      <c r="E1185" s="86"/>
      <c r="G1185" s="16"/>
      <c r="H1185" s="86"/>
      <c r="I1185" s="86"/>
      <c r="K1185" s="86"/>
      <c r="M1185" s="16" t="e">
        <f t="shared" ca="1" si="237"/>
        <v>#N/A</v>
      </c>
      <c r="N1185" s="86" t="e">
        <f t="shared" ca="1" si="238"/>
        <v>#N/A</v>
      </c>
      <c r="O1185" s="86" t="e">
        <f t="shared" ca="1" si="239"/>
        <v>#N/A</v>
      </c>
      <c r="Q1185" s="16" t="e">
        <f t="shared" ca="1" si="240"/>
        <v>#N/A</v>
      </c>
      <c r="R1185" s="86" t="e">
        <f t="shared" ca="1" si="241"/>
        <v>#N/A</v>
      </c>
      <c r="S1185" s="86" t="e">
        <f t="shared" ca="1" si="242"/>
        <v>#N/A</v>
      </c>
      <c r="T1185" s="16" t="e">
        <f ca="1">(($E$9*(RAND()*($E$213-$D$213)+$D$213))*(RAND()*('Your Value Calcs'!$E$209-'Your Value Calcs'!$D$209)+'Your Value Calcs'!$D$209+IF('Your Results'!$D$48&gt;0,'Your Results'!$D$48,0)))+$E$161-$E$201+$E$185-($E$185*(RAND()*($E$215-$D$215)+$D$215))-(($E$205/$C$56)*(RAND()*($E$216-$D$216)+$D$216))</f>
        <v>#N/A</v>
      </c>
      <c r="U1185" s="86"/>
    </row>
    <row r="1186" spans="2:21" x14ac:dyDescent="0.25">
      <c r="B1186" s="181" t="e">
        <f t="shared" ca="1" si="236"/>
        <v>#N/A</v>
      </c>
      <c r="C11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6" s="86"/>
      <c r="E1186" s="86"/>
      <c r="G1186" s="16"/>
      <c r="H1186" s="86"/>
      <c r="I1186" s="86"/>
      <c r="K1186" s="86"/>
      <c r="M1186" s="16" t="e">
        <f t="shared" ca="1" si="237"/>
        <v>#N/A</v>
      </c>
      <c r="N1186" s="86" t="e">
        <f t="shared" ca="1" si="238"/>
        <v>#N/A</v>
      </c>
      <c r="O1186" s="86" t="e">
        <f t="shared" ca="1" si="239"/>
        <v>#N/A</v>
      </c>
      <c r="Q1186" s="16" t="e">
        <f t="shared" ca="1" si="240"/>
        <v>#N/A</v>
      </c>
      <c r="R1186" s="86" t="e">
        <f t="shared" ca="1" si="241"/>
        <v>#N/A</v>
      </c>
      <c r="S1186" s="86" t="e">
        <f t="shared" ca="1" si="242"/>
        <v>#N/A</v>
      </c>
      <c r="T1186" s="16" t="e">
        <f ca="1">(($E$9*(RAND()*($E$213-$D$213)+$D$213))*(RAND()*('Your Value Calcs'!$E$209-'Your Value Calcs'!$D$209)+'Your Value Calcs'!$D$209+IF('Your Results'!$D$48&gt;0,'Your Results'!$D$48,0)))+$E$161-$E$201+$E$185-($E$185*(RAND()*($E$215-$D$215)+$D$215))-(($E$205/$C$56)*(RAND()*($E$216-$D$216)+$D$216))</f>
        <v>#N/A</v>
      </c>
      <c r="U1186" s="86"/>
    </row>
    <row r="1187" spans="2:21" x14ac:dyDescent="0.25">
      <c r="B1187" s="181" t="e">
        <f t="shared" ca="1" si="236"/>
        <v>#N/A</v>
      </c>
      <c r="C11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7" s="86"/>
      <c r="E1187" s="86"/>
      <c r="G1187" s="16"/>
      <c r="H1187" s="86"/>
      <c r="I1187" s="86"/>
      <c r="K1187" s="86"/>
      <c r="M1187" s="16" t="e">
        <f t="shared" ca="1" si="237"/>
        <v>#N/A</v>
      </c>
      <c r="N1187" s="86" t="e">
        <f t="shared" ca="1" si="238"/>
        <v>#N/A</v>
      </c>
      <c r="O1187" s="86" t="e">
        <f t="shared" ca="1" si="239"/>
        <v>#N/A</v>
      </c>
      <c r="Q1187" s="16" t="e">
        <f t="shared" ca="1" si="240"/>
        <v>#N/A</v>
      </c>
      <c r="R1187" s="86" t="e">
        <f t="shared" ca="1" si="241"/>
        <v>#N/A</v>
      </c>
      <c r="S1187" s="86" t="e">
        <f t="shared" ca="1" si="242"/>
        <v>#N/A</v>
      </c>
      <c r="T1187" s="16" t="e">
        <f ca="1">(($E$9*(RAND()*($E$213-$D$213)+$D$213))*(RAND()*('Your Value Calcs'!$E$209-'Your Value Calcs'!$D$209)+'Your Value Calcs'!$D$209+IF('Your Results'!$D$48&gt;0,'Your Results'!$D$48,0)))+$E$161-$E$201+$E$185-($E$185*(RAND()*($E$215-$D$215)+$D$215))-(($E$205/$C$56)*(RAND()*($E$216-$D$216)+$D$216))</f>
        <v>#N/A</v>
      </c>
      <c r="U1187" s="86"/>
    </row>
    <row r="1188" spans="2:21" x14ac:dyDescent="0.25">
      <c r="B1188" s="181" t="e">
        <f t="shared" ca="1" si="236"/>
        <v>#N/A</v>
      </c>
      <c r="C11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8" s="86"/>
      <c r="E1188" s="86"/>
      <c r="G1188" s="16"/>
      <c r="H1188" s="86"/>
      <c r="I1188" s="86"/>
      <c r="K1188" s="86"/>
      <c r="M1188" s="16" t="e">
        <f t="shared" ca="1" si="237"/>
        <v>#N/A</v>
      </c>
      <c r="N1188" s="86" t="e">
        <f t="shared" ca="1" si="238"/>
        <v>#N/A</v>
      </c>
      <c r="O1188" s="86" t="e">
        <f t="shared" ca="1" si="239"/>
        <v>#N/A</v>
      </c>
      <c r="Q1188" s="16" t="e">
        <f t="shared" ca="1" si="240"/>
        <v>#N/A</v>
      </c>
      <c r="R1188" s="86" t="e">
        <f t="shared" ca="1" si="241"/>
        <v>#N/A</v>
      </c>
      <c r="S1188" s="86" t="e">
        <f t="shared" ca="1" si="242"/>
        <v>#N/A</v>
      </c>
      <c r="T1188" s="16" t="e">
        <f ca="1">(($E$9*(RAND()*($E$213-$D$213)+$D$213))*(RAND()*('Your Value Calcs'!$E$209-'Your Value Calcs'!$D$209)+'Your Value Calcs'!$D$209+IF('Your Results'!$D$48&gt;0,'Your Results'!$D$48,0)))+$E$161-$E$201+$E$185-($E$185*(RAND()*($E$215-$D$215)+$D$215))-(($E$205/$C$56)*(RAND()*($E$216-$D$216)+$D$216))</f>
        <v>#N/A</v>
      </c>
      <c r="U1188" s="86"/>
    </row>
    <row r="1189" spans="2:21" x14ac:dyDescent="0.25">
      <c r="B1189" s="181" t="e">
        <f t="shared" ca="1" si="236"/>
        <v>#N/A</v>
      </c>
      <c r="C11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9" s="86"/>
      <c r="E1189" s="86"/>
      <c r="G1189" s="16"/>
      <c r="H1189" s="86"/>
      <c r="I1189" s="86"/>
      <c r="K1189" s="86"/>
      <c r="M1189" s="16" t="e">
        <f t="shared" ca="1" si="237"/>
        <v>#N/A</v>
      </c>
      <c r="N1189" s="86" t="e">
        <f t="shared" ca="1" si="238"/>
        <v>#N/A</v>
      </c>
      <c r="O1189" s="86" t="e">
        <f t="shared" ca="1" si="239"/>
        <v>#N/A</v>
      </c>
      <c r="Q1189" s="16" t="e">
        <f t="shared" ca="1" si="240"/>
        <v>#N/A</v>
      </c>
      <c r="R1189" s="86" t="e">
        <f t="shared" ca="1" si="241"/>
        <v>#N/A</v>
      </c>
      <c r="S1189" s="86" t="e">
        <f t="shared" ca="1" si="242"/>
        <v>#N/A</v>
      </c>
      <c r="T1189" s="16" t="e">
        <f ca="1">(($E$9*(RAND()*($E$213-$D$213)+$D$213))*(RAND()*('Your Value Calcs'!$E$209-'Your Value Calcs'!$D$209)+'Your Value Calcs'!$D$209+IF('Your Results'!$D$48&gt;0,'Your Results'!$D$48,0)))+$E$161-$E$201+$E$185-($E$185*(RAND()*($E$215-$D$215)+$D$215))-(($E$205/$C$56)*(RAND()*($E$216-$D$216)+$D$216))</f>
        <v>#N/A</v>
      </c>
      <c r="U1189" s="86"/>
    </row>
    <row r="1190" spans="2:21" x14ac:dyDescent="0.25">
      <c r="B1190" s="181" t="e">
        <f t="shared" ca="1" si="236"/>
        <v>#N/A</v>
      </c>
      <c r="C11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0" s="86"/>
      <c r="E1190" s="86"/>
      <c r="G1190" s="16"/>
      <c r="H1190" s="86"/>
      <c r="I1190" s="86"/>
      <c r="K1190" s="86"/>
      <c r="M1190" s="16" t="e">
        <f t="shared" ca="1" si="237"/>
        <v>#N/A</v>
      </c>
      <c r="N1190" s="86" t="e">
        <f t="shared" ca="1" si="238"/>
        <v>#N/A</v>
      </c>
      <c r="O1190" s="86" t="e">
        <f t="shared" ca="1" si="239"/>
        <v>#N/A</v>
      </c>
      <c r="Q1190" s="16" t="e">
        <f t="shared" ca="1" si="240"/>
        <v>#N/A</v>
      </c>
      <c r="R1190" s="86" t="e">
        <f t="shared" ca="1" si="241"/>
        <v>#N/A</v>
      </c>
      <c r="S1190" s="86" t="e">
        <f t="shared" ca="1" si="242"/>
        <v>#N/A</v>
      </c>
      <c r="T1190" s="16" t="e">
        <f ca="1">(($E$9*(RAND()*($E$213-$D$213)+$D$213))*(RAND()*('Your Value Calcs'!$E$209-'Your Value Calcs'!$D$209)+'Your Value Calcs'!$D$209+IF('Your Results'!$D$48&gt;0,'Your Results'!$D$48,0)))+$E$161-$E$201+$E$185-($E$185*(RAND()*($E$215-$D$215)+$D$215))-(($E$205/$C$56)*(RAND()*($E$216-$D$216)+$D$216))</f>
        <v>#N/A</v>
      </c>
      <c r="U1190" s="86"/>
    </row>
    <row r="1191" spans="2:21" x14ac:dyDescent="0.25">
      <c r="B1191" s="181" t="e">
        <f t="shared" ca="1" si="236"/>
        <v>#N/A</v>
      </c>
      <c r="C11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1" s="86"/>
      <c r="E1191" s="86"/>
      <c r="G1191" s="16"/>
      <c r="H1191" s="86"/>
      <c r="I1191" s="86"/>
      <c r="K1191" s="86"/>
      <c r="M1191" s="16" t="e">
        <f t="shared" ca="1" si="237"/>
        <v>#N/A</v>
      </c>
      <c r="N1191" s="86" t="e">
        <f t="shared" ca="1" si="238"/>
        <v>#N/A</v>
      </c>
      <c r="O1191" s="86" t="e">
        <f t="shared" ca="1" si="239"/>
        <v>#N/A</v>
      </c>
      <c r="Q1191" s="16" t="e">
        <f t="shared" ca="1" si="240"/>
        <v>#N/A</v>
      </c>
      <c r="R1191" s="86" t="e">
        <f t="shared" ca="1" si="241"/>
        <v>#N/A</v>
      </c>
      <c r="S1191" s="86" t="e">
        <f t="shared" ca="1" si="242"/>
        <v>#N/A</v>
      </c>
      <c r="T1191" s="16" t="e">
        <f ca="1">(($E$9*(RAND()*($E$213-$D$213)+$D$213))*(RAND()*('Your Value Calcs'!$E$209-'Your Value Calcs'!$D$209)+'Your Value Calcs'!$D$209+IF('Your Results'!$D$48&gt;0,'Your Results'!$D$48,0)))+$E$161-$E$201+$E$185-($E$185*(RAND()*($E$215-$D$215)+$D$215))-(($E$205/$C$56)*(RAND()*($E$216-$D$216)+$D$216))</f>
        <v>#N/A</v>
      </c>
      <c r="U1191" s="86"/>
    </row>
    <row r="1192" spans="2:21" x14ac:dyDescent="0.25">
      <c r="B1192" s="181" t="e">
        <f t="shared" ca="1" si="236"/>
        <v>#N/A</v>
      </c>
      <c r="C11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2" s="86"/>
      <c r="E1192" s="86"/>
      <c r="G1192" s="16"/>
      <c r="H1192" s="86"/>
      <c r="I1192" s="86"/>
      <c r="K1192" s="86"/>
      <c r="M1192" s="16" t="e">
        <f t="shared" ca="1" si="237"/>
        <v>#N/A</v>
      </c>
      <c r="N1192" s="86" t="e">
        <f t="shared" ca="1" si="238"/>
        <v>#N/A</v>
      </c>
      <c r="O1192" s="86" t="e">
        <f t="shared" ca="1" si="239"/>
        <v>#N/A</v>
      </c>
      <c r="Q1192" s="16" t="e">
        <f t="shared" ca="1" si="240"/>
        <v>#N/A</v>
      </c>
      <c r="R1192" s="86" t="e">
        <f t="shared" ca="1" si="241"/>
        <v>#N/A</v>
      </c>
      <c r="S1192" s="86" t="e">
        <f t="shared" ca="1" si="242"/>
        <v>#N/A</v>
      </c>
      <c r="T1192" s="16" t="e">
        <f ca="1">(($E$9*(RAND()*($E$213-$D$213)+$D$213))*(RAND()*('Your Value Calcs'!$E$209-'Your Value Calcs'!$D$209)+'Your Value Calcs'!$D$209+IF('Your Results'!$D$48&gt;0,'Your Results'!$D$48,0)))+$E$161-$E$201+$E$185-($E$185*(RAND()*($E$215-$D$215)+$D$215))-(($E$205/$C$56)*(RAND()*($E$216-$D$216)+$D$216))</f>
        <v>#N/A</v>
      </c>
      <c r="U1192" s="86"/>
    </row>
    <row r="1193" spans="2:21" x14ac:dyDescent="0.25">
      <c r="B1193" s="181" t="e">
        <f t="shared" ca="1" si="236"/>
        <v>#N/A</v>
      </c>
      <c r="C11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3" s="86"/>
      <c r="E1193" s="86"/>
      <c r="G1193" s="16"/>
      <c r="H1193" s="86"/>
      <c r="I1193" s="86"/>
      <c r="K1193" s="86"/>
      <c r="M1193" s="16" t="e">
        <f t="shared" ca="1" si="237"/>
        <v>#N/A</v>
      </c>
      <c r="N1193" s="86" t="e">
        <f t="shared" ca="1" si="238"/>
        <v>#N/A</v>
      </c>
      <c r="O1193" s="86" t="e">
        <f t="shared" ca="1" si="239"/>
        <v>#N/A</v>
      </c>
      <c r="Q1193" s="16" t="e">
        <f t="shared" ca="1" si="240"/>
        <v>#N/A</v>
      </c>
      <c r="R1193" s="86" t="e">
        <f t="shared" ca="1" si="241"/>
        <v>#N/A</v>
      </c>
      <c r="S1193" s="86" t="e">
        <f t="shared" ca="1" si="242"/>
        <v>#N/A</v>
      </c>
      <c r="T1193" s="16" t="e">
        <f ca="1">(($E$9*(RAND()*($E$213-$D$213)+$D$213))*(RAND()*('Your Value Calcs'!$E$209-'Your Value Calcs'!$D$209)+'Your Value Calcs'!$D$209+IF('Your Results'!$D$48&gt;0,'Your Results'!$D$48,0)))+$E$161-$E$201+$E$185-($E$185*(RAND()*($E$215-$D$215)+$D$215))-(($E$205/$C$56)*(RAND()*($E$216-$D$216)+$D$216))</f>
        <v>#N/A</v>
      </c>
      <c r="U1193" s="86"/>
    </row>
    <row r="1194" spans="2:21" x14ac:dyDescent="0.25">
      <c r="B1194" s="181" t="e">
        <f t="shared" ca="1" si="236"/>
        <v>#N/A</v>
      </c>
      <c r="C11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4" s="86"/>
      <c r="E1194" s="86"/>
      <c r="G1194" s="16"/>
      <c r="H1194" s="86"/>
      <c r="I1194" s="86"/>
      <c r="K1194" s="86"/>
      <c r="M1194" s="16" t="e">
        <f t="shared" ca="1" si="237"/>
        <v>#N/A</v>
      </c>
      <c r="N1194" s="86" t="e">
        <f t="shared" ca="1" si="238"/>
        <v>#N/A</v>
      </c>
      <c r="O1194" s="86" t="e">
        <f t="shared" ca="1" si="239"/>
        <v>#N/A</v>
      </c>
      <c r="Q1194" s="16" t="e">
        <f t="shared" ca="1" si="240"/>
        <v>#N/A</v>
      </c>
      <c r="R1194" s="86" t="e">
        <f t="shared" ca="1" si="241"/>
        <v>#N/A</v>
      </c>
      <c r="S1194" s="86" t="e">
        <f t="shared" ca="1" si="242"/>
        <v>#N/A</v>
      </c>
      <c r="T1194" s="16" t="e">
        <f ca="1">(($E$9*(RAND()*($E$213-$D$213)+$D$213))*(RAND()*('Your Value Calcs'!$E$209-'Your Value Calcs'!$D$209)+'Your Value Calcs'!$D$209+IF('Your Results'!$D$48&gt;0,'Your Results'!$D$48,0)))+$E$161-$E$201+$E$185-($E$185*(RAND()*($E$215-$D$215)+$D$215))-(($E$205/$C$56)*(RAND()*($E$216-$D$216)+$D$216))</f>
        <v>#N/A</v>
      </c>
      <c r="U1194" s="86"/>
    </row>
    <row r="1195" spans="2:21" x14ac:dyDescent="0.25">
      <c r="B1195" s="181" t="e">
        <f t="shared" ca="1" si="236"/>
        <v>#N/A</v>
      </c>
      <c r="C11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5" s="86"/>
      <c r="E1195" s="86"/>
      <c r="G1195" s="16"/>
      <c r="H1195" s="86"/>
      <c r="I1195" s="86"/>
      <c r="K1195" s="86"/>
      <c r="M1195" s="16" t="e">
        <f t="shared" ca="1" si="237"/>
        <v>#N/A</v>
      </c>
      <c r="N1195" s="86" t="e">
        <f t="shared" ca="1" si="238"/>
        <v>#N/A</v>
      </c>
      <c r="O1195" s="86" t="e">
        <f t="shared" ca="1" si="239"/>
        <v>#N/A</v>
      </c>
      <c r="Q1195" s="16" t="e">
        <f t="shared" ca="1" si="240"/>
        <v>#N/A</v>
      </c>
      <c r="R1195" s="86" t="e">
        <f t="shared" ca="1" si="241"/>
        <v>#N/A</v>
      </c>
      <c r="S1195" s="86" t="e">
        <f t="shared" ca="1" si="242"/>
        <v>#N/A</v>
      </c>
      <c r="T1195" s="16" t="e">
        <f ca="1">(($E$9*(RAND()*($E$213-$D$213)+$D$213))*(RAND()*('Your Value Calcs'!$E$209-'Your Value Calcs'!$D$209)+'Your Value Calcs'!$D$209+IF('Your Results'!$D$48&gt;0,'Your Results'!$D$48,0)))+$E$161-$E$201+$E$185-($E$185*(RAND()*($E$215-$D$215)+$D$215))-(($E$205/$C$56)*(RAND()*($E$216-$D$216)+$D$216))</f>
        <v>#N/A</v>
      </c>
      <c r="U1195" s="86"/>
    </row>
    <row r="1196" spans="2:21" x14ac:dyDescent="0.25">
      <c r="B1196" s="181" t="e">
        <f t="shared" ca="1" si="236"/>
        <v>#N/A</v>
      </c>
      <c r="C11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6" s="86"/>
      <c r="E1196" s="86"/>
      <c r="G1196" s="16"/>
      <c r="H1196" s="86"/>
      <c r="I1196" s="86"/>
      <c r="K1196" s="86"/>
      <c r="M1196" s="16" t="e">
        <f t="shared" ca="1" si="237"/>
        <v>#N/A</v>
      </c>
      <c r="N1196" s="86" t="e">
        <f t="shared" ca="1" si="238"/>
        <v>#N/A</v>
      </c>
      <c r="O1196" s="86" t="e">
        <f t="shared" ca="1" si="239"/>
        <v>#N/A</v>
      </c>
      <c r="Q1196" s="16" t="e">
        <f t="shared" ca="1" si="240"/>
        <v>#N/A</v>
      </c>
      <c r="R1196" s="86" t="e">
        <f t="shared" ca="1" si="241"/>
        <v>#N/A</v>
      </c>
      <c r="S1196" s="86" t="e">
        <f t="shared" ca="1" si="242"/>
        <v>#N/A</v>
      </c>
      <c r="T1196" s="16" t="e">
        <f ca="1">(($E$9*(RAND()*($E$213-$D$213)+$D$213))*(RAND()*('Your Value Calcs'!$E$209-'Your Value Calcs'!$D$209)+'Your Value Calcs'!$D$209+IF('Your Results'!$D$48&gt;0,'Your Results'!$D$48,0)))+$E$161-$E$201+$E$185-($E$185*(RAND()*($E$215-$D$215)+$D$215))-(($E$205/$C$56)*(RAND()*($E$216-$D$216)+$D$216))</f>
        <v>#N/A</v>
      </c>
      <c r="U1196" s="86"/>
    </row>
    <row r="1197" spans="2:21" x14ac:dyDescent="0.25">
      <c r="B1197" s="181" t="e">
        <f t="shared" ca="1" si="236"/>
        <v>#N/A</v>
      </c>
      <c r="C11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7" s="86"/>
      <c r="E1197" s="86"/>
      <c r="G1197" s="16"/>
      <c r="H1197" s="86"/>
      <c r="I1197" s="86"/>
      <c r="K1197" s="86"/>
      <c r="M1197" s="16" t="e">
        <f t="shared" ca="1" si="237"/>
        <v>#N/A</v>
      </c>
      <c r="N1197" s="86" t="e">
        <f t="shared" ca="1" si="238"/>
        <v>#N/A</v>
      </c>
      <c r="O1197" s="86" t="e">
        <f t="shared" ca="1" si="239"/>
        <v>#N/A</v>
      </c>
      <c r="Q1197" s="16" t="e">
        <f t="shared" ca="1" si="240"/>
        <v>#N/A</v>
      </c>
      <c r="R1197" s="86" t="e">
        <f t="shared" ca="1" si="241"/>
        <v>#N/A</v>
      </c>
      <c r="S1197" s="86" t="e">
        <f t="shared" ca="1" si="242"/>
        <v>#N/A</v>
      </c>
      <c r="T1197" s="16" t="e">
        <f ca="1">(($E$9*(RAND()*($E$213-$D$213)+$D$213))*(RAND()*('Your Value Calcs'!$E$209-'Your Value Calcs'!$D$209)+'Your Value Calcs'!$D$209+IF('Your Results'!$D$48&gt;0,'Your Results'!$D$48,0)))+$E$161-$E$201+$E$185-($E$185*(RAND()*($E$215-$D$215)+$D$215))-(($E$205/$C$56)*(RAND()*($E$216-$D$216)+$D$216))</f>
        <v>#N/A</v>
      </c>
      <c r="U1197" s="86"/>
    </row>
    <row r="1198" spans="2:21" x14ac:dyDescent="0.25">
      <c r="B1198" s="181" t="e">
        <f t="shared" ca="1" si="236"/>
        <v>#N/A</v>
      </c>
      <c r="C11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8" s="86"/>
      <c r="E1198" s="86"/>
      <c r="G1198" s="16"/>
      <c r="H1198" s="86"/>
      <c r="I1198" s="86"/>
      <c r="K1198" s="86"/>
      <c r="M1198" s="16" t="e">
        <f t="shared" ca="1" si="237"/>
        <v>#N/A</v>
      </c>
      <c r="N1198" s="86" t="e">
        <f t="shared" ca="1" si="238"/>
        <v>#N/A</v>
      </c>
      <c r="O1198" s="86" t="e">
        <f t="shared" ca="1" si="239"/>
        <v>#N/A</v>
      </c>
      <c r="Q1198" s="16" t="e">
        <f t="shared" ca="1" si="240"/>
        <v>#N/A</v>
      </c>
      <c r="R1198" s="86" t="e">
        <f t="shared" ca="1" si="241"/>
        <v>#N/A</v>
      </c>
      <c r="S1198" s="86" t="e">
        <f t="shared" ca="1" si="242"/>
        <v>#N/A</v>
      </c>
      <c r="T1198" s="16" t="e">
        <f ca="1">(($E$9*(RAND()*($E$213-$D$213)+$D$213))*(RAND()*('Your Value Calcs'!$E$209-'Your Value Calcs'!$D$209)+'Your Value Calcs'!$D$209+IF('Your Results'!$D$48&gt;0,'Your Results'!$D$48,0)))+$E$161-$E$201+$E$185-($E$185*(RAND()*($E$215-$D$215)+$D$215))-(($E$205/$C$56)*(RAND()*($E$216-$D$216)+$D$216))</f>
        <v>#N/A</v>
      </c>
      <c r="U1198" s="86"/>
    </row>
    <row r="1199" spans="2:21" x14ac:dyDescent="0.25">
      <c r="B1199" s="181" t="e">
        <f t="shared" ca="1" si="236"/>
        <v>#N/A</v>
      </c>
      <c r="C11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9" s="86"/>
      <c r="E1199" s="86"/>
      <c r="G1199" s="16"/>
      <c r="H1199" s="86"/>
      <c r="I1199" s="86"/>
      <c r="K1199" s="86"/>
      <c r="M1199" s="16" t="e">
        <f t="shared" ca="1" si="237"/>
        <v>#N/A</v>
      </c>
      <c r="N1199" s="86" t="e">
        <f t="shared" ca="1" si="238"/>
        <v>#N/A</v>
      </c>
      <c r="O1199" s="86" t="e">
        <f t="shared" ca="1" si="239"/>
        <v>#N/A</v>
      </c>
      <c r="Q1199" s="16" t="e">
        <f t="shared" ca="1" si="240"/>
        <v>#N/A</v>
      </c>
      <c r="R1199" s="86" t="e">
        <f t="shared" ca="1" si="241"/>
        <v>#N/A</v>
      </c>
      <c r="S1199" s="86" t="e">
        <f t="shared" ca="1" si="242"/>
        <v>#N/A</v>
      </c>
      <c r="T1199" s="16" t="e">
        <f ca="1">(($E$9*(RAND()*($E$213-$D$213)+$D$213))*(RAND()*('Your Value Calcs'!$E$209-'Your Value Calcs'!$D$209)+'Your Value Calcs'!$D$209+IF('Your Results'!$D$48&gt;0,'Your Results'!$D$48,0)))+$E$161-$E$201+$E$185-($E$185*(RAND()*($E$215-$D$215)+$D$215))-(($E$205/$C$56)*(RAND()*($E$216-$D$216)+$D$216))</f>
        <v>#N/A</v>
      </c>
      <c r="U1199" s="86"/>
    </row>
    <row r="1200" spans="2:21" x14ac:dyDescent="0.25">
      <c r="B1200" s="181" t="e">
        <f t="shared" ca="1" si="236"/>
        <v>#N/A</v>
      </c>
      <c r="C12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0" s="86"/>
      <c r="E1200" s="86"/>
      <c r="G1200" s="16"/>
      <c r="H1200" s="86"/>
      <c r="I1200" s="86"/>
      <c r="K1200" s="86"/>
      <c r="M1200" s="16" t="e">
        <f t="shared" ca="1" si="237"/>
        <v>#N/A</v>
      </c>
      <c r="N1200" s="86" t="e">
        <f t="shared" ca="1" si="238"/>
        <v>#N/A</v>
      </c>
      <c r="O1200" s="86" t="e">
        <f t="shared" ca="1" si="239"/>
        <v>#N/A</v>
      </c>
      <c r="Q1200" s="16" t="e">
        <f t="shared" ca="1" si="240"/>
        <v>#N/A</v>
      </c>
      <c r="R1200" s="86" t="e">
        <f t="shared" ca="1" si="241"/>
        <v>#N/A</v>
      </c>
      <c r="S1200" s="86" t="e">
        <f t="shared" ca="1" si="242"/>
        <v>#N/A</v>
      </c>
      <c r="T1200" s="16" t="e">
        <f ca="1">(($E$9*(RAND()*($E$213-$D$213)+$D$213))*(RAND()*('Your Value Calcs'!$E$209-'Your Value Calcs'!$D$209)+'Your Value Calcs'!$D$209+IF('Your Results'!$D$48&gt;0,'Your Results'!$D$48,0)))+$E$161-$E$201+$E$185-($E$185*(RAND()*($E$215-$D$215)+$D$215))-(($E$205/$C$56)*(RAND()*($E$216-$D$216)+$D$216))</f>
        <v>#N/A</v>
      </c>
      <c r="U1200" s="86"/>
    </row>
    <row r="1201" spans="2:21" x14ac:dyDescent="0.25">
      <c r="B1201" s="181" t="e">
        <f t="shared" ca="1" si="236"/>
        <v>#N/A</v>
      </c>
      <c r="C12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1" s="86"/>
      <c r="E1201" s="86"/>
      <c r="G1201" s="16"/>
      <c r="H1201" s="86"/>
      <c r="I1201" s="86"/>
      <c r="K1201" s="86"/>
      <c r="M1201" s="16" t="e">
        <f t="shared" ca="1" si="237"/>
        <v>#N/A</v>
      </c>
      <c r="N1201" s="86" t="e">
        <f t="shared" ca="1" si="238"/>
        <v>#N/A</v>
      </c>
      <c r="O1201" s="86" t="e">
        <f t="shared" ca="1" si="239"/>
        <v>#N/A</v>
      </c>
      <c r="Q1201" s="16" t="e">
        <f t="shared" ca="1" si="240"/>
        <v>#N/A</v>
      </c>
      <c r="R1201" s="86" t="e">
        <f t="shared" ca="1" si="241"/>
        <v>#N/A</v>
      </c>
      <c r="S1201" s="86" t="e">
        <f t="shared" ca="1" si="242"/>
        <v>#N/A</v>
      </c>
      <c r="T1201" s="16" t="e">
        <f ca="1">(($E$9*(RAND()*($E$213-$D$213)+$D$213))*(RAND()*('Your Value Calcs'!$E$209-'Your Value Calcs'!$D$209)+'Your Value Calcs'!$D$209+IF('Your Results'!$D$48&gt;0,'Your Results'!$D$48,0)))+$E$161-$E$201+$E$185-($E$185*(RAND()*($E$215-$D$215)+$D$215))-(($E$205/$C$56)*(RAND()*($E$216-$D$216)+$D$216))</f>
        <v>#N/A</v>
      </c>
      <c r="U1201" s="86"/>
    </row>
    <row r="1202" spans="2:21" x14ac:dyDescent="0.25">
      <c r="B1202" s="181" t="e">
        <f t="shared" ca="1" si="236"/>
        <v>#N/A</v>
      </c>
      <c r="C12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2" s="86"/>
      <c r="E1202" s="86"/>
      <c r="G1202" s="16"/>
      <c r="H1202" s="86"/>
      <c r="I1202" s="86"/>
      <c r="K1202" s="86"/>
      <c r="M1202" s="16" t="e">
        <f t="shared" ca="1" si="237"/>
        <v>#N/A</v>
      </c>
      <c r="N1202" s="86" t="e">
        <f t="shared" ca="1" si="238"/>
        <v>#N/A</v>
      </c>
      <c r="O1202" s="86" t="e">
        <f t="shared" ca="1" si="239"/>
        <v>#N/A</v>
      </c>
      <c r="Q1202" s="16" t="e">
        <f t="shared" ca="1" si="240"/>
        <v>#N/A</v>
      </c>
      <c r="R1202" s="86" t="e">
        <f t="shared" ca="1" si="241"/>
        <v>#N/A</v>
      </c>
      <c r="S1202" s="86" t="e">
        <f t="shared" ca="1" si="242"/>
        <v>#N/A</v>
      </c>
      <c r="T1202" s="16" t="e">
        <f ca="1">(($E$9*(RAND()*($E$213-$D$213)+$D$213))*(RAND()*('Your Value Calcs'!$E$209-'Your Value Calcs'!$D$209)+'Your Value Calcs'!$D$209+IF('Your Results'!$D$48&gt;0,'Your Results'!$D$48,0)))+$E$161-$E$201+$E$185-($E$185*(RAND()*($E$215-$D$215)+$D$215))-(($E$205/$C$56)*(RAND()*($E$216-$D$216)+$D$216))</f>
        <v>#N/A</v>
      </c>
      <c r="U1202" s="86"/>
    </row>
    <row r="1203" spans="2:21" x14ac:dyDescent="0.25">
      <c r="B1203" s="181" t="e">
        <f t="shared" ca="1" si="236"/>
        <v>#N/A</v>
      </c>
      <c r="C12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3" s="86"/>
      <c r="E1203" s="86"/>
      <c r="G1203" s="16"/>
      <c r="H1203" s="86"/>
      <c r="I1203" s="86"/>
      <c r="K1203" s="86"/>
      <c r="M1203" s="16" t="e">
        <f t="shared" ca="1" si="237"/>
        <v>#N/A</v>
      </c>
      <c r="N1203" s="86" t="e">
        <f t="shared" ca="1" si="238"/>
        <v>#N/A</v>
      </c>
      <c r="O1203" s="86" t="e">
        <f t="shared" ca="1" si="239"/>
        <v>#N/A</v>
      </c>
      <c r="Q1203" s="16" t="e">
        <f t="shared" ca="1" si="240"/>
        <v>#N/A</v>
      </c>
      <c r="R1203" s="86" t="e">
        <f t="shared" ca="1" si="241"/>
        <v>#N/A</v>
      </c>
      <c r="S1203" s="86" t="e">
        <f t="shared" ca="1" si="242"/>
        <v>#N/A</v>
      </c>
      <c r="T1203" s="16" t="e">
        <f ca="1">(($E$9*(RAND()*($E$213-$D$213)+$D$213))*(RAND()*('Your Value Calcs'!$E$209-'Your Value Calcs'!$D$209)+'Your Value Calcs'!$D$209+IF('Your Results'!$D$48&gt;0,'Your Results'!$D$48,0)))+$E$161-$E$201+$E$185-($E$185*(RAND()*($E$215-$D$215)+$D$215))-(($E$205/$C$56)*(RAND()*($E$216-$D$216)+$D$216))</f>
        <v>#N/A</v>
      </c>
      <c r="U1203" s="86"/>
    </row>
    <row r="1204" spans="2:21" x14ac:dyDescent="0.25">
      <c r="B1204" s="181" t="e">
        <f t="shared" ca="1" si="236"/>
        <v>#N/A</v>
      </c>
      <c r="C12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4" s="86"/>
      <c r="E1204" s="86"/>
      <c r="G1204" s="16"/>
      <c r="H1204" s="86"/>
      <c r="I1204" s="86"/>
      <c r="K1204" s="86"/>
      <c r="M1204" s="16" t="e">
        <f t="shared" ca="1" si="237"/>
        <v>#N/A</v>
      </c>
      <c r="N1204" s="86" t="e">
        <f t="shared" ca="1" si="238"/>
        <v>#N/A</v>
      </c>
      <c r="O1204" s="86" t="e">
        <f t="shared" ca="1" si="239"/>
        <v>#N/A</v>
      </c>
      <c r="Q1204" s="16" t="e">
        <f t="shared" ca="1" si="240"/>
        <v>#N/A</v>
      </c>
      <c r="R1204" s="86" t="e">
        <f t="shared" ca="1" si="241"/>
        <v>#N/A</v>
      </c>
      <c r="S1204" s="86" t="e">
        <f t="shared" ca="1" si="242"/>
        <v>#N/A</v>
      </c>
      <c r="T1204" s="16" t="e">
        <f ca="1">(($E$9*(RAND()*($E$213-$D$213)+$D$213))*(RAND()*('Your Value Calcs'!$E$209-'Your Value Calcs'!$D$209)+'Your Value Calcs'!$D$209+IF('Your Results'!$D$48&gt;0,'Your Results'!$D$48,0)))+$E$161-$E$201+$E$185-($E$185*(RAND()*($E$215-$D$215)+$D$215))-(($E$205/$C$56)*(RAND()*($E$216-$D$216)+$D$216))</f>
        <v>#N/A</v>
      </c>
      <c r="U1204" s="86"/>
    </row>
    <row r="1205" spans="2:21" x14ac:dyDescent="0.25">
      <c r="B1205" s="181" t="e">
        <f t="shared" ca="1" si="236"/>
        <v>#N/A</v>
      </c>
      <c r="C12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5" s="86"/>
      <c r="E1205" s="86"/>
      <c r="G1205" s="16"/>
      <c r="H1205" s="86"/>
      <c r="I1205" s="86"/>
      <c r="K1205" s="86"/>
      <c r="M1205" s="16" t="e">
        <f t="shared" ca="1" si="237"/>
        <v>#N/A</v>
      </c>
      <c r="N1205" s="86" t="e">
        <f t="shared" ca="1" si="238"/>
        <v>#N/A</v>
      </c>
      <c r="O1205" s="86" t="e">
        <f t="shared" ca="1" si="239"/>
        <v>#N/A</v>
      </c>
      <c r="Q1205" s="16" t="e">
        <f t="shared" ca="1" si="240"/>
        <v>#N/A</v>
      </c>
      <c r="R1205" s="86" t="e">
        <f t="shared" ca="1" si="241"/>
        <v>#N/A</v>
      </c>
      <c r="S1205" s="86" t="e">
        <f t="shared" ca="1" si="242"/>
        <v>#N/A</v>
      </c>
      <c r="T1205" s="16" t="e">
        <f ca="1">(($E$9*(RAND()*($E$213-$D$213)+$D$213))*(RAND()*('Your Value Calcs'!$E$209-'Your Value Calcs'!$D$209)+'Your Value Calcs'!$D$209+IF('Your Results'!$D$48&gt;0,'Your Results'!$D$48,0)))+$E$161-$E$201+$E$185-($E$185*(RAND()*($E$215-$D$215)+$D$215))-(($E$205/$C$56)*(RAND()*($E$216-$D$216)+$D$216))</f>
        <v>#N/A</v>
      </c>
      <c r="U1205" s="86"/>
    </row>
    <row r="1206" spans="2:21" x14ac:dyDescent="0.25">
      <c r="B1206" s="181" t="e">
        <f t="shared" ca="1" si="236"/>
        <v>#N/A</v>
      </c>
      <c r="C12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6" s="86"/>
      <c r="E1206" s="86"/>
      <c r="G1206" s="16"/>
      <c r="H1206" s="86"/>
      <c r="I1206" s="86"/>
      <c r="K1206" s="86"/>
      <c r="M1206" s="16" t="e">
        <f t="shared" ca="1" si="237"/>
        <v>#N/A</v>
      </c>
      <c r="N1206" s="86" t="e">
        <f t="shared" ca="1" si="238"/>
        <v>#N/A</v>
      </c>
      <c r="O1206" s="86" t="e">
        <f t="shared" ca="1" si="239"/>
        <v>#N/A</v>
      </c>
      <c r="Q1206" s="16" t="e">
        <f t="shared" ca="1" si="240"/>
        <v>#N/A</v>
      </c>
      <c r="R1206" s="86" t="e">
        <f t="shared" ca="1" si="241"/>
        <v>#N/A</v>
      </c>
      <c r="S1206" s="86" t="e">
        <f t="shared" ca="1" si="242"/>
        <v>#N/A</v>
      </c>
      <c r="T1206" s="16" t="e">
        <f ca="1">(($E$9*(RAND()*($E$213-$D$213)+$D$213))*(RAND()*('Your Value Calcs'!$E$209-'Your Value Calcs'!$D$209)+'Your Value Calcs'!$D$209+IF('Your Results'!$D$48&gt;0,'Your Results'!$D$48,0)))+$E$161-$E$201+$E$185-($E$185*(RAND()*($E$215-$D$215)+$D$215))-(($E$205/$C$56)*(RAND()*($E$216-$D$216)+$D$216))</f>
        <v>#N/A</v>
      </c>
      <c r="U1206" s="86"/>
    </row>
    <row r="1207" spans="2:21" x14ac:dyDescent="0.25">
      <c r="B1207" s="181" t="e">
        <f t="shared" ca="1" si="236"/>
        <v>#N/A</v>
      </c>
      <c r="C12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7" s="86"/>
      <c r="E1207" s="86"/>
      <c r="G1207" s="16"/>
      <c r="H1207" s="86"/>
      <c r="I1207" s="86"/>
      <c r="K1207" s="86"/>
      <c r="M1207" s="16" t="e">
        <f t="shared" ca="1" si="237"/>
        <v>#N/A</v>
      </c>
      <c r="N1207" s="86" t="e">
        <f t="shared" ca="1" si="238"/>
        <v>#N/A</v>
      </c>
      <c r="O1207" s="86" t="e">
        <f t="shared" ca="1" si="239"/>
        <v>#N/A</v>
      </c>
      <c r="Q1207" s="16" t="e">
        <f t="shared" ca="1" si="240"/>
        <v>#N/A</v>
      </c>
      <c r="R1207" s="86" t="e">
        <f t="shared" ca="1" si="241"/>
        <v>#N/A</v>
      </c>
      <c r="S1207" s="86" t="e">
        <f t="shared" ca="1" si="242"/>
        <v>#N/A</v>
      </c>
      <c r="T1207" s="16" t="e">
        <f ca="1">(($E$9*(RAND()*($E$213-$D$213)+$D$213))*(RAND()*('Your Value Calcs'!$E$209-'Your Value Calcs'!$D$209)+'Your Value Calcs'!$D$209+IF('Your Results'!$D$48&gt;0,'Your Results'!$D$48,0)))+$E$161-$E$201+$E$185-($E$185*(RAND()*($E$215-$D$215)+$D$215))-(($E$205/$C$56)*(RAND()*($E$216-$D$216)+$D$216))</f>
        <v>#N/A</v>
      </c>
      <c r="U1207" s="86"/>
    </row>
    <row r="1208" spans="2:21" x14ac:dyDescent="0.25">
      <c r="B1208" s="181" t="e">
        <f t="shared" ca="1" si="236"/>
        <v>#N/A</v>
      </c>
      <c r="C12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8" s="86"/>
      <c r="E1208" s="86"/>
      <c r="G1208" s="16"/>
      <c r="H1208" s="86"/>
      <c r="I1208" s="86"/>
      <c r="K1208" s="86"/>
      <c r="M1208" s="16" t="e">
        <f t="shared" ca="1" si="237"/>
        <v>#N/A</v>
      </c>
      <c r="N1208" s="86" t="e">
        <f t="shared" ca="1" si="238"/>
        <v>#N/A</v>
      </c>
      <c r="O1208" s="86" t="e">
        <f t="shared" ca="1" si="239"/>
        <v>#N/A</v>
      </c>
      <c r="Q1208" s="16" t="e">
        <f t="shared" ca="1" si="240"/>
        <v>#N/A</v>
      </c>
      <c r="R1208" s="86" t="e">
        <f t="shared" ca="1" si="241"/>
        <v>#N/A</v>
      </c>
      <c r="S1208" s="86" t="e">
        <f t="shared" ca="1" si="242"/>
        <v>#N/A</v>
      </c>
      <c r="T1208" s="16" t="e">
        <f ca="1">(($E$9*(RAND()*($E$213-$D$213)+$D$213))*(RAND()*('Your Value Calcs'!$E$209-'Your Value Calcs'!$D$209)+'Your Value Calcs'!$D$209+IF('Your Results'!$D$48&gt;0,'Your Results'!$D$48,0)))+$E$161-$E$201+$E$185-($E$185*(RAND()*($E$215-$D$215)+$D$215))-(($E$205/$C$56)*(RAND()*($E$216-$D$216)+$D$216))</f>
        <v>#N/A</v>
      </c>
      <c r="U1208" s="86"/>
    </row>
    <row r="1209" spans="2:21" x14ac:dyDescent="0.25">
      <c r="B1209" s="181" t="e">
        <f t="shared" ca="1" si="236"/>
        <v>#N/A</v>
      </c>
      <c r="C12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9" s="86"/>
      <c r="E1209" s="86"/>
      <c r="G1209" s="16"/>
      <c r="H1209" s="86"/>
      <c r="I1209" s="86"/>
      <c r="K1209" s="86"/>
      <c r="M1209" s="16" t="e">
        <f t="shared" ca="1" si="237"/>
        <v>#N/A</v>
      </c>
      <c r="N1209" s="86" t="e">
        <f t="shared" ca="1" si="238"/>
        <v>#N/A</v>
      </c>
      <c r="O1209" s="86" t="e">
        <f t="shared" ca="1" si="239"/>
        <v>#N/A</v>
      </c>
      <c r="Q1209" s="16" t="e">
        <f t="shared" ca="1" si="240"/>
        <v>#N/A</v>
      </c>
      <c r="R1209" s="86" t="e">
        <f t="shared" ca="1" si="241"/>
        <v>#N/A</v>
      </c>
      <c r="S1209" s="86" t="e">
        <f t="shared" ca="1" si="242"/>
        <v>#N/A</v>
      </c>
      <c r="T1209" s="16" t="e">
        <f ca="1">(($E$9*(RAND()*($E$213-$D$213)+$D$213))*(RAND()*('Your Value Calcs'!$E$209-'Your Value Calcs'!$D$209)+'Your Value Calcs'!$D$209+IF('Your Results'!$D$48&gt;0,'Your Results'!$D$48,0)))+$E$161-$E$201+$E$185-($E$185*(RAND()*($E$215-$D$215)+$D$215))-(($E$205/$C$56)*(RAND()*($E$216-$D$216)+$D$216))</f>
        <v>#N/A</v>
      </c>
      <c r="U1209" s="86"/>
    </row>
    <row r="1210" spans="2:21" x14ac:dyDescent="0.25">
      <c r="B1210" s="181" t="e">
        <f t="shared" ca="1" si="236"/>
        <v>#N/A</v>
      </c>
      <c r="C12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0" s="86"/>
      <c r="E1210" s="86"/>
      <c r="G1210" s="16"/>
      <c r="H1210" s="86"/>
      <c r="I1210" s="86"/>
      <c r="K1210" s="86"/>
      <c r="M1210" s="16" t="e">
        <f t="shared" ca="1" si="237"/>
        <v>#N/A</v>
      </c>
      <c r="N1210" s="86" t="e">
        <f t="shared" ca="1" si="238"/>
        <v>#N/A</v>
      </c>
      <c r="O1210" s="86" t="e">
        <f t="shared" ca="1" si="239"/>
        <v>#N/A</v>
      </c>
      <c r="Q1210" s="16" t="e">
        <f t="shared" ca="1" si="240"/>
        <v>#N/A</v>
      </c>
      <c r="R1210" s="86" t="e">
        <f t="shared" ca="1" si="241"/>
        <v>#N/A</v>
      </c>
      <c r="S1210" s="86" t="e">
        <f t="shared" ca="1" si="242"/>
        <v>#N/A</v>
      </c>
      <c r="T1210" s="16" t="e">
        <f ca="1">(($E$9*(RAND()*($E$213-$D$213)+$D$213))*(RAND()*('Your Value Calcs'!$E$209-'Your Value Calcs'!$D$209)+'Your Value Calcs'!$D$209+IF('Your Results'!$D$48&gt;0,'Your Results'!$D$48,0)))+$E$161-$E$201+$E$185-($E$185*(RAND()*($E$215-$D$215)+$D$215))-(($E$205/$C$56)*(RAND()*($E$216-$D$216)+$D$216))</f>
        <v>#N/A</v>
      </c>
      <c r="U1210" s="86"/>
    </row>
    <row r="1211" spans="2:21" x14ac:dyDescent="0.25">
      <c r="B1211" s="181" t="e">
        <f t="shared" ca="1" si="236"/>
        <v>#N/A</v>
      </c>
      <c r="C12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1" s="86"/>
      <c r="E1211" s="86"/>
      <c r="G1211" s="16"/>
      <c r="H1211" s="86"/>
      <c r="I1211" s="86"/>
      <c r="K1211" s="86"/>
      <c r="M1211" s="16" t="e">
        <f t="shared" ca="1" si="237"/>
        <v>#N/A</v>
      </c>
      <c r="N1211" s="86" t="e">
        <f t="shared" ca="1" si="238"/>
        <v>#N/A</v>
      </c>
      <c r="O1211" s="86" t="e">
        <f t="shared" ca="1" si="239"/>
        <v>#N/A</v>
      </c>
      <c r="Q1211" s="16" t="e">
        <f t="shared" ca="1" si="240"/>
        <v>#N/A</v>
      </c>
      <c r="R1211" s="86" t="e">
        <f t="shared" ca="1" si="241"/>
        <v>#N/A</v>
      </c>
      <c r="S1211" s="86" t="e">
        <f t="shared" ca="1" si="242"/>
        <v>#N/A</v>
      </c>
      <c r="T1211" s="16" t="e">
        <f ca="1">(($E$9*(RAND()*($E$213-$D$213)+$D$213))*(RAND()*('Your Value Calcs'!$E$209-'Your Value Calcs'!$D$209)+'Your Value Calcs'!$D$209+IF('Your Results'!$D$48&gt;0,'Your Results'!$D$48,0)))+$E$161-$E$201+$E$185-($E$185*(RAND()*($E$215-$D$215)+$D$215))-(($E$205/$C$56)*(RAND()*($E$216-$D$216)+$D$216))</f>
        <v>#N/A</v>
      </c>
      <c r="U1211" s="86"/>
    </row>
    <row r="1212" spans="2:21" x14ac:dyDescent="0.25">
      <c r="B1212" s="181" t="e">
        <f t="shared" ca="1" si="236"/>
        <v>#N/A</v>
      </c>
      <c r="C12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2" s="86"/>
      <c r="E1212" s="86"/>
      <c r="G1212" s="16"/>
      <c r="H1212" s="86"/>
      <c r="I1212" s="86"/>
      <c r="K1212" s="86"/>
      <c r="M1212" s="16" t="e">
        <f t="shared" ca="1" si="237"/>
        <v>#N/A</v>
      </c>
      <c r="N1212" s="86" t="e">
        <f t="shared" ca="1" si="238"/>
        <v>#N/A</v>
      </c>
      <c r="O1212" s="86" t="e">
        <f t="shared" ca="1" si="239"/>
        <v>#N/A</v>
      </c>
      <c r="Q1212" s="16" t="e">
        <f t="shared" ca="1" si="240"/>
        <v>#N/A</v>
      </c>
      <c r="R1212" s="86" t="e">
        <f t="shared" ca="1" si="241"/>
        <v>#N/A</v>
      </c>
      <c r="S1212" s="86" t="e">
        <f t="shared" ca="1" si="242"/>
        <v>#N/A</v>
      </c>
      <c r="T1212" s="16" t="e">
        <f ca="1">(($E$9*(RAND()*($E$213-$D$213)+$D$213))*(RAND()*('Your Value Calcs'!$E$209-'Your Value Calcs'!$D$209)+'Your Value Calcs'!$D$209+IF('Your Results'!$D$48&gt;0,'Your Results'!$D$48,0)))+$E$161-$E$201+$E$185-($E$185*(RAND()*($E$215-$D$215)+$D$215))-(($E$205/$C$56)*(RAND()*($E$216-$D$216)+$D$216))</f>
        <v>#N/A</v>
      </c>
      <c r="U1212" s="86"/>
    </row>
    <row r="1213" spans="2:21" x14ac:dyDescent="0.25">
      <c r="B1213" s="181" t="e">
        <f t="shared" ca="1" si="236"/>
        <v>#N/A</v>
      </c>
      <c r="C12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3" s="86"/>
      <c r="E1213" s="86"/>
      <c r="G1213" s="16"/>
      <c r="H1213" s="86"/>
      <c r="I1213" s="86"/>
      <c r="K1213" s="86"/>
      <c r="M1213" s="16" t="e">
        <f t="shared" ca="1" si="237"/>
        <v>#N/A</v>
      </c>
      <c r="N1213" s="86" t="e">
        <f t="shared" ca="1" si="238"/>
        <v>#N/A</v>
      </c>
      <c r="O1213" s="86" t="e">
        <f t="shared" ca="1" si="239"/>
        <v>#N/A</v>
      </c>
      <c r="Q1213" s="16" t="e">
        <f t="shared" ca="1" si="240"/>
        <v>#N/A</v>
      </c>
      <c r="R1213" s="86" t="e">
        <f t="shared" ca="1" si="241"/>
        <v>#N/A</v>
      </c>
      <c r="S1213" s="86" t="e">
        <f t="shared" ca="1" si="242"/>
        <v>#N/A</v>
      </c>
      <c r="T1213" s="16" t="e">
        <f ca="1">(($E$9*(RAND()*($E$213-$D$213)+$D$213))*(RAND()*('Your Value Calcs'!$E$209-'Your Value Calcs'!$D$209)+'Your Value Calcs'!$D$209+IF('Your Results'!$D$48&gt;0,'Your Results'!$D$48,0)))+$E$161-$E$201+$E$185-($E$185*(RAND()*($E$215-$D$215)+$D$215))-(($E$205/$C$56)*(RAND()*($E$216-$D$216)+$D$216))</f>
        <v>#N/A</v>
      </c>
      <c r="U1213" s="86"/>
    </row>
    <row r="1214" spans="2:21" x14ac:dyDescent="0.25">
      <c r="B1214" s="181" t="e">
        <f t="shared" ca="1" si="236"/>
        <v>#N/A</v>
      </c>
      <c r="C12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4" s="86"/>
      <c r="E1214" s="86"/>
      <c r="G1214" s="16"/>
      <c r="H1214" s="86"/>
      <c r="I1214" s="86"/>
      <c r="K1214" s="86"/>
      <c r="M1214" s="16" t="e">
        <f t="shared" ca="1" si="237"/>
        <v>#N/A</v>
      </c>
      <c r="N1214" s="86" t="e">
        <f t="shared" ca="1" si="238"/>
        <v>#N/A</v>
      </c>
      <c r="O1214" s="86" t="e">
        <f t="shared" ca="1" si="239"/>
        <v>#N/A</v>
      </c>
      <c r="Q1214" s="16" t="e">
        <f t="shared" ca="1" si="240"/>
        <v>#N/A</v>
      </c>
      <c r="R1214" s="86" t="e">
        <f t="shared" ca="1" si="241"/>
        <v>#N/A</v>
      </c>
      <c r="S1214" s="86" t="e">
        <f t="shared" ca="1" si="242"/>
        <v>#N/A</v>
      </c>
      <c r="T1214" s="16" t="e">
        <f ca="1">(($E$9*(RAND()*($E$213-$D$213)+$D$213))*(RAND()*('Your Value Calcs'!$E$209-'Your Value Calcs'!$D$209)+'Your Value Calcs'!$D$209+IF('Your Results'!$D$48&gt;0,'Your Results'!$D$48,0)))+$E$161-$E$201+$E$185-($E$185*(RAND()*($E$215-$D$215)+$D$215))-(($E$205/$C$56)*(RAND()*($E$216-$D$216)+$D$216))</f>
        <v>#N/A</v>
      </c>
      <c r="U1214" s="86"/>
    </row>
    <row r="1215" spans="2:21" x14ac:dyDescent="0.25">
      <c r="B1215" s="181" t="e">
        <f t="shared" ca="1" si="236"/>
        <v>#N/A</v>
      </c>
      <c r="C12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5" s="86"/>
      <c r="E1215" s="86"/>
      <c r="G1215" s="16"/>
      <c r="H1215" s="86"/>
      <c r="I1215" s="86"/>
      <c r="K1215" s="86"/>
      <c r="M1215" s="16" t="e">
        <f t="shared" ca="1" si="237"/>
        <v>#N/A</v>
      </c>
      <c r="N1215" s="86" t="e">
        <f t="shared" ca="1" si="238"/>
        <v>#N/A</v>
      </c>
      <c r="O1215" s="86" t="e">
        <f t="shared" ca="1" si="239"/>
        <v>#N/A</v>
      </c>
      <c r="Q1215" s="16" t="e">
        <f t="shared" ca="1" si="240"/>
        <v>#N/A</v>
      </c>
      <c r="R1215" s="86" t="e">
        <f t="shared" ca="1" si="241"/>
        <v>#N/A</v>
      </c>
      <c r="S1215" s="86" t="e">
        <f t="shared" ca="1" si="242"/>
        <v>#N/A</v>
      </c>
      <c r="T1215" s="16" t="e">
        <f ca="1">(($E$9*(RAND()*($E$213-$D$213)+$D$213))*(RAND()*('Your Value Calcs'!$E$209-'Your Value Calcs'!$D$209)+'Your Value Calcs'!$D$209+IF('Your Results'!$D$48&gt;0,'Your Results'!$D$48,0)))+$E$161-$E$201+$E$185-($E$185*(RAND()*($E$215-$D$215)+$D$215))-(($E$205/$C$56)*(RAND()*($E$216-$D$216)+$D$216))</f>
        <v>#N/A</v>
      </c>
      <c r="U1215" s="86"/>
    </row>
    <row r="1216" spans="2:21" x14ac:dyDescent="0.25">
      <c r="B1216" s="181" t="e">
        <f t="shared" ca="1" si="236"/>
        <v>#N/A</v>
      </c>
      <c r="C12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6" s="86"/>
      <c r="E1216" s="86"/>
      <c r="G1216" s="16"/>
      <c r="H1216" s="86"/>
      <c r="I1216" s="86"/>
      <c r="K1216" s="86"/>
      <c r="M1216" s="16" t="e">
        <f t="shared" ca="1" si="237"/>
        <v>#N/A</v>
      </c>
      <c r="N1216" s="86" t="e">
        <f t="shared" ca="1" si="238"/>
        <v>#N/A</v>
      </c>
      <c r="O1216" s="86" t="e">
        <f t="shared" ca="1" si="239"/>
        <v>#N/A</v>
      </c>
      <c r="Q1216" s="16" t="e">
        <f t="shared" ca="1" si="240"/>
        <v>#N/A</v>
      </c>
      <c r="R1216" s="86" t="e">
        <f t="shared" ca="1" si="241"/>
        <v>#N/A</v>
      </c>
      <c r="S1216" s="86" t="e">
        <f t="shared" ca="1" si="242"/>
        <v>#N/A</v>
      </c>
      <c r="T1216" s="16" t="e">
        <f ca="1">(($E$9*(RAND()*($E$213-$D$213)+$D$213))*(RAND()*('Your Value Calcs'!$E$209-'Your Value Calcs'!$D$209)+'Your Value Calcs'!$D$209+IF('Your Results'!$D$48&gt;0,'Your Results'!$D$48,0)))+$E$161-$E$201+$E$185-($E$185*(RAND()*($E$215-$D$215)+$D$215))-(($E$205/$C$56)*(RAND()*($E$216-$D$216)+$D$216))</f>
        <v>#N/A</v>
      </c>
      <c r="U1216" s="86"/>
    </row>
    <row r="1217" spans="2:21" x14ac:dyDescent="0.25">
      <c r="B1217" s="181" t="e">
        <f t="shared" ca="1" si="236"/>
        <v>#N/A</v>
      </c>
      <c r="C12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7" s="86"/>
      <c r="E1217" s="86"/>
      <c r="G1217" s="16"/>
      <c r="H1217" s="86"/>
      <c r="I1217" s="86"/>
      <c r="K1217" s="86"/>
      <c r="M1217" s="16" t="e">
        <f t="shared" ca="1" si="237"/>
        <v>#N/A</v>
      </c>
      <c r="N1217" s="86" t="e">
        <f t="shared" ca="1" si="238"/>
        <v>#N/A</v>
      </c>
      <c r="O1217" s="86" t="e">
        <f t="shared" ca="1" si="239"/>
        <v>#N/A</v>
      </c>
      <c r="Q1217" s="16" t="e">
        <f t="shared" ca="1" si="240"/>
        <v>#N/A</v>
      </c>
      <c r="R1217" s="86" t="e">
        <f t="shared" ca="1" si="241"/>
        <v>#N/A</v>
      </c>
      <c r="S1217" s="86" t="e">
        <f t="shared" ca="1" si="242"/>
        <v>#N/A</v>
      </c>
      <c r="T1217" s="16" t="e">
        <f ca="1">(($E$9*(RAND()*($E$213-$D$213)+$D$213))*(RAND()*('Your Value Calcs'!$E$209-'Your Value Calcs'!$D$209)+'Your Value Calcs'!$D$209+IF('Your Results'!$D$48&gt;0,'Your Results'!$D$48,0)))+$E$161-$E$201+$E$185-($E$185*(RAND()*($E$215-$D$215)+$D$215))-(($E$205/$C$56)*(RAND()*($E$216-$D$216)+$D$216))</f>
        <v>#N/A</v>
      </c>
      <c r="U1217" s="86"/>
    </row>
    <row r="1218" spans="2:21" x14ac:dyDescent="0.25">
      <c r="B1218" s="181" t="e">
        <f t="shared" ref="B1218:B1281" ca="1" si="24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2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8" s="86"/>
      <c r="E1218" s="86"/>
      <c r="G1218" s="16"/>
      <c r="H1218" s="86"/>
      <c r="I1218" s="86"/>
      <c r="K1218" s="86"/>
      <c r="M1218" s="16" t="e">
        <f t="shared" ref="M1218:M1258" ca="1" si="244">(($C$9*(RAND()*($E$213-$D$213)+$D$213))*(RAND()*($E$214-$D$214)+$D$214+IF($B$61&gt;0,$B$61,0)))+$C$161-$C$201+$C$185-($C$185*(RAND()*($E$215-$D$215)+$D$215))-($C$55*(RAND()*($E$216-$D$216)+$D$216))</f>
        <v>#N/A</v>
      </c>
      <c r="N1218" s="86" t="e">
        <f t="shared" ref="N1218:N1258" ca="1" si="245">M1218/$B$221</f>
        <v>#N/A</v>
      </c>
      <c r="O1218" s="86" t="e">
        <f t="shared" ref="O1218:O1258" ca="1" si="246">(M1218+$C$205)/$B$220</f>
        <v>#N/A</v>
      </c>
      <c r="Q1218" s="16" t="e">
        <f t="shared" ref="Q1218:Q1258" ca="1" si="247">(($E$9*(RAND()*($E$213-$D$213)+$D$213))*(RAND()*($E$214-$D$214)+$D$214+IF($B$61&gt;0,$B$61,0)))+$E$161-$E$201+$E$185-($E$185*(RAND()*($E$215-$D$215)+$D$215))-(($E$205/$C$56)*(RAND()*($E$216-$D$216)+$D$216))</f>
        <v>#N/A</v>
      </c>
      <c r="R1218" s="86" t="e">
        <f t="shared" ref="R1218:R1258" ca="1" si="248">Q1218/$D$221</f>
        <v>#N/A</v>
      </c>
      <c r="S1218" s="86" t="e">
        <f t="shared" ref="S1218:S1258" ca="1" si="249">(Q1218+$E$205)/$D$220</f>
        <v>#N/A</v>
      </c>
      <c r="T1218" s="16" t="e">
        <f ca="1">(($E$9*(RAND()*($E$213-$D$213)+$D$213))*(RAND()*('Your Value Calcs'!$E$209-'Your Value Calcs'!$D$209)+'Your Value Calcs'!$D$209+IF('Your Results'!$D$48&gt;0,'Your Results'!$D$48,0)))+$E$161-$E$201+$E$185-($E$185*(RAND()*($E$215-$D$215)+$D$215))-(($E$205/$C$56)*(RAND()*($E$216-$D$216)+$D$216))</f>
        <v>#N/A</v>
      </c>
      <c r="U1218" s="86"/>
    </row>
    <row r="1219" spans="2:21" x14ac:dyDescent="0.25">
      <c r="B1219" s="181" t="e">
        <f t="shared" ca="1" si="243"/>
        <v>#N/A</v>
      </c>
      <c r="C12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9" s="86"/>
      <c r="E1219" s="86"/>
      <c r="G1219" s="16"/>
      <c r="H1219" s="86"/>
      <c r="I1219" s="86"/>
      <c r="K1219" s="86"/>
      <c r="M1219" s="16" t="e">
        <f t="shared" ca="1" si="244"/>
        <v>#N/A</v>
      </c>
      <c r="N1219" s="86" t="e">
        <f t="shared" ca="1" si="245"/>
        <v>#N/A</v>
      </c>
      <c r="O1219" s="86" t="e">
        <f t="shared" ca="1" si="246"/>
        <v>#N/A</v>
      </c>
      <c r="Q1219" s="16" t="e">
        <f t="shared" ca="1" si="247"/>
        <v>#N/A</v>
      </c>
      <c r="R1219" s="86" t="e">
        <f t="shared" ca="1" si="248"/>
        <v>#N/A</v>
      </c>
      <c r="S1219" s="86" t="e">
        <f t="shared" ca="1" si="249"/>
        <v>#N/A</v>
      </c>
      <c r="T1219" s="16" t="e">
        <f ca="1">(($E$9*(RAND()*($E$213-$D$213)+$D$213))*(RAND()*('Your Value Calcs'!$E$209-'Your Value Calcs'!$D$209)+'Your Value Calcs'!$D$209+IF('Your Results'!$D$48&gt;0,'Your Results'!$D$48,0)))+$E$161-$E$201+$E$185-($E$185*(RAND()*($E$215-$D$215)+$D$215))-(($E$205/$C$56)*(RAND()*($E$216-$D$216)+$D$216))</f>
        <v>#N/A</v>
      </c>
      <c r="U1219" s="86"/>
    </row>
    <row r="1220" spans="2:21" x14ac:dyDescent="0.25">
      <c r="B1220" s="181" t="e">
        <f t="shared" ca="1" si="243"/>
        <v>#N/A</v>
      </c>
      <c r="C12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0" s="86"/>
      <c r="E1220" s="86"/>
      <c r="G1220" s="16"/>
      <c r="H1220" s="86"/>
      <c r="I1220" s="86"/>
      <c r="K1220" s="86"/>
      <c r="M1220" s="16" t="e">
        <f t="shared" ca="1" si="244"/>
        <v>#N/A</v>
      </c>
      <c r="N1220" s="86" t="e">
        <f t="shared" ca="1" si="245"/>
        <v>#N/A</v>
      </c>
      <c r="O1220" s="86" t="e">
        <f t="shared" ca="1" si="246"/>
        <v>#N/A</v>
      </c>
      <c r="Q1220" s="16" t="e">
        <f t="shared" ca="1" si="247"/>
        <v>#N/A</v>
      </c>
      <c r="R1220" s="86" t="e">
        <f t="shared" ca="1" si="248"/>
        <v>#N/A</v>
      </c>
      <c r="S1220" s="86" t="e">
        <f t="shared" ca="1" si="249"/>
        <v>#N/A</v>
      </c>
      <c r="T1220" s="16" t="e">
        <f ca="1">(($E$9*(RAND()*($E$213-$D$213)+$D$213))*(RAND()*('Your Value Calcs'!$E$209-'Your Value Calcs'!$D$209)+'Your Value Calcs'!$D$209+IF('Your Results'!$D$48&gt;0,'Your Results'!$D$48,0)))+$E$161-$E$201+$E$185-($E$185*(RAND()*($E$215-$D$215)+$D$215))-(($E$205/$C$56)*(RAND()*($E$216-$D$216)+$D$216))</f>
        <v>#N/A</v>
      </c>
      <c r="U1220" s="86"/>
    </row>
    <row r="1221" spans="2:21" x14ac:dyDescent="0.25">
      <c r="B1221" s="181" t="e">
        <f t="shared" ca="1" si="243"/>
        <v>#N/A</v>
      </c>
      <c r="C12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1" s="86"/>
      <c r="E1221" s="86"/>
      <c r="G1221" s="16"/>
      <c r="H1221" s="86"/>
      <c r="I1221" s="86"/>
      <c r="K1221" s="86"/>
      <c r="M1221" s="16" t="e">
        <f t="shared" ca="1" si="244"/>
        <v>#N/A</v>
      </c>
      <c r="N1221" s="86" t="e">
        <f t="shared" ca="1" si="245"/>
        <v>#N/A</v>
      </c>
      <c r="O1221" s="86" t="e">
        <f t="shared" ca="1" si="246"/>
        <v>#N/A</v>
      </c>
      <c r="Q1221" s="16" t="e">
        <f t="shared" ca="1" si="247"/>
        <v>#N/A</v>
      </c>
      <c r="R1221" s="86" t="e">
        <f t="shared" ca="1" si="248"/>
        <v>#N/A</v>
      </c>
      <c r="S1221" s="86" t="e">
        <f t="shared" ca="1" si="249"/>
        <v>#N/A</v>
      </c>
      <c r="T1221" s="16" t="e">
        <f ca="1">(($E$9*(RAND()*($E$213-$D$213)+$D$213))*(RAND()*('Your Value Calcs'!$E$209-'Your Value Calcs'!$D$209)+'Your Value Calcs'!$D$209+IF('Your Results'!$D$48&gt;0,'Your Results'!$D$48,0)))+$E$161-$E$201+$E$185-($E$185*(RAND()*($E$215-$D$215)+$D$215))-(($E$205/$C$56)*(RAND()*($E$216-$D$216)+$D$216))</f>
        <v>#N/A</v>
      </c>
      <c r="U1221" s="86"/>
    </row>
    <row r="1222" spans="2:21" x14ac:dyDescent="0.25">
      <c r="B1222" s="181" t="e">
        <f t="shared" ca="1" si="243"/>
        <v>#N/A</v>
      </c>
      <c r="C12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2" s="86"/>
      <c r="E1222" s="86"/>
      <c r="G1222" s="16"/>
      <c r="H1222" s="86"/>
      <c r="I1222" s="86"/>
      <c r="K1222" s="86"/>
      <c r="M1222" s="16" t="e">
        <f t="shared" ca="1" si="244"/>
        <v>#N/A</v>
      </c>
      <c r="N1222" s="86" t="e">
        <f t="shared" ca="1" si="245"/>
        <v>#N/A</v>
      </c>
      <c r="O1222" s="86" t="e">
        <f t="shared" ca="1" si="246"/>
        <v>#N/A</v>
      </c>
      <c r="Q1222" s="16" t="e">
        <f t="shared" ca="1" si="247"/>
        <v>#N/A</v>
      </c>
      <c r="R1222" s="86" t="e">
        <f t="shared" ca="1" si="248"/>
        <v>#N/A</v>
      </c>
      <c r="S1222" s="86" t="e">
        <f t="shared" ca="1" si="249"/>
        <v>#N/A</v>
      </c>
      <c r="T1222" s="16" t="e">
        <f ca="1">(($E$9*(RAND()*($E$213-$D$213)+$D$213))*(RAND()*('Your Value Calcs'!$E$209-'Your Value Calcs'!$D$209)+'Your Value Calcs'!$D$209+IF('Your Results'!$D$48&gt;0,'Your Results'!$D$48,0)))+$E$161-$E$201+$E$185-($E$185*(RAND()*($E$215-$D$215)+$D$215))-(($E$205/$C$56)*(RAND()*($E$216-$D$216)+$D$216))</f>
        <v>#N/A</v>
      </c>
      <c r="U1222" s="86"/>
    </row>
    <row r="1223" spans="2:21" x14ac:dyDescent="0.25">
      <c r="B1223" s="181" t="e">
        <f t="shared" ca="1" si="243"/>
        <v>#N/A</v>
      </c>
      <c r="C12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3" s="86"/>
      <c r="E1223" s="86"/>
      <c r="G1223" s="16"/>
      <c r="H1223" s="86"/>
      <c r="I1223" s="86"/>
      <c r="K1223" s="86"/>
      <c r="M1223" s="16" t="e">
        <f t="shared" ca="1" si="244"/>
        <v>#N/A</v>
      </c>
      <c r="N1223" s="86" t="e">
        <f t="shared" ca="1" si="245"/>
        <v>#N/A</v>
      </c>
      <c r="O1223" s="86" t="e">
        <f t="shared" ca="1" si="246"/>
        <v>#N/A</v>
      </c>
      <c r="Q1223" s="16" t="e">
        <f t="shared" ca="1" si="247"/>
        <v>#N/A</v>
      </c>
      <c r="R1223" s="86" t="e">
        <f t="shared" ca="1" si="248"/>
        <v>#N/A</v>
      </c>
      <c r="S1223" s="86" t="e">
        <f t="shared" ca="1" si="249"/>
        <v>#N/A</v>
      </c>
      <c r="T1223" s="16" t="e">
        <f ca="1">(($E$9*(RAND()*($E$213-$D$213)+$D$213))*(RAND()*('Your Value Calcs'!$E$209-'Your Value Calcs'!$D$209)+'Your Value Calcs'!$D$209+IF('Your Results'!$D$48&gt;0,'Your Results'!$D$48,0)))+$E$161-$E$201+$E$185-($E$185*(RAND()*($E$215-$D$215)+$D$215))-(($E$205/$C$56)*(RAND()*($E$216-$D$216)+$D$216))</f>
        <v>#N/A</v>
      </c>
      <c r="U1223" s="86"/>
    </row>
    <row r="1224" spans="2:21" x14ac:dyDescent="0.25">
      <c r="B1224" s="181" t="e">
        <f t="shared" ca="1" si="243"/>
        <v>#N/A</v>
      </c>
      <c r="C12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4" s="86"/>
      <c r="E1224" s="86"/>
      <c r="G1224" s="16"/>
      <c r="H1224" s="86"/>
      <c r="I1224" s="86"/>
      <c r="K1224" s="86"/>
      <c r="M1224" s="16" t="e">
        <f t="shared" ca="1" si="244"/>
        <v>#N/A</v>
      </c>
      <c r="N1224" s="86" t="e">
        <f t="shared" ca="1" si="245"/>
        <v>#N/A</v>
      </c>
      <c r="O1224" s="86" t="e">
        <f t="shared" ca="1" si="246"/>
        <v>#N/A</v>
      </c>
      <c r="Q1224" s="16" t="e">
        <f t="shared" ca="1" si="247"/>
        <v>#N/A</v>
      </c>
      <c r="R1224" s="86" t="e">
        <f t="shared" ca="1" si="248"/>
        <v>#N/A</v>
      </c>
      <c r="S1224" s="86" t="e">
        <f t="shared" ca="1" si="249"/>
        <v>#N/A</v>
      </c>
      <c r="T1224" s="16" t="e">
        <f ca="1">(($E$9*(RAND()*($E$213-$D$213)+$D$213))*(RAND()*('Your Value Calcs'!$E$209-'Your Value Calcs'!$D$209)+'Your Value Calcs'!$D$209+IF('Your Results'!$D$48&gt;0,'Your Results'!$D$48,0)))+$E$161-$E$201+$E$185-($E$185*(RAND()*($E$215-$D$215)+$D$215))-(($E$205/$C$56)*(RAND()*($E$216-$D$216)+$D$216))</f>
        <v>#N/A</v>
      </c>
      <c r="U1224" s="86"/>
    </row>
    <row r="1225" spans="2:21" x14ac:dyDescent="0.25">
      <c r="B1225" s="181" t="e">
        <f t="shared" ca="1" si="243"/>
        <v>#N/A</v>
      </c>
      <c r="C12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5" s="86"/>
      <c r="E1225" s="86"/>
      <c r="G1225" s="16"/>
      <c r="H1225" s="86"/>
      <c r="I1225" s="86"/>
      <c r="K1225" s="86"/>
      <c r="M1225" s="16" t="e">
        <f t="shared" ca="1" si="244"/>
        <v>#N/A</v>
      </c>
      <c r="N1225" s="86" t="e">
        <f t="shared" ca="1" si="245"/>
        <v>#N/A</v>
      </c>
      <c r="O1225" s="86" t="e">
        <f t="shared" ca="1" si="246"/>
        <v>#N/A</v>
      </c>
      <c r="Q1225" s="16" t="e">
        <f t="shared" ca="1" si="247"/>
        <v>#N/A</v>
      </c>
      <c r="R1225" s="86" t="e">
        <f t="shared" ca="1" si="248"/>
        <v>#N/A</v>
      </c>
      <c r="S1225" s="86" t="e">
        <f t="shared" ca="1" si="249"/>
        <v>#N/A</v>
      </c>
      <c r="T1225" s="16" t="e">
        <f ca="1">(($E$9*(RAND()*($E$213-$D$213)+$D$213))*(RAND()*('Your Value Calcs'!$E$209-'Your Value Calcs'!$D$209)+'Your Value Calcs'!$D$209+IF('Your Results'!$D$48&gt;0,'Your Results'!$D$48,0)))+$E$161-$E$201+$E$185-($E$185*(RAND()*($E$215-$D$215)+$D$215))-(($E$205/$C$56)*(RAND()*($E$216-$D$216)+$D$216))</f>
        <v>#N/A</v>
      </c>
      <c r="U1225" s="86"/>
    </row>
    <row r="1226" spans="2:21" x14ac:dyDescent="0.25">
      <c r="B1226" s="181" t="e">
        <f t="shared" ca="1" si="243"/>
        <v>#N/A</v>
      </c>
      <c r="C12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6" s="86"/>
      <c r="E1226" s="86"/>
      <c r="G1226" s="16"/>
      <c r="H1226" s="86"/>
      <c r="I1226" s="86"/>
      <c r="K1226" s="86"/>
      <c r="M1226" s="16" t="e">
        <f t="shared" ca="1" si="244"/>
        <v>#N/A</v>
      </c>
      <c r="N1226" s="86" t="e">
        <f t="shared" ca="1" si="245"/>
        <v>#N/A</v>
      </c>
      <c r="O1226" s="86" t="e">
        <f t="shared" ca="1" si="246"/>
        <v>#N/A</v>
      </c>
      <c r="Q1226" s="16" t="e">
        <f t="shared" ca="1" si="247"/>
        <v>#N/A</v>
      </c>
      <c r="R1226" s="86" t="e">
        <f t="shared" ca="1" si="248"/>
        <v>#N/A</v>
      </c>
      <c r="S1226" s="86" t="e">
        <f t="shared" ca="1" si="249"/>
        <v>#N/A</v>
      </c>
      <c r="T1226" s="16" t="e">
        <f ca="1">(($E$9*(RAND()*($E$213-$D$213)+$D$213))*(RAND()*('Your Value Calcs'!$E$209-'Your Value Calcs'!$D$209)+'Your Value Calcs'!$D$209+IF('Your Results'!$D$48&gt;0,'Your Results'!$D$48,0)))+$E$161-$E$201+$E$185-($E$185*(RAND()*($E$215-$D$215)+$D$215))-(($E$205/$C$56)*(RAND()*($E$216-$D$216)+$D$216))</f>
        <v>#N/A</v>
      </c>
      <c r="U1226" s="86"/>
    </row>
    <row r="1227" spans="2:21" x14ac:dyDescent="0.25">
      <c r="B1227" s="181" t="e">
        <f t="shared" ca="1" si="243"/>
        <v>#N/A</v>
      </c>
      <c r="C12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7" s="86"/>
      <c r="E1227" s="86"/>
      <c r="G1227" s="16"/>
      <c r="H1227" s="86"/>
      <c r="I1227" s="86"/>
      <c r="K1227" s="86"/>
      <c r="M1227" s="16" t="e">
        <f t="shared" ca="1" si="244"/>
        <v>#N/A</v>
      </c>
      <c r="N1227" s="86" t="e">
        <f t="shared" ca="1" si="245"/>
        <v>#N/A</v>
      </c>
      <c r="O1227" s="86" t="e">
        <f t="shared" ca="1" si="246"/>
        <v>#N/A</v>
      </c>
      <c r="Q1227" s="16" t="e">
        <f t="shared" ca="1" si="247"/>
        <v>#N/A</v>
      </c>
      <c r="R1227" s="86" t="e">
        <f t="shared" ca="1" si="248"/>
        <v>#N/A</v>
      </c>
      <c r="S1227" s="86" t="e">
        <f t="shared" ca="1" si="249"/>
        <v>#N/A</v>
      </c>
      <c r="T1227" s="16" t="e">
        <f ca="1">(($E$9*(RAND()*($E$213-$D$213)+$D$213))*(RAND()*('Your Value Calcs'!$E$209-'Your Value Calcs'!$D$209)+'Your Value Calcs'!$D$209+IF('Your Results'!$D$48&gt;0,'Your Results'!$D$48,0)))+$E$161-$E$201+$E$185-($E$185*(RAND()*($E$215-$D$215)+$D$215))-(($E$205/$C$56)*(RAND()*($E$216-$D$216)+$D$216))</f>
        <v>#N/A</v>
      </c>
      <c r="U1227" s="86"/>
    </row>
    <row r="1228" spans="2:21" x14ac:dyDescent="0.25">
      <c r="B1228" s="181" t="e">
        <f t="shared" ca="1" si="243"/>
        <v>#N/A</v>
      </c>
      <c r="C12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8" s="86"/>
      <c r="E1228" s="86"/>
      <c r="G1228" s="16"/>
      <c r="H1228" s="86"/>
      <c r="I1228" s="86"/>
      <c r="K1228" s="86"/>
      <c r="M1228" s="16" t="e">
        <f t="shared" ca="1" si="244"/>
        <v>#N/A</v>
      </c>
      <c r="N1228" s="86" t="e">
        <f t="shared" ca="1" si="245"/>
        <v>#N/A</v>
      </c>
      <c r="O1228" s="86" t="e">
        <f t="shared" ca="1" si="246"/>
        <v>#N/A</v>
      </c>
      <c r="Q1228" s="16" t="e">
        <f t="shared" ca="1" si="247"/>
        <v>#N/A</v>
      </c>
      <c r="R1228" s="86" t="e">
        <f t="shared" ca="1" si="248"/>
        <v>#N/A</v>
      </c>
      <c r="S1228" s="86" t="e">
        <f t="shared" ca="1" si="249"/>
        <v>#N/A</v>
      </c>
      <c r="T1228" s="16" t="e">
        <f ca="1">(($E$9*(RAND()*($E$213-$D$213)+$D$213))*(RAND()*('Your Value Calcs'!$E$209-'Your Value Calcs'!$D$209)+'Your Value Calcs'!$D$209+IF('Your Results'!$D$48&gt;0,'Your Results'!$D$48,0)))+$E$161-$E$201+$E$185-($E$185*(RAND()*($E$215-$D$215)+$D$215))-(($E$205/$C$56)*(RAND()*($E$216-$D$216)+$D$216))</f>
        <v>#N/A</v>
      </c>
      <c r="U1228" s="86"/>
    </row>
    <row r="1229" spans="2:21" x14ac:dyDescent="0.25">
      <c r="B1229" s="181" t="e">
        <f t="shared" ca="1" si="243"/>
        <v>#N/A</v>
      </c>
      <c r="C12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9" s="86"/>
      <c r="E1229" s="86"/>
      <c r="G1229" s="16"/>
      <c r="H1229" s="86"/>
      <c r="I1229" s="86"/>
      <c r="K1229" s="86"/>
      <c r="M1229" s="16" t="e">
        <f t="shared" ca="1" si="244"/>
        <v>#N/A</v>
      </c>
      <c r="N1229" s="86" t="e">
        <f t="shared" ca="1" si="245"/>
        <v>#N/A</v>
      </c>
      <c r="O1229" s="86" t="e">
        <f t="shared" ca="1" si="246"/>
        <v>#N/A</v>
      </c>
      <c r="Q1229" s="16" t="e">
        <f t="shared" ca="1" si="247"/>
        <v>#N/A</v>
      </c>
      <c r="R1229" s="86" t="e">
        <f t="shared" ca="1" si="248"/>
        <v>#N/A</v>
      </c>
      <c r="S1229" s="86" t="e">
        <f t="shared" ca="1" si="249"/>
        <v>#N/A</v>
      </c>
      <c r="T1229" s="16" t="e">
        <f ca="1">(($E$9*(RAND()*($E$213-$D$213)+$D$213))*(RAND()*('Your Value Calcs'!$E$209-'Your Value Calcs'!$D$209)+'Your Value Calcs'!$D$209+IF('Your Results'!$D$48&gt;0,'Your Results'!$D$48,0)))+$E$161-$E$201+$E$185-($E$185*(RAND()*($E$215-$D$215)+$D$215))-(($E$205/$C$56)*(RAND()*($E$216-$D$216)+$D$216))</f>
        <v>#N/A</v>
      </c>
      <c r="U1229" s="86"/>
    </row>
    <row r="1230" spans="2:21" x14ac:dyDescent="0.25">
      <c r="B1230" s="181" t="e">
        <f t="shared" ca="1" si="243"/>
        <v>#N/A</v>
      </c>
      <c r="C12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0" s="86"/>
      <c r="E1230" s="86"/>
      <c r="G1230" s="16"/>
      <c r="H1230" s="86"/>
      <c r="I1230" s="86"/>
      <c r="K1230" s="86"/>
      <c r="M1230" s="16" t="e">
        <f t="shared" ca="1" si="244"/>
        <v>#N/A</v>
      </c>
      <c r="N1230" s="86" t="e">
        <f t="shared" ca="1" si="245"/>
        <v>#N/A</v>
      </c>
      <c r="O1230" s="86" t="e">
        <f t="shared" ca="1" si="246"/>
        <v>#N/A</v>
      </c>
      <c r="Q1230" s="16" t="e">
        <f t="shared" ca="1" si="247"/>
        <v>#N/A</v>
      </c>
      <c r="R1230" s="86" t="e">
        <f t="shared" ca="1" si="248"/>
        <v>#N/A</v>
      </c>
      <c r="S1230" s="86" t="e">
        <f t="shared" ca="1" si="249"/>
        <v>#N/A</v>
      </c>
      <c r="T1230" s="16" t="e">
        <f ca="1">(($E$9*(RAND()*($E$213-$D$213)+$D$213))*(RAND()*('Your Value Calcs'!$E$209-'Your Value Calcs'!$D$209)+'Your Value Calcs'!$D$209+IF('Your Results'!$D$48&gt;0,'Your Results'!$D$48,0)))+$E$161-$E$201+$E$185-($E$185*(RAND()*($E$215-$D$215)+$D$215))-(($E$205/$C$56)*(RAND()*($E$216-$D$216)+$D$216))</f>
        <v>#N/A</v>
      </c>
      <c r="U1230" s="86"/>
    </row>
    <row r="1231" spans="2:21" x14ac:dyDescent="0.25">
      <c r="B1231" s="181" t="e">
        <f t="shared" ca="1" si="243"/>
        <v>#N/A</v>
      </c>
      <c r="C12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1" s="86"/>
      <c r="E1231" s="86"/>
      <c r="G1231" s="16"/>
      <c r="H1231" s="86"/>
      <c r="I1231" s="86"/>
      <c r="K1231" s="86"/>
      <c r="M1231" s="16" t="e">
        <f t="shared" ca="1" si="244"/>
        <v>#N/A</v>
      </c>
      <c r="N1231" s="86" t="e">
        <f t="shared" ca="1" si="245"/>
        <v>#N/A</v>
      </c>
      <c r="O1231" s="86" t="e">
        <f t="shared" ca="1" si="246"/>
        <v>#N/A</v>
      </c>
      <c r="Q1231" s="16" t="e">
        <f t="shared" ca="1" si="247"/>
        <v>#N/A</v>
      </c>
      <c r="R1231" s="86" t="e">
        <f t="shared" ca="1" si="248"/>
        <v>#N/A</v>
      </c>
      <c r="S1231" s="86" t="e">
        <f t="shared" ca="1" si="249"/>
        <v>#N/A</v>
      </c>
      <c r="T1231" s="16" t="e">
        <f ca="1">(($E$9*(RAND()*($E$213-$D$213)+$D$213))*(RAND()*('Your Value Calcs'!$E$209-'Your Value Calcs'!$D$209)+'Your Value Calcs'!$D$209+IF('Your Results'!$D$48&gt;0,'Your Results'!$D$48,0)))+$E$161-$E$201+$E$185-($E$185*(RAND()*($E$215-$D$215)+$D$215))-(($E$205/$C$56)*(RAND()*($E$216-$D$216)+$D$216))</f>
        <v>#N/A</v>
      </c>
      <c r="U1231" s="86"/>
    </row>
    <row r="1232" spans="2:21" x14ac:dyDescent="0.25">
      <c r="B1232" s="181" t="e">
        <f t="shared" ca="1" si="243"/>
        <v>#N/A</v>
      </c>
      <c r="C12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2" s="86"/>
      <c r="E1232" s="86"/>
      <c r="G1232" s="16"/>
      <c r="H1232" s="86"/>
      <c r="I1232" s="86"/>
      <c r="K1232" s="86"/>
      <c r="M1232" s="16" t="e">
        <f t="shared" ca="1" si="244"/>
        <v>#N/A</v>
      </c>
      <c r="N1232" s="86" t="e">
        <f t="shared" ca="1" si="245"/>
        <v>#N/A</v>
      </c>
      <c r="O1232" s="86" t="e">
        <f t="shared" ca="1" si="246"/>
        <v>#N/A</v>
      </c>
      <c r="Q1232" s="16" t="e">
        <f t="shared" ca="1" si="247"/>
        <v>#N/A</v>
      </c>
      <c r="R1232" s="86" t="e">
        <f t="shared" ca="1" si="248"/>
        <v>#N/A</v>
      </c>
      <c r="S1232" s="86" t="e">
        <f t="shared" ca="1" si="249"/>
        <v>#N/A</v>
      </c>
      <c r="T1232" s="16" t="e">
        <f ca="1">(($E$9*(RAND()*($E$213-$D$213)+$D$213))*(RAND()*('Your Value Calcs'!$E$209-'Your Value Calcs'!$D$209)+'Your Value Calcs'!$D$209+IF('Your Results'!$D$48&gt;0,'Your Results'!$D$48,0)))+$E$161-$E$201+$E$185-($E$185*(RAND()*($E$215-$D$215)+$D$215))-(($E$205/$C$56)*(RAND()*($E$216-$D$216)+$D$216))</f>
        <v>#N/A</v>
      </c>
      <c r="U1232" s="86"/>
    </row>
    <row r="1233" spans="2:21" x14ac:dyDescent="0.25">
      <c r="B1233" s="181" t="e">
        <f t="shared" ca="1" si="243"/>
        <v>#N/A</v>
      </c>
      <c r="C12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3" s="86"/>
      <c r="E1233" s="86"/>
      <c r="G1233" s="16"/>
      <c r="H1233" s="86"/>
      <c r="I1233" s="86"/>
      <c r="K1233" s="86"/>
      <c r="M1233" s="16" t="e">
        <f t="shared" ca="1" si="244"/>
        <v>#N/A</v>
      </c>
      <c r="N1233" s="86" t="e">
        <f t="shared" ca="1" si="245"/>
        <v>#N/A</v>
      </c>
      <c r="O1233" s="86" t="e">
        <f t="shared" ca="1" si="246"/>
        <v>#N/A</v>
      </c>
      <c r="Q1233" s="16" t="e">
        <f t="shared" ca="1" si="247"/>
        <v>#N/A</v>
      </c>
      <c r="R1233" s="86" t="e">
        <f t="shared" ca="1" si="248"/>
        <v>#N/A</v>
      </c>
      <c r="S1233" s="86" t="e">
        <f t="shared" ca="1" si="249"/>
        <v>#N/A</v>
      </c>
      <c r="T1233" s="16" t="e">
        <f ca="1">(($E$9*(RAND()*($E$213-$D$213)+$D$213))*(RAND()*('Your Value Calcs'!$E$209-'Your Value Calcs'!$D$209)+'Your Value Calcs'!$D$209+IF('Your Results'!$D$48&gt;0,'Your Results'!$D$48,0)))+$E$161-$E$201+$E$185-($E$185*(RAND()*($E$215-$D$215)+$D$215))-(($E$205/$C$56)*(RAND()*($E$216-$D$216)+$D$216))</f>
        <v>#N/A</v>
      </c>
      <c r="U1233" s="86"/>
    </row>
    <row r="1234" spans="2:21" x14ac:dyDescent="0.25">
      <c r="B1234" s="181" t="e">
        <f t="shared" ca="1" si="243"/>
        <v>#N/A</v>
      </c>
      <c r="C12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4" s="86"/>
      <c r="E1234" s="86"/>
      <c r="G1234" s="16"/>
      <c r="H1234" s="86"/>
      <c r="I1234" s="86"/>
      <c r="K1234" s="86"/>
      <c r="M1234" s="16" t="e">
        <f t="shared" ca="1" si="244"/>
        <v>#N/A</v>
      </c>
      <c r="N1234" s="86" t="e">
        <f t="shared" ca="1" si="245"/>
        <v>#N/A</v>
      </c>
      <c r="O1234" s="86" t="e">
        <f t="shared" ca="1" si="246"/>
        <v>#N/A</v>
      </c>
      <c r="Q1234" s="16" t="e">
        <f t="shared" ca="1" si="247"/>
        <v>#N/A</v>
      </c>
      <c r="R1234" s="86" t="e">
        <f t="shared" ca="1" si="248"/>
        <v>#N/A</v>
      </c>
      <c r="S1234" s="86" t="e">
        <f t="shared" ca="1" si="249"/>
        <v>#N/A</v>
      </c>
      <c r="T1234" s="16" t="e">
        <f ca="1">(($E$9*(RAND()*($E$213-$D$213)+$D$213))*(RAND()*('Your Value Calcs'!$E$209-'Your Value Calcs'!$D$209)+'Your Value Calcs'!$D$209+IF('Your Results'!$D$48&gt;0,'Your Results'!$D$48,0)))+$E$161-$E$201+$E$185-($E$185*(RAND()*($E$215-$D$215)+$D$215))-(($E$205/$C$56)*(RAND()*($E$216-$D$216)+$D$216))</f>
        <v>#N/A</v>
      </c>
      <c r="U1234" s="86"/>
    </row>
    <row r="1235" spans="2:21" x14ac:dyDescent="0.25">
      <c r="B1235" s="181" t="e">
        <f t="shared" ca="1" si="243"/>
        <v>#N/A</v>
      </c>
      <c r="C12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5" s="86"/>
      <c r="E1235" s="86"/>
      <c r="G1235" s="16"/>
      <c r="H1235" s="86"/>
      <c r="I1235" s="86"/>
      <c r="K1235" s="86"/>
      <c r="M1235" s="16" t="e">
        <f t="shared" ca="1" si="244"/>
        <v>#N/A</v>
      </c>
      <c r="N1235" s="86" t="e">
        <f t="shared" ca="1" si="245"/>
        <v>#N/A</v>
      </c>
      <c r="O1235" s="86" t="e">
        <f t="shared" ca="1" si="246"/>
        <v>#N/A</v>
      </c>
      <c r="Q1235" s="16" t="e">
        <f t="shared" ca="1" si="247"/>
        <v>#N/A</v>
      </c>
      <c r="R1235" s="86" t="e">
        <f t="shared" ca="1" si="248"/>
        <v>#N/A</v>
      </c>
      <c r="S1235" s="86" t="e">
        <f t="shared" ca="1" si="249"/>
        <v>#N/A</v>
      </c>
      <c r="T1235" s="16" t="e">
        <f ca="1">(($E$9*(RAND()*($E$213-$D$213)+$D$213))*(RAND()*('Your Value Calcs'!$E$209-'Your Value Calcs'!$D$209)+'Your Value Calcs'!$D$209+IF('Your Results'!$D$48&gt;0,'Your Results'!$D$48,0)))+$E$161-$E$201+$E$185-($E$185*(RAND()*($E$215-$D$215)+$D$215))-(($E$205/$C$56)*(RAND()*($E$216-$D$216)+$D$216))</f>
        <v>#N/A</v>
      </c>
      <c r="U1235" s="86"/>
    </row>
    <row r="1236" spans="2:21" x14ac:dyDescent="0.25">
      <c r="B1236" s="181" t="e">
        <f t="shared" ca="1" si="243"/>
        <v>#N/A</v>
      </c>
      <c r="C12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6" s="86"/>
      <c r="E1236" s="86"/>
      <c r="G1236" s="16"/>
      <c r="H1236" s="86"/>
      <c r="I1236" s="86"/>
      <c r="K1236" s="86"/>
      <c r="M1236" s="16" t="e">
        <f t="shared" ca="1" si="244"/>
        <v>#N/A</v>
      </c>
      <c r="N1236" s="86" t="e">
        <f t="shared" ca="1" si="245"/>
        <v>#N/A</v>
      </c>
      <c r="O1236" s="86" t="e">
        <f t="shared" ca="1" si="246"/>
        <v>#N/A</v>
      </c>
      <c r="Q1236" s="16" t="e">
        <f t="shared" ca="1" si="247"/>
        <v>#N/A</v>
      </c>
      <c r="R1236" s="86" t="e">
        <f t="shared" ca="1" si="248"/>
        <v>#N/A</v>
      </c>
      <c r="S1236" s="86" t="e">
        <f t="shared" ca="1" si="249"/>
        <v>#N/A</v>
      </c>
      <c r="T1236" s="16" t="e">
        <f ca="1">(($E$9*(RAND()*($E$213-$D$213)+$D$213))*(RAND()*('Your Value Calcs'!$E$209-'Your Value Calcs'!$D$209)+'Your Value Calcs'!$D$209+IF('Your Results'!$D$48&gt;0,'Your Results'!$D$48,0)))+$E$161-$E$201+$E$185-($E$185*(RAND()*($E$215-$D$215)+$D$215))-(($E$205/$C$56)*(RAND()*($E$216-$D$216)+$D$216))</f>
        <v>#N/A</v>
      </c>
      <c r="U1236" s="86"/>
    </row>
    <row r="1237" spans="2:21" x14ac:dyDescent="0.25">
      <c r="B1237" s="181" t="e">
        <f t="shared" ca="1" si="243"/>
        <v>#N/A</v>
      </c>
      <c r="C12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7" s="86"/>
      <c r="E1237" s="86"/>
      <c r="G1237" s="16"/>
      <c r="H1237" s="86"/>
      <c r="I1237" s="86"/>
      <c r="K1237" s="86"/>
      <c r="M1237" s="16" t="e">
        <f t="shared" ca="1" si="244"/>
        <v>#N/A</v>
      </c>
      <c r="N1237" s="86" t="e">
        <f t="shared" ca="1" si="245"/>
        <v>#N/A</v>
      </c>
      <c r="O1237" s="86" t="e">
        <f t="shared" ca="1" si="246"/>
        <v>#N/A</v>
      </c>
      <c r="Q1237" s="16" t="e">
        <f t="shared" ca="1" si="247"/>
        <v>#N/A</v>
      </c>
      <c r="R1237" s="86" t="e">
        <f t="shared" ca="1" si="248"/>
        <v>#N/A</v>
      </c>
      <c r="S1237" s="86" t="e">
        <f t="shared" ca="1" si="249"/>
        <v>#N/A</v>
      </c>
      <c r="T1237" s="16" t="e">
        <f ca="1">(($E$9*(RAND()*($E$213-$D$213)+$D$213))*(RAND()*('Your Value Calcs'!$E$209-'Your Value Calcs'!$D$209)+'Your Value Calcs'!$D$209+IF('Your Results'!$D$48&gt;0,'Your Results'!$D$48,0)))+$E$161-$E$201+$E$185-($E$185*(RAND()*($E$215-$D$215)+$D$215))-(($E$205/$C$56)*(RAND()*($E$216-$D$216)+$D$216))</f>
        <v>#N/A</v>
      </c>
      <c r="U1237" s="86"/>
    </row>
    <row r="1238" spans="2:21" x14ac:dyDescent="0.25">
      <c r="B1238" s="181" t="e">
        <f t="shared" ca="1" si="243"/>
        <v>#N/A</v>
      </c>
      <c r="C12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8" s="86"/>
      <c r="E1238" s="86"/>
      <c r="G1238" s="16"/>
      <c r="H1238" s="86"/>
      <c r="I1238" s="86"/>
      <c r="K1238" s="86"/>
      <c r="M1238" s="16" t="e">
        <f t="shared" ca="1" si="244"/>
        <v>#N/A</v>
      </c>
      <c r="N1238" s="86" t="e">
        <f t="shared" ca="1" si="245"/>
        <v>#N/A</v>
      </c>
      <c r="O1238" s="86" t="e">
        <f t="shared" ca="1" si="246"/>
        <v>#N/A</v>
      </c>
      <c r="Q1238" s="16" t="e">
        <f t="shared" ca="1" si="247"/>
        <v>#N/A</v>
      </c>
      <c r="R1238" s="86" t="e">
        <f t="shared" ca="1" si="248"/>
        <v>#N/A</v>
      </c>
      <c r="S1238" s="86" t="e">
        <f t="shared" ca="1" si="249"/>
        <v>#N/A</v>
      </c>
      <c r="T1238" s="16" t="e">
        <f ca="1">(($E$9*(RAND()*($E$213-$D$213)+$D$213))*(RAND()*('Your Value Calcs'!$E$209-'Your Value Calcs'!$D$209)+'Your Value Calcs'!$D$209+IF('Your Results'!$D$48&gt;0,'Your Results'!$D$48,0)))+$E$161-$E$201+$E$185-($E$185*(RAND()*($E$215-$D$215)+$D$215))-(($E$205/$C$56)*(RAND()*($E$216-$D$216)+$D$216))</f>
        <v>#N/A</v>
      </c>
      <c r="U1238" s="86"/>
    </row>
    <row r="1239" spans="2:21" x14ac:dyDescent="0.25">
      <c r="B1239" s="181" t="e">
        <f t="shared" ca="1" si="243"/>
        <v>#N/A</v>
      </c>
      <c r="C12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9" s="86"/>
      <c r="E1239" s="86"/>
      <c r="G1239" s="16"/>
      <c r="H1239" s="86"/>
      <c r="I1239" s="86"/>
      <c r="K1239" s="86"/>
      <c r="M1239" s="16" t="e">
        <f t="shared" ca="1" si="244"/>
        <v>#N/A</v>
      </c>
      <c r="N1239" s="86" t="e">
        <f t="shared" ca="1" si="245"/>
        <v>#N/A</v>
      </c>
      <c r="O1239" s="86" t="e">
        <f t="shared" ca="1" si="246"/>
        <v>#N/A</v>
      </c>
      <c r="Q1239" s="16" t="e">
        <f t="shared" ca="1" si="247"/>
        <v>#N/A</v>
      </c>
      <c r="R1239" s="86" t="e">
        <f t="shared" ca="1" si="248"/>
        <v>#N/A</v>
      </c>
      <c r="S1239" s="86" t="e">
        <f t="shared" ca="1" si="249"/>
        <v>#N/A</v>
      </c>
      <c r="T1239" s="16" t="e">
        <f ca="1">(($E$9*(RAND()*($E$213-$D$213)+$D$213))*(RAND()*('Your Value Calcs'!$E$209-'Your Value Calcs'!$D$209)+'Your Value Calcs'!$D$209+IF('Your Results'!$D$48&gt;0,'Your Results'!$D$48,0)))+$E$161-$E$201+$E$185-($E$185*(RAND()*($E$215-$D$215)+$D$215))-(($E$205/$C$56)*(RAND()*($E$216-$D$216)+$D$216))</f>
        <v>#N/A</v>
      </c>
      <c r="U1239" s="86"/>
    </row>
    <row r="1240" spans="2:21" x14ac:dyDescent="0.25">
      <c r="B1240" s="181" t="e">
        <f t="shared" ca="1" si="243"/>
        <v>#N/A</v>
      </c>
      <c r="C12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0" s="86"/>
      <c r="E1240" s="86"/>
      <c r="G1240" s="16"/>
      <c r="H1240" s="86"/>
      <c r="I1240" s="86"/>
      <c r="K1240" s="86"/>
      <c r="M1240" s="16" t="e">
        <f t="shared" ca="1" si="244"/>
        <v>#N/A</v>
      </c>
      <c r="N1240" s="86" t="e">
        <f t="shared" ca="1" si="245"/>
        <v>#N/A</v>
      </c>
      <c r="O1240" s="86" t="e">
        <f t="shared" ca="1" si="246"/>
        <v>#N/A</v>
      </c>
      <c r="Q1240" s="16" t="e">
        <f t="shared" ca="1" si="247"/>
        <v>#N/A</v>
      </c>
      <c r="R1240" s="86" t="e">
        <f t="shared" ca="1" si="248"/>
        <v>#N/A</v>
      </c>
      <c r="S1240" s="86" t="e">
        <f t="shared" ca="1" si="249"/>
        <v>#N/A</v>
      </c>
      <c r="T1240" s="16" t="e">
        <f ca="1">(($E$9*(RAND()*($E$213-$D$213)+$D$213))*(RAND()*('Your Value Calcs'!$E$209-'Your Value Calcs'!$D$209)+'Your Value Calcs'!$D$209+IF('Your Results'!$D$48&gt;0,'Your Results'!$D$48,0)))+$E$161-$E$201+$E$185-($E$185*(RAND()*($E$215-$D$215)+$D$215))-(($E$205/$C$56)*(RAND()*($E$216-$D$216)+$D$216))</f>
        <v>#N/A</v>
      </c>
      <c r="U1240" s="86"/>
    </row>
    <row r="1241" spans="2:21" x14ac:dyDescent="0.25">
      <c r="B1241" s="181" t="e">
        <f t="shared" ca="1" si="243"/>
        <v>#N/A</v>
      </c>
      <c r="C12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1" s="86"/>
      <c r="E1241" s="86"/>
      <c r="G1241" s="16"/>
      <c r="H1241" s="86"/>
      <c r="I1241" s="86"/>
      <c r="K1241" s="86"/>
      <c r="M1241" s="16" t="e">
        <f t="shared" ca="1" si="244"/>
        <v>#N/A</v>
      </c>
      <c r="N1241" s="86" t="e">
        <f t="shared" ca="1" si="245"/>
        <v>#N/A</v>
      </c>
      <c r="O1241" s="86" t="e">
        <f t="shared" ca="1" si="246"/>
        <v>#N/A</v>
      </c>
      <c r="Q1241" s="16" t="e">
        <f t="shared" ca="1" si="247"/>
        <v>#N/A</v>
      </c>
      <c r="R1241" s="86" t="e">
        <f t="shared" ca="1" si="248"/>
        <v>#N/A</v>
      </c>
      <c r="S1241" s="86" t="e">
        <f t="shared" ca="1" si="249"/>
        <v>#N/A</v>
      </c>
      <c r="T1241" s="16" t="e">
        <f ca="1">(($E$9*(RAND()*($E$213-$D$213)+$D$213))*(RAND()*('Your Value Calcs'!$E$209-'Your Value Calcs'!$D$209)+'Your Value Calcs'!$D$209+IF('Your Results'!$D$48&gt;0,'Your Results'!$D$48,0)))+$E$161-$E$201+$E$185-($E$185*(RAND()*($E$215-$D$215)+$D$215))-(($E$205/$C$56)*(RAND()*($E$216-$D$216)+$D$216))</f>
        <v>#N/A</v>
      </c>
      <c r="U1241" s="86"/>
    </row>
    <row r="1242" spans="2:21" x14ac:dyDescent="0.25">
      <c r="B1242" s="181" t="e">
        <f t="shared" ca="1" si="243"/>
        <v>#N/A</v>
      </c>
      <c r="C12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2" s="86"/>
      <c r="E1242" s="86"/>
      <c r="G1242" s="16"/>
      <c r="H1242" s="86"/>
      <c r="I1242" s="86"/>
      <c r="K1242" s="86"/>
      <c r="M1242" s="16" t="e">
        <f t="shared" ca="1" si="244"/>
        <v>#N/A</v>
      </c>
      <c r="N1242" s="86" t="e">
        <f t="shared" ca="1" si="245"/>
        <v>#N/A</v>
      </c>
      <c r="O1242" s="86" t="e">
        <f t="shared" ca="1" si="246"/>
        <v>#N/A</v>
      </c>
      <c r="Q1242" s="16" t="e">
        <f t="shared" ca="1" si="247"/>
        <v>#N/A</v>
      </c>
      <c r="R1242" s="86" t="e">
        <f t="shared" ca="1" si="248"/>
        <v>#N/A</v>
      </c>
      <c r="S1242" s="86" t="e">
        <f t="shared" ca="1" si="249"/>
        <v>#N/A</v>
      </c>
      <c r="T1242" s="16" t="e">
        <f ca="1">(($E$9*(RAND()*($E$213-$D$213)+$D$213))*(RAND()*('Your Value Calcs'!$E$209-'Your Value Calcs'!$D$209)+'Your Value Calcs'!$D$209+IF('Your Results'!$D$48&gt;0,'Your Results'!$D$48,0)))+$E$161-$E$201+$E$185-($E$185*(RAND()*($E$215-$D$215)+$D$215))-(($E$205/$C$56)*(RAND()*($E$216-$D$216)+$D$216))</f>
        <v>#N/A</v>
      </c>
      <c r="U1242" s="86"/>
    </row>
    <row r="1243" spans="2:21" x14ac:dyDescent="0.25">
      <c r="B1243" s="181" t="e">
        <f t="shared" ca="1" si="243"/>
        <v>#N/A</v>
      </c>
      <c r="C12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3" s="86"/>
      <c r="E1243" s="86"/>
      <c r="G1243" s="16"/>
      <c r="H1243" s="86"/>
      <c r="I1243" s="86"/>
      <c r="K1243" s="86"/>
      <c r="M1243" s="16" t="e">
        <f t="shared" ca="1" si="244"/>
        <v>#N/A</v>
      </c>
      <c r="N1243" s="86" t="e">
        <f t="shared" ca="1" si="245"/>
        <v>#N/A</v>
      </c>
      <c r="O1243" s="86" t="e">
        <f t="shared" ca="1" si="246"/>
        <v>#N/A</v>
      </c>
      <c r="Q1243" s="16" t="e">
        <f t="shared" ca="1" si="247"/>
        <v>#N/A</v>
      </c>
      <c r="R1243" s="86" t="e">
        <f t="shared" ca="1" si="248"/>
        <v>#N/A</v>
      </c>
      <c r="S1243" s="86" t="e">
        <f t="shared" ca="1" si="249"/>
        <v>#N/A</v>
      </c>
      <c r="T1243" s="16" t="e">
        <f ca="1">(($E$9*(RAND()*($E$213-$D$213)+$D$213))*(RAND()*('Your Value Calcs'!$E$209-'Your Value Calcs'!$D$209)+'Your Value Calcs'!$D$209+IF('Your Results'!$D$48&gt;0,'Your Results'!$D$48,0)))+$E$161-$E$201+$E$185-($E$185*(RAND()*($E$215-$D$215)+$D$215))-(($E$205/$C$56)*(RAND()*($E$216-$D$216)+$D$216))</f>
        <v>#N/A</v>
      </c>
      <c r="U1243" s="86"/>
    </row>
    <row r="1244" spans="2:21" x14ac:dyDescent="0.25">
      <c r="B1244" s="181" t="e">
        <f t="shared" ca="1" si="243"/>
        <v>#N/A</v>
      </c>
      <c r="C12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4" s="86"/>
      <c r="E1244" s="86"/>
      <c r="G1244" s="16"/>
      <c r="H1244" s="86"/>
      <c r="I1244" s="86"/>
      <c r="K1244" s="86"/>
      <c r="M1244" s="16" t="e">
        <f t="shared" ca="1" si="244"/>
        <v>#N/A</v>
      </c>
      <c r="N1244" s="86" t="e">
        <f t="shared" ca="1" si="245"/>
        <v>#N/A</v>
      </c>
      <c r="O1244" s="86" t="e">
        <f t="shared" ca="1" si="246"/>
        <v>#N/A</v>
      </c>
      <c r="Q1244" s="16" t="e">
        <f t="shared" ca="1" si="247"/>
        <v>#N/A</v>
      </c>
      <c r="R1244" s="86" t="e">
        <f t="shared" ca="1" si="248"/>
        <v>#N/A</v>
      </c>
      <c r="S1244" s="86" t="e">
        <f t="shared" ca="1" si="249"/>
        <v>#N/A</v>
      </c>
      <c r="T1244" s="16" t="e">
        <f ca="1">(($E$9*(RAND()*($E$213-$D$213)+$D$213))*(RAND()*('Your Value Calcs'!$E$209-'Your Value Calcs'!$D$209)+'Your Value Calcs'!$D$209+IF('Your Results'!$D$48&gt;0,'Your Results'!$D$48,0)))+$E$161-$E$201+$E$185-($E$185*(RAND()*($E$215-$D$215)+$D$215))-(($E$205/$C$56)*(RAND()*($E$216-$D$216)+$D$216))</f>
        <v>#N/A</v>
      </c>
      <c r="U1244" s="86"/>
    </row>
    <row r="1245" spans="2:21" x14ac:dyDescent="0.25">
      <c r="B1245" s="181" t="e">
        <f t="shared" ca="1" si="243"/>
        <v>#N/A</v>
      </c>
      <c r="C12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5" s="86"/>
      <c r="E1245" s="86"/>
      <c r="G1245" s="16"/>
      <c r="H1245" s="86"/>
      <c r="I1245" s="86"/>
      <c r="K1245" s="86"/>
      <c r="M1245" s="16" t="e">
        <f t="shared" ca="1" si="244"/>
        <v>#N/A</v>
      </c>
      <c r="N1245" s="86" t="e">
        <f t="shared" ca="1" si="245"/>
        <v>#N/A</v>
      </c>
      <c r="O1245" s="86" t="e">
        <f t="shared" ca="1" si="246"/>
        <v>#N/A</v>
      </c>
      <c r="Q1245" s="16" t="e">
        <f t="shared" ca="1" si="247"/>
        <v>#N/A</v>
      </c>
      <c r="R1245" s="86" t="e">
        <f t="shared" ca="1" si="248"/>
        <v>#N/A</v>
      </c>
      <c r="S1245" s="86" t="e">
        <f t="shared" ca="1" si="249"/>
        <v>#N/A</v>
      </c>
      <c r="T1245" s="16" t="e">
        <f ca="1">(($E$9*(RAND()*($E$213-$D$213)+$D$213))*(RAND()*('Your Value Calcs'!$E$209-'Your Value Calcs'!$D$209)+'Your Value Calcs'!$D$209+IF('Your Results'!$D$48&gt;0,'Your Results'!$D$48,0)))+$E$161-$E$201+$E$185-($E$185*(RAND()*($E$215-$D$215)+$D$215))-(($E$205/$C$56)*(RAND()*($E$216-$D$216)+$D$216))</f>
        <v>#N/A</v>
      </c>
      <c r="U1245" s="86"/>
    </row>
    <row r="1246" spans="2:21" x14ac:dyDescent="0.25">
      <c r="B1246" s="181" t="e">
        <f t="shared" ca="1" si="243"/>
        <v>#N/A</v>
      </c>
      <c r="C12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6" s="86"/>
      <c r="E1246" s="86"/>
      <c r="G1246" s="16"/>
      <c r="H1246" s="86"/>
      <c r="I1246" s="86"/>
      <c r="K1246" s="86"/>
      <c r="M1246" s="16" t="e">
        <f t="shared" ca="1" si="244"/>
        <v>#N/A</v>
      </c>
      <c r="N1246" s="86" t="e">
        <f t="shared" ca="1" si="245"/>
        <v>#N/A</v>
      </c>
      <c r="O1246" s="86" t="e">
        <f t="shared" ca="1" si="246"/>
        <v>#N/A</v>
      </c>
      <c r="Q1246" s="16" t="e">
        <f t="shared" ca="1" si="247"/>
        <v>#N/A</v>
      </c>
      <c r="R1246" s="86" t="e">
        <f t="shared" ca="1" si="248"/>
        <v>#N/A</v>
      </c>
      <c r="S1246" s="86" t="e">
        <f t="shared" ca="1" si="249"/>
        <v>#N/A</v>
      </c>
      <c r="T1246" s="16" t="e">
        <f ca="1">(($E$9*(RAND()*($E$213-$D$213)+$D$213))*(RAND()*('Your Value Calcs'!$E$209-'Your Value Calcs'!$D$209)+'Your Value Calcs'!$D$209+IF('Your Results'!$D$48&gt;0,'Your Results'!$D$48,0)))+$E$161-$E$201+$E$185-($E$185*(RAND()*($E$215-$D$215)+$D$215))-(($E$205/$C$56)*(RAND()*($E$216-$D$216)+$D$216))</f>
        <v>#N/A</v>
      </c>
      <c r="U1246" s="86"/>
    </row>
    <row r="1247" spans="2:21" x14ac:dyDescent="0.25">
      <c r="B1247" s="181" t="e">
        <f t="shared" ca="1" si="243"/>
        <v>#N/A</v>
      </c>
      <c r="C12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7" s="86"/>
      <c r="E1247" s="86"/>
      <c r="G1247" s="16"/>
      <c r="H1247" s="86"/>
      <c r="I1247" s="86"/>
      <c r="K1247" s="86"/>
      <c r="M1247" s="16" t="e">
        <f t="shared" ca="1" si="244"/>
        <v>#N/A</v>
      </c>
      <c r="N1247" s="86" t="e">
        <f t="shared" ca="1" si="245"/>
        <v>#N/A</v>
      </c>
      <c r="O1247" s="86" t="e">
        <f t="shared" ca="1" si="246"/>
        <v>#N/A</v>
      </c>
      <c r="Q1247" s="16" t="e">
        <f t="shared" ca="1" si="247"/>
        <v>#N/A</v>
      </c>
      <c r="R1247" s="86" t="e">
        <f t="shared" ca="1" si="248"/>
        <v>#N/A</v>
      </c>
      <c r="S1247" s="86" t="e">
        <f t="shared" ca="1" si="249"/>
        <v>#N/A</v>
      </c>
      <c r="T1247" s="16" t="e">
        <f ca="1">(($E$9*(RAND()*($E$213-$D$213)+$D$213))*(RAND()*('Your Value Calcs'!$E$209-'Your Value Calcs'!$D$209)+'Your Value Calcs'!$D$209+IF('Your Results'!$D$48&gt;0,'Your Results'!$D$48,0)))+$E$161-$E$201+$E$185-($E$185*(RAND()*($E$215-$D$215)+$D$215))-(($E$205/$C$56)*(RAND()*($E$216-$D$216)+$D$216))</f>
        <v>#N/A</v>
      </c>
      <c r="U1247" s="86"/>
    </row>
    <row r="1248" spans="2:21" x14ac:dyDescent="0.25">
      <c r="B1248" s="181" t="e">
        <f t="shared" ca="1" si="243"/>
        <v>#N/A</v>
      </c>
      <c r="C12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8" s="86"/>
      <c r="E1248" s="86"/>
      <c r="G1248" s="16"/>
      <c r="H1248" s="86"/>
      <c r="I1248" s="86"/>
      <c r="K1248" s="86"/>
      <c r="M1248" s="16" t="e">
        <f t="shared" ca="1" si="244"/>
        <v>#N/A</v>
      </c>
      <c r="N1248" s="86" t="e">
        <f t="shared" ca="1" si="245"/>
        <v>#N/A</v>
      </c>
      <c r="O1248" s="86" t="e">
        <f t="shared" ca="1" si="246"/>
        <v>#N/A</v>
      </c>
      <c r="Q1248" s="16" t="e">
        <f t="shared" ca="1" si="247"/>
        <v>#N/A</v>
      </c>
      <c r="R1248" s="86" t="e">
        <f t="shared" ca="1" si="248"/>
        <v>#N/A</v>
      </c>
      <c r="S1248" s="86" t="e">
        <f t="shared" ca="1" si="249"/>
        <v>#N/A</v>
      </c>
      <c r="T1248" s="16" t="e">
        <f ca="1">(($E$9*(RAND()*($E$213-$D$213)+$D$213))*(RAND()*('Your Value Calcs'!$E$209-'Your Value Calcs'!$D$209)+'Your Value Calcs'!$D$209+IF('Your Results'!$D$48&gt;0,'Your Results'!$D$48,0)))+$E$161-$E$201+$E$185-($E$185*(RAND()*($E$215-$D$215)+$D$215))-(($E$205/$C$56)*(RAND()*($E$216-$D$216)+$D$216))</f>
        <v>#N/A</v>
      </c>
      <c r="U1248" s="86"/>
    </row>
    <row r="1249" spans="2:21" x14ac:dyDescent="0.25">
      <c r="B1249" s="181" t="e">
        <f t="shared" ca="1" si="243"/>
        <v>#N/A</v>
      </c>
      <c r="C12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9" s="86"/>
      <c r="E1249" s="86"/>
      <c r="G1249" s="16"/>
      <c r="H1249" s="86"/>
      <c r="I1249" s="86"/>
      <c r="K1249" s="86"/>
      <c r="M1249" s="16" t="e">
        <f t="shared" ca="1" si="244"/>
        <v>#N/A</v>
      </c>
      <c r="N1249" s="86" t="e">
        <f t="shared" ca="1" si="245"/>
        <v>#N/A</v>
      </c>
      <c r="O1249" s="86" t="e">
        <f t="shared" ca="1" si="246"/>
        <v>#N/A</v>
      </c>
      <c r="Q1249" s="16" t="e">
        <f t="shared" ca="1" si="247"/>
        <v>#N/A</v>
      </c>
      <c r="R1249" s="86" t="e">
        <f t="shared" ca="1" si="248"/>
        <v>#N/A</v>
      </c>
      <c r="S1249" s="86" t="e">
        <f t="shared" ca="1" si="249"/>
        <v>#N/A</v>
      </c>
      <c r="T1249" s="16" t="e">
        <f ca="1">(($E$9*(RAND()*($E$213-$D$213)+$D$213))*(RAND()*('Your Value Calcs'!$E$209-'Your Value Calcs'!$D$209)+'Your Value Calcs'!$D$209+IF('Your Results'!$D$48&gt;0,'Your Results'!$D$48,0)))+$E$161-$E$201+$E$185-($E$185*(RAND()*($E$215-$D$215)+$D$215))-(($E$205/$C$56)*(RAND()*($E$216-$D$216)+$D$216))</f>
        <v>#N/A</v>
      </c>
      <c r="U1249" s="86"/>
    </row>
    <row r="1250" spans="2:21" x14ac:dyDescent="0.25">
      <c r="B1250" s="181" t="e">
        <f t="shared" ca="1" si="243"/>
        <v>#N/A</v>
      </c>
      <c r="C12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0" s="86"/>
      <c r="E1250" s="86"/>
      <c r="G1250" s="16"/>
      <c r="H1250" s="86"/>
      <c r="I1250" s="86"/>
      <c r="K1250" s="86"/>
      <c r="M1250" s="16" t="e">
        <f t="shared" ca="1" si="244"/>
        <v>#N/A</v>
      </c>
      <c r="N1250" s="86" t="e">
        <f t="shared" ca="1" si="245"/>
        <v>#N/A</v>
      </c>
      <c r="O1250" s="86" t="e">
        <f t="shared" ca="1" si="246"/>
        <v>#N/A</v>
      </c>
      <c r="Q1250" s="16" t="e">
        <f t="shared" ca="1" si="247"/>
        <v>#N/A</v>
      </c>
      <c r="R1250" s="86" t="e">
        <f t="shared" ca="1" si="248"/>
        <v>#N/A</v>
      </c>
      <c r="S1250" s="86" t="e">
        <f t="shared" ca="1" si="249"/>
        <v>#N/A</v>
      </c>
      <c r="T1250" s="16" t="e">
        <f ca="1">(($E$9*(RAND()*($E$213-$D$213)+$D$213))*(RAND()*('Your Value Calcs'!$E$209-'Your Value Calcs'!$D$209)+'Your Value Calcs'!$D$209+IF('Your Results'!$D$48&gt;0,'Your Results'!$D$48,0)))+$E$161-$E$201+$E$185-($E$185*(RAND()*($E$215-$D$215)+$D$215))-(($E$205/$C$56)*(RAND()*($E$216-$D$216)+$D$216))</f>
        <v>#N/A</v>
      </c>
      <c r="U1250" s="86"/>
    </row>
    <row r="1251" spans="2:21" x14ac:dyDescent="0.25">
      <c r="B1251" s="181" t="e">
        <f t="shared" ca="1" si="243"/>
        <v>#N/A</v>
      </c>
      <c r="C12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1" s="86"/>
      <c r="E1251" s="86"/>
      <c r="G1251" s="16"/>
      <c r="H1251" s="86"/>
      <c r="I1251" s="86"/>
      <c r="K1251" s="86"/>
      <c r="M1251" s="16" t="e">
        <f t="shared" ca="1" si="244"/>
        <v>#N/A</v>
      </c>
      <c r="N1251" s="86" t="e">
        <f t="shared" ca="1" si="245"/>
        <v>#N/A</v>
      </c>
      <c r="O1251" s="86" t="e">
        <f t="shared" ca="1" si="246"/>
        <v>#N/A</v>
      </c>
      <c r="Q1251" s="16" t="e">
        <f t="shared" ca="1" si="247"/>
        <v>#N/A</v>
      </c>
      <c r="R1251" s="86" t="e">
        <f t="shared" ca="1" si="248"/>
        <v>#N/A</v>
      </c>
      <c r="S1251" s="86" t="e">
        <f t="shared" ca="1" si="249"/>
        <v>#N/A</v>
      </c>
      <c r="T1251" s="16" t="e">
        <f ca="1">(($E$9*(RAND()*($E$213-$D$213)+$D$213))*(RAND()*('Your Value Calcs'!$E$209-'Your Value Calcs'!$D$209)+'Your Value Calcs'!$D$209+IF('Your Results'!$D$48&gt;0,'Your Results'!$D$48,0)))+$E$161-$E$201+$E$185-($E$185*(RAND()*($E$215-$D$215)+$D$215))-(($E$205/$C$56)*(RAND()*($E$216-$D$216)+$D$216))</f>
        <v>#N/A</v>
      </c>
      <c r="U1251" s="86"/>
    </row>
    <row r="1252" spans="2:21" x14ac:dyDescent="0.25">
      <c r="B1252" s="181" t="e">
        <f t="shared" ca="1" si="243"/>
        <v>#N/A</v>
      </c>
      <c r="C12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2" s="86"/>
      <c r="E1252" s="86"/>
      <c r="G1252" s="16"/>
      <c r="H1252" s="86"/>
      <c r="I1252" s="86"/>
      <c r="K1252" s="86"/>
      <c r="M1252" s="16" t="e">
        <f t="shared" ca="1" si="244"/>
        <v>#N/A</v>
      </c>
      <c r="N1252" s="86" t="e">
        <f t="shared" ca="1" si="245"/>
        <v>#N/A</v>
      </c>
      <c r="O1252" s="86" t="e">
        <f t="shared" ca="1" si="246"/>
        <v>#N/A</v>
      </c>
      <c r="Q1252" s="16" t="e">
        <f t="shared" ca="1" si="247"/>
        <v>#N/A</v>
      </c>
      <c r="R1252" s="86" t="e">
        <f t="shared" ca="1" si="248"/>
        <v>#N/A</v>
      </c>
      <c r="S1252" s="86" t="e">
        <f t="shared" ca="1" si="249"/>
        <v>#N/A</v>
      </c>
      <c r="T1252" s="16" t="e">
        <f ca="1">(($E$9*(RAND()*($E$213-$D$213)+$D$213))*(RAND()*('Your Value Calcs'!$E$209-'Your Value Calcs'!$D$209)+'Your Value Calcs'!$D$209+IF('Your Results'!$D$48&gt;0,'Your Results'!$D$48,0)))+$E$161-$E$201+$E$185-($E$185*(RAND()*($E$215-$D$215)+$D$215))-(($E$205/$C$56)*(RAND()*($E$216-$D$216)+$D$216))</f>
        <v>#N/A</v>
      </c>
      <c r="U1252" s="86"/>
    </row>
    <row r="1253" spans="2:21" x14ac:dyDescent="0.25">
      <c r="B1253" s="181" t="e">
        <f t="shared" ca="1" si="243"/>
        <v>#N/A</v>
      </c>
      <c r="C12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3" s="86"/>
      <c r="E1253" s="86"/>
      <c r="G1253" s="16"/>
      <c r="H1253" s="86"/>
      <c r="I1253" s="86"/>
      <c r="K1253" s="86"/>
      <c r="M1253" s="16" t="e">
        <f t="shared" ca="1" si="244"/>
        <v>#N/A</v>
      </c>
      <c r="N1253" s="86" t="e">
        <f t="shared" ca="1" si="245"/>
        <v>#N/A</v>
      </c>
      <c r="O1253" s="86" t="e">
        <f t="shared" ca="1" si="246"/>
        <v>#N/A</v>
      </c>
      <c r="Q1253" s="16" t="e">
        <f t="shared" ca="1" si="247"/>
        <v>#N/A</v>
      </c>
      <c r="R1253" s="86" t="e">
        <f t="shared" ca="1" si="248"/>
        <v>#N/A</v>
      </c>
      <c r="S1253" s="86" t="e">
        <f t="shared" ca="1" si="249"/>
        <v>#N/A</v>
      </c>
      <c r="T1253" s="16" t="e">
        <f ca="1">(($E$9*(RAND()*($E$213-$D$213)+$D$213))*(RAND()*('Your Value Calcs'!$E$209-'Your Value Calcs'!$D$209)+'Your Value Calcs'!$D$209+IF('Your Results'!$D$48&gt;0,'Your Results'!$D$48,0)))+$E$161-$E$201+$E$185-($E$185*(RAND()*($E$215-$D$215)+$D$215))-(($E$205/$C$56)*(RAND()*($E$216-$D$216)+$D$216))</f>
        <v>#N/A</v>
      </c>
      <c r="U1253" s="86"/>
    </row>
    <row r="1254" spans="2:21" x14ac:dyDescent="0.25">
      <c r="B1254" s="181" t="e">
        <f t="shared" ca="1" si="243"/>
        <v>#N/A</v>
      </c>
      <c r="C12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4" s="86"/>
      <c r="E1254" s="86"/>
      <c r="G1254" s="16"/>
      <c r="H1254" s="86"/>
      <c r="I1254" s="86"/>
      <c r="K1254" s="86"/>
      <c r="M1254" s="16" t="e">
        <f t="shared" ca="1" si="244"/>
        <v>#N/A</v>
      </c>
      <c r="N1254" s="86" t="e">
        <f t="shared" ca="1" si="245"/>
        <v>#N/A</v>
      </c>
      <c r="O1254" s="86" t="e">
        <f t="shared" ca="1" si="246"/>
        <v>#N/A</v>
      </c>
      <c r="Q1254" s="16" t="e">
        <f t="shared" ca="1" si="247"/>
        <v>#N/A</v>
      </c>
      <c r="R1254" s="86" t="e">
        <f t="shared" ca="1" si="248"/>
        <v>#N/A</v>
      </c>
      <c r="S1254" s="86" t="e">
        <f t="shared" ca="1" si="249"/>
        <v>#N/A</v>
      </c>
      <c r="T1254" s="16" t="e">
        <f ca="1">(($E$9*(RAND()*($E$213-$D$213)+$D$213))*(RAND()*('Your Value Calcs'!$E$209-'Your Value Calcs'!$D$209)+'Your Value Calcs'!$D$209+IF('Your Results'!$D$48&gt;0,'Your Results'!$D$48,0)))+$E$161-$E$201+$E$185-($E$185*(RAND()*($E$215-$D$215)+$D$215))-(($E$205/$C$56)*(RAND()*($E$216-$D$216)+$D$216))</f>
        <v>#N/A</v>
      </c>
      <c r="U1254" s="86"/>
    </row>
    <row r="1255" spans="2:21" x14ac:dyDescent="0.25">
      <c r="B1255" s="181" t="e">
        <f t="shared" ca="1" si="243"/>
        <v>#N/A</v>
      </c>
      <c r="C12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5" s="86"/>
      <c r="E1255" s="86"/>
      <c r="G1255" s="16"/>
      <c r="H1255" s="86"/>
      <c r="I1255" s="86"/>
      <c r="K1255" s="86"/>
      <c r="M1255" s="16" t="e">
        <f t="shared" ca="1" si="244"/>
        <v>#N/A</v>
      </c>
      <c r="N1255" s="86" t="e">
        <f t="shared" ca="1" si="245"/>
        <v>#N/A</v>
      </c>
      <c r="O1255" s="86" t="e">
        <f t="shared" ca="1" si="246"/>
        <v>#N/A</v>
      </c>
      <c r="Q1255" s="16" t="e">
        <f t="shared" ca="1" si="247"/>
        <v>#N/A</v>
      </c>
      <c r="R1255" s="86" t="e">
        <f t="shared" ca="1" si="248"/>
        <v>#N/A</v>
      </c>
      <c r="S1255" s="86" t="e">
        <f t="shared" ca="1" si="249"/>
        <v>#N/A</v>
      </c>
      <c r="T1255" s="16" t="e">
        <f ca="1">(($E$9*(RAND()*($E$213-$D$213)+$D$213))*(RAND()*('Your Value Calcs'!$E$209-'Your Value Calcs'!$D$209)+'Your Value Calcs'!$D$209+IF('Your Results'!$D$48&gt;0,'Your Results'!$D$48,0)))+$E$161-$E$201+$E$185-($E$185*(RAND()*($E$215-$D$215)+$D$215))-(($E$205/$C$56)*(RAND()*($E$216-$D$216)+$D$216))</f>
        <v>#N/A</v>
      </c>
      <c r="U1255" s="86"/>
    </row>
    <row r="1256" spans="2:21" x14ac:dyDescent="0.25">
      <c r="B1256" s="181" t="e">
        <f t="shared" ca="1" si="243"/>
        <v>#N/A</v>
      </c>
      <c r="C12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6" s="86"/>
      <c r="E1256" s="86"/>
      <c r="G1256" s="16"/>
      <c r="H1256" s="86"/>
      <c r="I1256" s="86"/>
      <c r="K1256" s="86"/>
      <c r="M1256" s="16" t="e">
        <f t="shared" ca="1" si="244"/>
        <v>#N/A</v>
      </c>
      <c r="N1256" s="86" t="e">
        <f t="shared" ca="1" si="245"/>
        <v>#N/A</v>
      </c>
      <c r="O1256" s="86" t="e">
        <f t="shared" ca="1" si="246"/>
        <v>#N/A</v>
      </c>
      <c r="Q1256" s="16" t="e">
        <f t="shared" ca="1" si="247"/>
        <v>#N/A</v>
      </c>
      <c r="R1256" s="86" t="e">
        <f t="shared" ca="1" si="248"/>
        <v>#N/A</v>
      </c>
      <c r="S1256" s="86" t="e">
        <f t="shared" ca="1" si="249"/>
        <v>#N/A</v>
      </c>
      <c r="T1256" s="16" t="e">
        <f ca="1">(($E$9*(RAND()*($E$213-$D$213)+$D$213))*(RAND()*('Your Value Calcs'!$E$209-'Your Value Calcs'!$D$209)+'Your Value Calcs'!$D$209+IF('Your Results'!$D$48&gt;0,'Your Results'!$D$48,0)))+$E$161-$E$201+$E$185-($E$185*(RAND()*($E$215-$D$215)+$D$215))-(($E$205/$C$56)*(RAND()*($E$216-$D$216)+$D$216))</f>
        <v>#N/A</v>
      </c>
      <c r="U1256" s="86"/>
    </row>
    <row r="1257" spans="2:21" x14ac:dyDescent="0.25">
      <c r="B1257" s="181" t="e">
        <f t="shared" ca="1" si="243"/>
        <v>#N/A</v>
      </c>
      <c r="C12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7" s="86"/>
      <c r="E1257" s="86"/>
      <c r="G1257" s="16"/>
      <c r="H1257" s="86"/>
      <c r="I1257" s="86"/>
      <c r="K1257" s="86"/>
      <c r="M1257" s="16" t="e">
        <f t="shared" ca="1" si="244"/>
        <v>#N/A</v>
      </c>
      <c r="N1257" s="86" t="e">
        <f t="shared" ca="1" si="245"/>
        <v>#N/A</v>
      </c>
      <c r="O1257" s="86" t="e">
        <f t="shared" ca="1" si="246"/>
        <v>#N/A</v>
      </c>
      <c r="Q1257" s="16" t="e">
        <f t="shared" ca="1" si="247"/>
        <v>#N/A</v>
      </c>
      <c r="R1257" s="86" t="e">
        <f t="shared" ca="1" si="248"/>
        <v>#N/A</v>
      </c>
      <c r="S1257" s="86" t="e">
        <f t="shared" ca="1" si="249"/>
        <v>#N/A</v>
      </c>
      <c r="T1257" s="16" t="e">
        <f ca="1">(($E$9*(RAND()*($E$213-$D$213)+$D$213))*(RAND()*('Your Value Calcs'!$E$209-'Your Value Calcs'!$D$209)+'Your Value Calcs'!$D$209+IF('Your Results'!$D$48&gt;0,'Your Results'!$D$48,0)))+$E$161-$E$201+$E$185-($E$185*(RAND()*($E$215-$D$215)+$D$215))-(($E$205/$C$56)*(RAND()*($E$216-$D$216)+$D$216))</f>
        <v>#N/A</v>
      </c>
      <c r="U1257" s="86"/>
    </row>
    <row r="1258" spans="2:21" x14ac:dyDescent="0.25">
      <c r="B1258" s="181" t="e">
        <f t="shared" ca="1" si="243"/>
        <v>#N/A</v>
      </c>
      <c r="C12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8" s="86"/>
      <c r="E1258" s="86"/>
      <c r="G1258" s="16"/>
      <c r="H1258" s="86"/>
      <c r="I1258" s="86"/>
      <c r="K1258" s="86"/>
      <c r="M1258" s="16" t="e">
        <f t="shared" ca="1" si="244"/>
        <v>#N/A</v>
      </c>
      <c r="N1258" s="86" t="e">
        <f t="shared" ca="1" si="245"/>
        <v>#N/A</v>
      </c>
      <c r="O1258" s="86" t="e">
        <f t="shared" ca="1" si="246"/>
        <v>#N/A</v>
      </c>
      <c r="Q1258" s="16" t="e">
        <f t="shared" ca="1" si="247"/>
        <v>#N/A</v>
      </c>
      <c r="R1258" s="86" t="e">
        <f t="shared" ca="1" si="248"/>
        <v>#N/A</v>
      </c>
      <c r="S1258" s="86" t="e">
        <f t="shared" ca="1" si="249"/>
        <v>#N/A</v>
      </c>
      <c r="T1258" s="16" t="e">
        <f ca="1">(($E$9*(RAND()*($E$213-$D$213)+$D$213))*(RAND()*('Your Value Calcs'!$E$209-'Your Value Calcs'!$D$209)+'Your Value Calcs'!$D$209+IF('Your Results'!$D$48&gt;0,'Your Results'!$D$48,0)))+$E$161-$E$201+$E$185-($E$185*(RAND()*($E$215-$D$215)+$D$215))-(($E$205/$C$56)*(RAND()*($E$216-$D$216)+$D$216))</f>
        <v>#N/A</v>
      </c>
      <c r="U1258" s="86"/>
    </row>
    <row r="1259" spans="2:21" x14ac:dyDescent="0.25">
      <c r="B1259" s="181" t="e">
        <f t="shared" ca="1" si="243"/>
        <v>#N/A</v>
      </c>
      <c r="C12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9" s="86"/>
      <c r="E1259" s="86"/>
      <c r="G1259" s="16"/>
      <c r="H1259" s="86"/>
      <c r="I1259" s="86"/>
      <c r="K1259" s="86"/>
    </row>
    <row r="1260" spans="2:21" x14ac:dyDescent="0.25">
      <c r="B1260" s="181" t="e">
        <f t="shared" ca="1" si="243"/>
        <v>#N/A</v>
      </c>
      <c r="C12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0" s="86"/>
      <c r="E1260" s="86"/>
      <c r="G1260" s="16"/>
      <c r="H1260" s="86"/>
      <c r="I1260" s="86"/>
      <c r="K1260" s="86"/>
    </row>
    <row r="1261" spans="2:21" x14ac:dyDescent="0.25">
      <c r="B1261" s="181" t="e">
        <f t="shared" ca="1" si="243"/>
        <v>#N/A</v>
      </c>
      <c r="C12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1" s="86"/>
      <c r="E1261" s="86"/>
      <c r="G1261" s="16"/>
      <c r="H1261" s="86"/>
      <c r="I1261" s="86"/>
      <c r="K1261" s="86"/>
    </row>
    <row r="1262" spans="2:21" x14ac:dyDescent="0.25">
      <c r="B1262" s="181" t="e">
        <f t="shared" ca="1" si="243"/>
        <v>#N/A</v>
      </c>
      <c r="C12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2" s="86"/>
      <c r="E1262" s="86"/>
      <c r="G1262" s="16"/>
      <c r="H1262" s="86"/>
      <c r="I1262" s="86"/>
      <c r="K1262" s="86"/>
    </row>
    <row r="1263" spans="2:21" x14ac:dyDescent="0.25">
      <c r="B1263" s="181" t="e">
        <f t="shared" ca="1" si="243"/>
        <v>#N/A</v>
      </c>
      <c r="C12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3" s="86"/>
      <c r="E1263" s="86"/>
      <c r="G1263" s="16"/>
      <c r="H1263" s="86"/>
      <c r="I1263" s="86"/>
      <c r="K1263" s="86"/>
    </row>
    <row r="1264" spans="2:21" x14ac:dyDescent="0.25">
      <c r="B1264" s="181" t="e">
        <f t="shared" ca="1" si="243"/>
        <v>#N/A</v>
      </c>
      <c r="C12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4" s="86"/>
      <c r="E1264" s="86"/>
      <c r="G1264" s="16"/>
      <c r="H1264" s="86"/>
      <c r="I1264" s="86"/>
      <c r="K1264" s="86"/>
    </row>
    <row r="1265" spans="2:11" x14ac:dyDescent="0.25">
      <c r="B1265" s="181" t="e">
        <f t="shared" ca="1" si="243"/>
        <v>#N/A</v>
      </c>
      <c r="C12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5" s="86"/>
      <c r="E1265" s="86"/>
      <c r="G1265" s="16"/>
      <c r="H1265" s="86"/>
      <c r="I1265" s="86"/>
      <c r="K1265" s="86"/>
    </row>
    <row r="1266" spans="2:11" x14ac:dyDescent="0.25">
      <c r="B1266" s="181" t="e">
        <f t="shared" ca="1" si="243"/>
        <v>#N/A</v>
      </c>
      <c r="C12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6" s="86"/>
      <c r="E1266" s="86"/>
      <c r="G1266" s="16"/>
      <c r="H1266" s="86"/>
      <c r="I1266" s="86"/>
      <c r="K1266" s="86"/>
    </row>
    <row r="1267" spans="2:11" x14ac:dyDescent="0.25">
      <c r="B1267" s="181" t="e">
        <f t="shared" ca="1" si="243"/>
        <v>#N/A</v>
      </c>
      <c r="C12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7" s="86"/>
      <c r="E1267" s="86"/>
      <c r="G1267" s="16"/>
      <c r="H1267" s="86"/>
      <c r="I1267" s="86"/>
      <c r="K1267" s="86"/>
    </row>
    <row r="1268" spans="2:11" x14ac:dyDescent="0.25">
      <c r="B1268" s="181" t="e">
        <f t="shared" ca="1" si="243"/>
        <v>#N/A</v>
      </c>
      <c r="C12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8" s="86"/>
      <c r="E1268" s="86"/>
      <c r="G1268" s="16"/>
      <c r="H1268" s="86"/>
      <c r="I1268" s="86"/>
      <c r="K1268" s="86"/>
    </row>
    <row r="1269" spans="2:11" x14ac:dyDescent="0.25">
      <c r="B1269" s="181" t="e">
        <f t="shared" ca="1" si="243"/>
        <v>#N/A</v>
      </c>
      <c r="C12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9" s="86"/>
      <c r="E1269" s="86"/>
      <c r="G1269" s="16"/>
      <c r="H1269" s="86"/>
      <c r="I1269" s="86"/>
      <c r="K1269" s="86"/>
    </row>
    <row r="1270" spans="2:11" x14ac:dyDescent="0.25">
      <c r="B1270" s="181" t="e">
        <f t="shared" ca="1" si="243"/>
        <v>#N/A</v>
      </c>
      <c r="C12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0" s="86"/>
      <c r="E1270" s="86"/>
      <c r="G1270" s="16"/>
      <c r="H1270" s="86"/>
      <c r="I1270" s="86"/>
      <c r="K1270" s="86"/>
    </row>
    <row r="1271" spans="2:11" x14ac:dyDescent="0.25">
      <c r="B1271" s="181" t="e">
        <f t="shared" ca="1" si="243"/>
        <v>#N/A</v>
      </c>
      <c r="C12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1" s="86"/>
      <c r="E1271" s="86"/>
      <c r="G1271" s="16"/>
      <c r="H1271" s="86"/>
      <c r="I1271" s="86"/>
      <c r="K1271" s="86"/>
    </row>
    <row r="1272" spans="2:11" x14ac:dyDescent="0.25">
      <c r="B1272" s="181" t="e">
        <f t="shared" ca="1" si="243"/>
        <v>#N/A</v>
      </c>
      <c r="C12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2" s="86"/>
      <c r="E1272" s="86"/>
      <c r="G1272" s="16"/>
      <c r="H1272" s="86"/>
      <c r="I1272" s="86"/>
      <c r="K1272" s="86"/>
    </row>
    <row r="1273" spans="2:11" x14ac:dyDescent="0.25">
      <c r="B1273" s="181" t="e">
        <f t="shared" ca="1" si="243"/>
        <v>#N/A</v>
      </c>
      <c r="C12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3" s="86"/>
      <c r="E1273" s="86"/>
      <c r="G1273" s="16"/>
      <c r="H1273" s="86"/>
      <c r="I1273" s="86"/>
      <c r="K1273" s="86"/>
    </row>
    <row r="1274" spans="2:11" x14ac:dyDescent="0.25">
      <c r="B1274" s="181" t="e">
        <f t="shared" ca="1" si="243"/>
        <v>#N/A</v>
      </c>
      <c r="C12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4" s="86"/>
      <c r="E1274" s="86"/>
      <c r="G1274" s="16"/>
      <c r="H1274" s="86"/>
      <c r="I1274" s="86"/>
      <c r="K1274" s="86"/>
    </row>
    <row r="1275" spans="2:11" x14ac:dyDescent="0.25">
      <c r="B1275" s="181" t="e">
        <f t="shared" ca="1" si="243"/>
        <v>#N/A</v>
      </c>
      <c r="C12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5" s="86"/>
      <c r="E1275" s="86"/>
      <c r="G1275" s="16"/>
      <c r="H1275" s="86"/>
      <c r="I1275" s="86"/>
      <c r="K1275" s="86"/>
    </row>
    <row r="1276" spans="2:11" x14ac:dyDescent="0.25">
      <c r="B1276" s="181" t="e">
        <f t="shared" ca="1" si="243"/>
        <v>#N/A</v>
      </c>
      <c r="C12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6" s="86"/>
      <c r="E1276" s="86"/>
      <c r="G1276" s="16"/>
      <c r="H1276" s="86"/>
      <c r="I1276" s="86"/>
      <c r="K1276" s="86"/>
    </row>
    <row r="1277" spans="2:11" x14ac:dyDescent="0.25">
      <c r="B1277" s="181" t="e">
        <f t="shared" ca="1" si="243"/>
        <v>#N/A</v>
      </c>
      <c r="C12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78" spans="2:11" x14ac:dyDescent="0.25">
      <c r="B1278" s="181" t="e">
        <f t="shared" ca="1" si="243"/>
        <v>#N/A</v>
      </c>
      <c r="C12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79" spans="2:11" x14ac:dyDescent="0.25">
      <c r="B1279" s="181" t="e">
        <f t="shared" ca="1" si="243"/>
        <v>#N/A</v>
      </c>
      <c r="C12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0" spans="2:11" x14ac:dyDescent="0.25">
      <c r="B1280" s="181" t="e">
        <f t="shared" ca="1" si="243"/>
        <v>#N/A</v>
      </c>
      <c r="C12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1" spans="2:3" x14ac:dyDescent="0.25">
      <c r="B1281" s="181" t="e">
        <f t="shared" ca="1" si="243"/>
        <v>#N/A</v>
      </c>
      <c r="C12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2" spans="2:3" x14ac:dyDescent="0.25">
      <c r="B1282" s="181" t="e">
        <f t="shared" ref="B1282:B1345" ca="1" si="25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2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3" spans="2:3" x14ac:dyDescent="0.25">
      <c r="B1283" s="181" t="e">
        <f t="shared" ca="1" si="250"/>
        <v>#N/A</v>
      </c>
      <c r="C12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4" spans="2:3" x14ac:dyDescent="0.25">
      <c r="B1284" s="181" t="e">
        <f t="shared" ca="1" si="250"/>
        <v>#N/A</v>
      </c>
      <c r="C12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5" spans="2:3" x14ac:dyDescent="0.25">
      <c r="B1285" s="181" t="e">
        <f t="shared" ca="1" si="250"/>
        <v>#N/A</v>
      </c>
      <c r="C12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6" spans="2:3" x14ac:dyDescent="0.25">
      <c r="B1286" s="181" t="e">
        <f t="shared" ca="1" si="250"/>
        <v>#N/A</v>
      </c>
      <c r="C12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7" spans="2:3" x14ac:dyDescent="0.25">
      <c r="B1287" s="181" t="e">
        <f t="shared" ca="1" si="250"/>
        <v>#N/A</v>
      </c>
      <c r="C12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8" spans="2:3" x14ac:dyDescent="0.25">
      <c r="B1288" s="181" t="e">
        <f t="shared" ca="1" si="250"/>
        <v>#N/A</v>
      </c>
      <c r="C12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9" spans="2:3" x14ac:dyDescent="0.25">
      <c r="B1289" s="181" t="e">
        <f t="shared" ca="1" si="250"/>
        <v>#N/A</v>
      </c>
      <c r="C12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0" spans="2:3" x14ac:dyDescent="0.25">
      <c r="B1290" s="181" t="e">
        <f t="shared" ca="1" si="250"/>
        <v>#N/A</v>
      </c>
      <c r="C12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1" spans="2:3" x14ac:dyDescent="0.25">
      <c r="B1291" s="181" t="e">
        <f t="shared" ca="1" si="250"/>
        <v>#N/A</v>
      </c>
      <c r="C12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2" spans="2:3" x14ac:dyDescent="0.25">
      <c r="B1292" s="181" t="e">
        <f t="shared" ca="1" si="250"/>
        <v>#N/A</v>
      </c>
      <c r="C12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3" spans="2:3" x14ac:dyDescent="0.25">
      <c r="B1293" s="181" t="e">
        <f t="shared" ca="1" si="250"/>
        <v>#N/A</v>
      </c>
      <c r="C12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4" spans="2:3" x14ac:dyDescent="0.25">
      <c r="B1294" s="181" t="e">
        <f t="shared" ca="1" si="250"/>
        <v>#N/A</v>
      </c>
      <c r="C12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5" spans="2:3" x14ac:dyDescent="0.25">
      <c r="B1295" s="181" t="e">
        <f t="shared" ca="1" si="250"/>
        <v>#N/A</v>
      </c>
      <c r="C12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6" spans="2:3" x14ac:dyDescent="0.25">
      <c r="B1296" s="181" t="e">
        <f t="shared" ca="1" si="250"/>
        <v>#N/A</v>
      </c>
      <c r="C12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7" spans="2:3" x14ac:dyDescent="0.25">
      <c r="B1297" s="181" t="e">
        <f t="shared" ca="1" si="250"/>
        <v>#N/A</v>
      </c>
      <c r="C12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8" spans="2:3" x14ac:dyDescent="0.25">
      <c r="B1298" s="181" t="e">
        <f t="shared" ca="1" si="250"/>
        <v>#N/A</v>
      </c>
      <c r="C12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9" spans="2:3" x14ac:dyDescent="0.25">
      <c r="B1299" s="181" t="e">
        <f t="shared" ca="1" si="250"/>
        <v>#N/A</v>
      </c>
      <c r="C12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0" spans="2:3" x14ac:dyDescent="0.25">
      <c r="B1300" s="181" t="e">
        <f t="shared" ca="1" si="250"/>
        <v>#N/A</v>
      </c>
      <c r="C13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1" spans="2:3" x14ac:dyDescent="0.25">
      <c r="B1301" s="181" t="e">
        <f t="shared" ca="1" si="250"/>
        <v>#N/A</v>
      </c>
      <c r="C13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2" spans="2:3" x14ac:dyDescent="0.25">
      <c r="B1302" s="181" t="e">
        <f t="shared" ca="1" si="250"/>
        <v>#N/A</v>
      </c>
      <c r="C13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3" spans="2:3" x14ac:dyDescent="0.25">
      <c r="B1303" s="181" t="e">
        <f t="shared" ca="1" si="250"/>
        <v>#N/A</v>
      </c>
      <c r="C13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4" spans="2:3" x14ac:dyDescent="0.25">
      <c r="B1304" s="181" t="e">
        <f t="shared" ca="1" si="250"/>
        <v>#N/A</v>
      </c>
      <c r="C13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5" spans="2:3" x14ac:dyDescent="0.25">
      <c r="B1305" s="181" t="e">
        <f t="shared" ca="1" si="250"/>
        <v>#N/A</v>
      </c>
      <c r="C13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6" spans="2:3" x14ac:dyDescent="0.25">
      <c r="B1306" s="181" t="e">
        <f t="shared" ca="1" si="250"/>
        <v>#N/A</v>
      </c>
      <c r="C13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7" spans="2:3" x14ac:dyDescent="0.25">
      <c r="B1307" s="181" t="e">
        <f t="shared" ca="1" si="250"/>
        <v>#N/A</v>
      </c>
      <c r="C13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8" spans="2:3" x14ac:dyDescent="0.25">
      <c r="B1308" s="181" t="e">
        <f t="shared" ca="1" si="250"/>
        <v>#N/A</v>
      </c>
      <c r="C13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9" spans="2:3" x14ac:dyDescent="0.25">
      <c r="B1309" s="181" t="e">
        <f t="shared" ca="1" si="250"/>
        <v>#N/A</v>
      </c>
      <c r="C13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0" spans="2:3" x14ac:dyDescent="0.25">
      <c r="B1310" s="181" t="e">
        <f t="shared" ca="1" si="250"/>
        <v>#N/A</v>
      </c>
      <c r="C13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1" spans="2:3" x14ac:dyDescent="0.25">
      <c r="B1311" s="181" t="e">
        <f t="shared" ca="1" si="250"/>
        <v>#N/A</v>
      </c>
      <c r="C13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2" spans="2:3" x14ac:dyDescent="0.25">
      <c r="B1312" s="181" t="e">
        <f t="shared" ca="1" si="250"/>
        <v>#N/A</v>
      </c>
      <c r="C13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3" spans="2:3" x14ac:dyDescent="0.25">
      <c r="B1313" s="181" t="e">
        <f t="shared" ca="1" si="250"/>
        <v>#N/A</v>
      </c>
      <c r="C13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4" spans="2:3" x14ac:dyDescent="0.25">
      <c r="B1314" s="181" t="e">
        <f t="shared" ca="1" si="250"/>
        <v>#N/A</v>
      </c>
      <c r="C13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5" spans="2:3" x14ac:dyDescent="0.25">
      <c r="B1315" s="181" t="e">
        <f t="shared" ca="1" si="250"/>
        <v>#N/A</v>
      </c>
      <c r="C13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6" spans="2:3" x14ac:dyDescent="0.25">
      <c r="B1316" s="181" t="e">
        <f t="shared" ca="1" si="250"/>
        <v>#N/A</v>
      </c>
      <c r="C13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7" spans="2:3" x14ac:dyDescent="0.25">
      <c r="B1317" s="181" t="e">
        <f t="shared" ca="1" si="250"/>
        <v>#N/A</v>
      </c>
      <c r="C13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8" spans="2:3" x14ac:dyDescent="0.25">
      <c r="B1318" s="181" t="e">
        <f t="shared" ca="1" si="250"/>
        <v>#N/A</v>
      </c>
      <c r="C13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9" spans="2:3" x14ac:dyDescent="0.25">
      <c r="B1319" s="181" t="e">
        <f t="shared" ca="1" si="250"/>
        <v>#N/A</v>
      </c>
      <c r="C13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0" spans="2:3" x14ac:dyDescent="0.25">
      <c r="B1320" s="181" t="e">
        <f t="shared" ca="1" si="250"/>
        <v>#N/A</v>
      </c>
      <c r="C13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1" spans="2:3" x14ac:dyDescent="0.25">
      <c r="B1321" s="181" t="e">
        <f t="shared" ca="1" si="250"/>
        <v>#N/A</v>
      </c>
      <c r="C13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2" spans="2:3" x14ac:dyDescent="0.25">
      <c r="B1322" s="181" t="e">
        <f t="shared" ca="1" si="250"/>
        <v>#N/A</v>
      </c>
      <c r="C13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3" spans="2:3" x14ac:dyDescent="0.25">
      <c r="B1323" s="181" t="e">
        <f t="shared" ca="1" si="250"/>
        <v>#N/A</v>
      </c>
      <c r="C13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4" spans="2:3" x14ac:dyDescent="0.25">
      <c r="B1324" s="181" t="e">
        <f t="shared" ca="1" si="250"/>
        <v>#N/A</v>
      </c>
      <c r="C13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5" spans="2:3" x14ac:dyDescent="0.25">
      <c r="B1325" s="181" t="e">
        <f t="shared" ca="1" si="250"/>
        <v>#N/A</v>
      </c>
      <c r="C13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6" spans="2:3" x14ac:dyDescent="0.25">
      <c r="B1326" s="181" t="e">
        <f t="shared" ca="1" si="250"/>
        <v>#N/A</v>
      </c>
      <c r="C13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7" spans="2:3" x14ac:dyDescent="0.25">
      <c r="B1327" s="181" t="e">
        <f t="shared" ca="1" si="250"/>
        <v>#N/A</v>
      </c>
      <c r="C13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8" spans="2:3" x14ac:dyDescent="0.25">
      <c r="B1328" s="181" t="e">
        <f t="shared" ca="1" si="250"/>
        <v>#N/A</v>
      </c>
      <c r="C13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9" spans="2:3" x14ac:dyDescent="0.25">
      <c r="B1329" s="181" t="e">
        <f t="shared" ca="1" si="250"/>
        <v>#N/A</v>
      </c>
      <c r="C13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0" spans="2:3" x14ac:dyDescent="0.25">
      <c r="B1330" s="181" t="e">
        <f t="shared" ca="1" si="250"/>
        <v>#N/A</v>
      </c>
      <c r="C13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1" spans="2:3" x14ac:dyDescent="0.25">
      <c r="B1331" s="181" t="e">
        <f t="shared" ca="1" si="250"/>
        <v>#N/A</v>
      </c>
      <c r="C13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2" spans="2:3" x14ac:dyDescent="0.25">
      <c r="B1332" s="181" t="e">
        <f t="shared" ca="1" si="250"/>
        <v>#N/A</v>
      </c>
      <c r="C13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3" spans="2:3" x14ac:dyDescent="0.25">
      <c r="B1333" s="181" t="e">
        <f t="shared" ca="1" si="250"/>
        <v>#N/A</v>
      </c>
      <c r="C13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4" spans="2:3" x14ac:dyDescent="0.25">
      <c r="B1334" s="181" t="e">
        <f t="shared" ca="1" si="250"/>
        <v>#N/A</v>
      </c>
      <c r="C13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5" spans="2:3" x14ac:dyDescent="0.25">
      <c r="B1335" s="181" t="e">
        <f t="shared" ca="1" si="250"/>
        <v>#N/A</v>
      </c>
      <c r="C13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6" spans="2:3" x14ac:dyDescent="0.25">
      <c r="B1336" s="181" t="e">
        <f t="shared" ca="1" si="250"/>
        <v>#N/A</v>
      </c>
      <c r="C13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7" spans="2:3" x14ac:dyDescent="0.25">
      <c r="B1337" s="181" t="e">
        <f t="shared" ca="1" si="250"/>
        <v>#N/A</v>
      </c>
      <c r="C13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8" spans="2:3" x14ac:dyDescent="0.25">
      <c r="B1338" s="181" t="e">
        <f t="shared" ca="1" si="250"/>
        <v>#N/A</v>
      </c>
      <c r="C13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9" spans="2:3" x14ac:dyDescent="0.25">
      <c r="B1339" s="181" t="e">
        <f t="shared" ca="1" si="250"/>
        <v>#N/A</v>
      </c>
      <c r="C13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0" spans="2:3" x14ac:dyDescent="0.25">
      <c r="B1340" s="181" t="e">
        <f t="shared" ca="1" si="250"/>
        <v>#N/A</v>
      </c>
      <c r="C13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1" spans="2:3" x14ac:dyDescent="0.25">
      <c r="B1341" s="181" t="e">
        <f t="shared" ca="1" si="250"/>
        <v>#N/A</v>
      </c>
      <c r="C13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2" spans="2:3" x14ac:dyDescent="0.25">
      <c r="B1342" s="181" t="e">
        <f t="shared" ca="1" si="250"/>
        <v>#N/A</v>
      </c>
      <c r="C13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3" spans="2:3" x14ac:dyDescent="0.25">
      <c r="B1343" s="181" t="e">
        <f t="shared" ca="1" si="250"/>
        <v>#N/A</v>
      </c>
      <c r="C13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4" spans="2:3" x14ac:dyDescent="0.25">
      <c r="B1344" s="181" t="e">
        <f t="shared" ca="1" si="250"/>
        <v>#N/A</v>
      </c>
      <c r="C13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5" spans="2:3" x14ac:dyDescent="0.25">
      <c r="B1345" s="181" t="e">
        <f t="shared" ca="1" si="250"/>
        <v>#N/A</v>
      </c>
      <c r="C13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6" spans="2:3" x14ac:dyDescent="0.25">
      <c r="B1346" s="181" t="e">
        <f t="shared" ref="B1346:B1409" ca="1" si="251">($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3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7" spans="2:3" x14ac:dyDescent="0.25">
      <c r="B1347" s="181" t="e">
        <f t="shared" ca="1" si="251"/>
        <v>#N/A</v>
      </c>
      <c r="C13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8" spans="2:3" x14ac:dyDescent="0.25">
      <c r="B1348" s="181" t="e">
        <f t="shared" ca="1" si="251"/>
        <v>#N/A</v>
      </c>
      <c r="C13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9" spans="2:3" x14ac:dyDescent="0.25">
      <c r="B1349" s="181" t="e">
        <f t="shared" ca="1" si="251"/>
        <v>#N/A</v>
      </c>
      <c r="C13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0" spans="2:3" x14ac:dyDescent="0.25">
      <c r="B1350" s="181" t="e">
        <f t="shared" ca="1" si="251"/>
        <v>#N/A</v>
      </c>
      <c r="C13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1" spans="2:3" x14ac:dyDescent="0.25">
      <c r="B1351" s="181" t="e">
        <f t="shared" ca="1" si="251"/>
        <v>#N/A</v>
      </c>
      <c r="C13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2" spans="2:3" x14ac:dyDescent="0.25">
      <c r="B1352" s="181" t="e">
        <f t="shared" ca="1" si="251"/>
        <v>#N/A</v>
      </c>
      <c r="C13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3" spans="2:3" x14ac:dyDescent="0.25">
      <c r="B1353" s="181" t="e">
        <f t="shared" ca="1" si="251"/>
        <v>#N/A</v>
      </c>
      <c r="C13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4" spans="2:3" x14ac:dyDescent="0.25">
      <c r="B1354" s="181" t="e">
        <f t="shared" ca="1" si="251"/>
        <v>#N/A</v>
      </c>
      <c r="C13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5" spans="2:3" x14ac:dyDescent="0.25">
      <c r="B1355" s="181" t="e">
        <f t="shared" ca="1" si="251"/>
        <v>#N/A</v>
      </c>
      <c r="C13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6" spans="2:3" x14ac:dyDescent="0.25">
      <c r="B1356" s="181" t="e">
        <f t="shared" ca="1" si="251"/>
        <v>#N/A</v>
      </c>
      <c r="C13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7" spans="2:3" x14ac:dyDescent="0.25">
      <c r="B1357" s="181" t="e">
        <f t="shared" ca="1" si="251"/>
        <v>#N/A</v>
      </c>
      <c r="C13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8" spans="2:3" x14ac:dyDescent="0.25">
      <c r="B1358" s="181" t="e">
        <f t="shared" ca="1" si="251"/>
        <v>#N/A</v>
      </c>
      <c r="C13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9" spans="2:3" x14ac:dyDescent="0.25">
      <c r="B1359" s="181" t="e">
        <f t="shared" ca="1" si="251"/>
        <v>#N/A</v>
      </c>
      <c r="C13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0" spans="2:3" x14ac:dyDescent="0.25">
      <c r="B1360" s="181" t="e">
        <f t="shared" ca="1" si="251"/>
        <v>#N/A</v>
      </c>
      <c r="C13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1" spans="2:3" x14ac:dyDescent="0.25">
      <c r="B1361" s="181" t="e">
        <f t="shared" ca="1" si="251"/>
        <v>#N/A</v>
      </c>
      <c r="C13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2" spans="2:3" x14ac:dyDescent="0.25">
      <c r="B1362" s="181" t="e">
        <f t="shared" ca="1" si="251"/>
        <v>#N/A</v>
      </c>
      <c r="C13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3" spans="2:3" x14ac:dyDescent="0.25">
      <c r="B1363" s="181" t="e">
        <f t="shared" ca="1" si="251"/>
        <v>#N/A</v>
      </c>
      <c r="C13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4" spans="2:3" x14ac:dyDescent="0.25">
      <c r="B1364" s="181" t="e">
        <f t="shared" ca="1" si="251"/>
        <v>#N/A</v>
      </c>
      <c r="C13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5" spans="2:3" x14ac:dyDescent="0.25">
      <c r="B1365" s="181" t="e">
        <f t="shared" ca="1" si="251"/>
        <v>#N/A</v>
      </c>
      <c r="C13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6" spans="2:3" x14ac:dyDescent="0.25">
      <c r="B1366" s="181" t="e">
        <f t="shared" ca="1" si="251"/>
        <v>#N/A</v>
      </c>
      <c r="C13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7" spans="2:3" x14ac:dyDescent="0.25">
      <c r="B1367" s="181" t="e">
        <f t="shared" ca="1" si="251"/>
        <v>#N/A</v>
      </c>
      <c r="C13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8" spans="2:3" x14ac:dyDescent="0.25">
      <c r="B1368" s="181" t="e">
        <f t="shared" ca="1" si="251"/>
        <v>#N/A</v>
      </c>
      <c r="C13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9" spans="2:3" x14ac:dyDescent="0.25">
      <c r="B1369" s="181" t="e">
        <f t="shared" ca="1" si="251"/>
        <v>#N/A</v>
      </c>
      <c r="C13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0" spans="2:3" x14ac:dyDescent="0.25">
      <c r="B1370" s="181" t="e">
        <f t="shared" ca="1" si="251"/>
        <v>#N/A</v>
      </c>
      <c r="C13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1" spans="2:3" x14ac:dyDescent="0.25">
      <c r="B1371" s="181" t="e">
        <f t="shared" ca="1" si="251"/>
        <v>#N/A</v>
      </c>
      <c r="C13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2" spans="2:3" x14ac:dyDescent="0.25">
      <c r="B1372" s="181" t="e">
        <f t="shared" ca="1" si="251"/>
        <v>#N/A</v>
      </c>
      <c r="C13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3" spans="2:3" x14ac:dyDescent="0.25">
      <c r="B1373" s="181" t="e">
        <f t="shared" ca="1" si="251"/>
        <v>#N/A</v>
      </c>
      <c r="C13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4" spans="2:3" x14ac:dyDescent="0.25">
      <c r="B1374" s="181" t="e">
        <f t="shared" ca="1" si="251"/>
        <v>#N/A</v>
      </c>
      <c r="C13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5" spans="2:3" x14ac:dyDescent="0.25">
      <c r="B1375" s="181" t="e">
        <f t="shared" ca="1" si="251"/>
        <v>#N/A</v>
      </c>
      <c r="C13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6" spans="2:3" x14ac:dyDescent="0.25">
      <c r="B1376" s="181" t="e">
        <f t="shared" ca="1" si="251"/>
        <v>#N/A</v>
      </c>
      <c r="C13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7" spans="2:3" x14ac:dyDescent="0.25">
      <c r="B1377" s="181" t="e">
        <f t="shared" ca="1" si="251"/>
        <v>#N/A</v>
      </c>
      <c r="C13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8" spans="2:3" x14ac:dyDescent="0.25">
      <c r="B1378" s="181" t="e">
        <f t="shared" ca="1" si="251"/>
        <v>#N/A</v>
      </c>
      <c r="C13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9" spans="2:3" x14ac:dyDescent="0.25">
      <c r="B1379" s="181" t="e">
        <f t="shared" ca="1" si="251"/>
        <v>#N/A</v>
      </c>
      <c r="C13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0" spans="2:3" x14ac:dyDescent="0.25">
      <c r="B1380" s="181" t="e">
        <f t="shared" ca="1" si="251"/>
        <v>#N/A</v>
      </c>
      <c r="C13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1" spans="2:3" x14ac:dyDescent="0.25">
      <c r="B1381" s="181" t="e">
        <f t="shared" ca="1" si="251"/>
        <v>#N/A</v>
      </c>
      <c r="C13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2" spans="2:3" x14ac:dyDescent="0.25">
      <c r="B1382" s="181" t="e">
        <f t="shared" ca="1" si="251"/>
        <v>#N/A</v>
      </c>
      <c r="C13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3" spans="2:3" x14ac:dyDescent="0.25">
      <c r="B1383" s="181" t="e">
        <f t="shared" ca="1" si="251"/>
        <v>#N/A</v>
      </c>
      <c r="C13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4" spans="2:3" x14ac:dyDescent="0.25">
      <c r="B1384" s="181" t="e">
        <f t="shared" ca="1" si="251"/>
        <v>#N/A</v>
      </c>
      <c r="C13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5" spans="2:3" x14ac:dyDescent="0.25">
      <c r="B1385" s="181" t="e">
        <f t="shared" ca="1" si="251"/>
        <v>#N/A</v>
      </c>
      <c r="C13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6" spans="2:3" x14ac:dyDescent="0.25">
      <c r="B1386" s="181" t="e">
        <f t="shared" ca="1" si="251"/>
        <v>#N/A</v>
      </c>
      <c r="C13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7" spans="2:3" x14ac:dyDescent="0.25">
      <c r="B1387" s="181" t="e">
        <f t="shared" ca="1" si="251"/>
        <v>#N/A</v>
      </c>
      <c r="C13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8" spans="2:3" x14ac:dyDescent="0.25">
      <c r="B1388" s="181" t="e">
        <f t="shared" ca="1" si="251"/>
        <v>#N/A</v>
      </c>
      <c r="C13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9" spans="2:3" x14ac:dyDescent="0.25">
      <c r="B1389" s="181" t="e">
        <f t="shared" ca="1" si="251"/>
        <v>#N/A</v>
      </c>
      <c r="C13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0" spans="2:3" x14ac:dyDescent="0.25">
      <c r="B1390" s="181" t="e">
        <f t="shared" ca="1" si="251"/>
        <v>#N/A</v>
      </c>
      <c r="C13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1" spans="2:3" x14ac:dyDescent="0.25">
      <c r="B1391" s="181" t="e">
        <f t="shared" ca="1" si="251"/>
        <v>#N/A</v>
      </c>
      <c r="C13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2" spans="2:3" x14ac:dyDescent="0.25">
      <c r="B1392" s="181" t="e">
        <f t="shared" ca="1" si="251"/>
        <v>#N/A</v>
      </c>
      <c r="C13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3" spans="2:3" x14ac:dyDescent="0.25">
      <c r="B1393" s="181" t="e">
        <f t="shared" ca="1" si="251"/>
        <v>#N/A</v>
      </c>
      <c r="C13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4" spans="2:3" x14ac:dyDescent="0.25">
      <c r="B1394" s="181" t="e">
        <f t="shared" ca="1" si="251"/>
        <v>#N/A</v>
      </c>
      <c r="C13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5" spans="2:3" x14ac:dyDescent="0.25">
      <c r="B1395" s="181" t="e">
        <f t="shared" ca="1" si="251"/>
        <v>#N/A</v>
      </c>
      <c r="C13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6" spans="2:3" x14ac:dyDescent="0.25">
      <c r="B1396" s="181" t="e">
        <f t="shared" ca="1" si="251"/>
        <v>#N/A</v>
      </c>
      <c r="C13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7" spans="2:3" x14ac:dyDescent="0.25">
      <c r="B1397" s="181" t="e">
        <f t="shared" ca="1" si="251"/>
        <v>#N/A</v>
      </c>
      <c r="C13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8" spans="2:3" x14ac:dyDescent="0.25">
      <c r="B1398" s="181" t="e">
        <f t="shared" ca="1" si="251"/>
        <v>#N/A</v>
      </c>
      <c r="C13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9" spans="2:3" x14ac:dyDescent="0.25">
      <c r="B1399" s="181" t="e">
        <f t="shared" ca="1" si="251"/>
        <v>#N/A</v>
      </c>
      <c r="C13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0" spans="2:3" x14ac:dyDescent="0.25">
      <c r="B1400" s="181" t="e">
        <f t="shared" ca="1" si="251"/>
        <v>#N/A</v>
      </c>
      <c r="C14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1" spans="2:3" x14ac:dyDescent="0.25">
      <c r="B1401" s="181" t="e">
        <f t="shared" ca="1" si="251"/>
        <v>#N/A</v>
      </c>
      <c r="C14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2" spans="2:3" x14ac:dyDescent="0.25">
      <c r="B1402" s="181" t="e">
        <f t="shared" ca="1" si="251"/>
        <v>#N/A</v>
      </c>
      <c r="C14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3" spans="2:3" x14ac:dyDescent="0.25">
      <c r="B1403" s="181" t="e">
        <f t="shared" ca="1" si="251"/>
        <v>#N/A</v>
      </c>
      <c r="C14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4" spans="2:3" x14ac:dyDescent="0.25">
      <c r="B1404" s="181" t="e">
        <f t="shared" ca="1" si="251"/>
        <v>#N/A</v>
      </c>
      <c r="C14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5" spans="2:3" x14ac:dyDescent="0.25">
      <c r="B1405" s="181" t="e">
        <f t="shared" ca="1" si="251"/>
        <v>#N/A</v>
      </c>
      <c r="C14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6" spans="2:3" x14ac:dyDescent="0.25">
      <c r="B1406" s="181" t="e">
        <f t="shared" ca="1" si="251"/>
        <v>#N/A</v>
      </c>
      <c r="C14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7" spans="2:3" x14ac:dyDescent="0.25">
      <c r="B1407" s="181" t="e">
        <f t="shared" ca="1" si="251"/>
        <v>#N/A</v>
      </c>
      <c r="C14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8" spans="2:3" x14ac:dyDescent="0.25">
      <c r="B1408" s="181" t="e">
        <f t="shared" ca="1" si="251"/>
        <v>#N/A</v>
      </c>
      <c r="C14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9" spans="2:3" x14ac:dyDescent="0.25">
      <c r="B1409" s="181" t="e">
        <f t="shared" ca="1" si="251"/>
        <v>#N/A</v>
      </c>
      <c r="C14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0" spans="2:3" x14ac:dyDescent="0.25">
      <c r="B1410" s="181" t="e">
        <f t="shared" ref="B1410:B1473" ca="1" si="25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4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1" spans="2:3" x14ac:dyDescent="0.25">
      <c r="B1411" s="181" t="e">
        <f t="shared" ca="1" si="252"/>
        <v>#N/A</v>
      </c>
      <c r="C14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2" spans="2:3" x14ac:dyDescent="0.25">
      <c r="B1412" s="181" t="e">
        <f t="shared" ca="1" si="252"/>
        <v>#N/A</v>
      </c>
      <c r="C14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3" spans="2:3" x14ac:dyDescent="0.25">
      <c r="B1413" s="181" t="e">
        <f t="shared" ca="1" si="252"/>
        <v>#N/A</v>
      </c>
      <c r="C14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4" spans="2:3" x14ac:dyDescent="0.25">
      <c r="B1414" s="181" t="e">
        <f t="shared" ca="1" si="252"/>
        <v>#N/A</v>
      </c>
      <c r="C14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5" spans="2:3" x14ac:dyDescent="0.25">
      <c r="B1415" s="181" t="e">
        <f t="shared" ca="1" si="252"/>
        <v>#N/A</v>
      </c>
      <c r="C14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6" spans="2:3" x14ac:dyDescent="0.25">
      <c r="B1416" s="181" t="e">
        <f t="shared" ca="1" si="252"/>
        <v>#N/A</v>
      </c>
      <c r="C14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7" spans="2:3" x14ac:dyDescent="0.25">
      <c r="B1417" s="181" t="e">
        <f t="shared" ca="1" si="252"/>
        <v>#N/A</v>
      </c>
      <c r="C14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8" spans="2:3" x14ac:dyDescent="0.25">
      <c r="B1418" s="181" t="e">
        <f t="shared" ca="1" si="252"/>
        <v>#N/A</v>
      </c>
      <c r="C14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9" spans="2:3" x14ac:dyDescent="0.25">
      <c r="B1419" s="181" t="e">
        <f t="shared" ca="1" si="252"/>
        <v>#N/A</v>
      </c>
      <c r="C14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0" spans="2:3" x14ac:dyDescent="0.25">
      <c r="B1420" s="181" t="e">
        <f t="shared" ca="1" si="252"/>
        <v>#N/A</v>
      </c>
      <c r="C14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1" spans="2:3" x14ac:dyDescent="0.25">
      <c r="B1421" s="181" t="e">
        <f t="shared" ca="1" si="252"/>
        <v>#N/A</v>
      </c>
      <c r="C14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2" spans="2:3" x14ac:dyDescent="0.25">
      <c r="B1422" s="181" t="e">
        <f t="shared" ca="1" si="252"/>
        <v>#N/A</v>
      </c>
      <c r="C14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3" spans="2:3" x14ac:dyDescent="0.25">
      <c r="B1423" s="181" t="e">
        <f t="shared" ca="1" si="252"/>
        <v>#N/A</v>
      </c>
      <c r="C14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4" spans="2:3" x14ac:dyDescent="0.25">
      <c r="B1424" s="181" t="e">
        <f t="shared" ca="1" si="252"/>
        <v>#N/A</v>
      </c>
      <c r="C14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5" spans="2:3" x14ac:dyDescent="0.25">
      <c r="B1425" s="181" t="e">
        <f t="shared" ca="1" si="252"/>
        <v>#N/A</v>
      </c>
      <c r="C14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6" spans="2:3" x14ac:dyDescent="0.25">
      <c r="B1426" s="181" t="e">
        <f t="shared" ca="1" si="252"/>
        <v>#N/A</v>
      </c>
      <c r="C14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7" spans="2:3" x14ac:dyDescent="0.25">
      <c r="B1427" s="181" t="e">
        <f t="shared" ca="1" si="252"/>
        <v>#N/A</v>
      </c>
      <c r="C14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8" spans="2:3" x14ac:dyDescent="0.25">
      <c r="B1428" s="181" t="e">
        <f t="shared" ca="1" si="252"/>
        <v>#N/A</v>
      </c>
      <c r="C14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9" spans="2:3" x14ac:dyDescent="0.25">
      <c r="B1429" s="181" t="e">
        <f t="shared" ca="1" si="252"/>
        <v>#N/A</v>
      </c>
      <c r="C14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0" spans="2:3" x14ac:dyDescent="0.25">
      <c r="B1430" s="181" t="e">
        <f t="shared" ca="1" si="252"/>
        <v>#N/A</v>
      </c>
      <c r="C14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1" spans="2:3" x14ac:dyDescent="0.25">
      <c r="B1431" s="181" t="e">
        <f t="shared" ca="1" si="252"/>
        <v>#N/A</v>
      </c>
      <c r="C14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2" spans="2:3" x14ac:dyDescent="0.25">
      <c r="B1432" s="181" t="e">
        <f t="shared" ca="1" si="252"/>
        <v>#N/A</v>
      </c>
      <c r="C14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3" spans="2:3" x14ac:dyDescent="0.25">
      <c r="B1433" s="181" t="e">
        <f t="shared" ca="1" si="252"/>
        <v>#N/A</v>
      </c>
      <c r="C14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4" spans="2:3" x14ac:dyDescent="0.25">
      <c r="B1434" s="181" t="e">
        <f t="shared" ca="1" si="252"/>
        <v>#N/A</v>
      </c>
      <c r="C14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5" spans="2:3" x14ac:dyDescent="0.25">
      <c r="B1435" s="181" t="e">
        <f t="shared" ca="1" si="252"/>
        <v>#N/A</v>
      </c>
      <c r="C14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6" spans="2:3" x14ac:dyDescent="0.25">
      <c r="B1436" s="181" t="e">
        <f t="shared" ca="1" si="252"/>
        <v>#N/A</v>
      </c>
      <c r="C14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7" spans="2:3" x14ac:dyDescent="0.25">
      <c r="B1437" s="181" t="e">
        <f t="shared" ca="1" si="252"/>
        <v>#N/A</v>
      </c>
      <c r="C14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8" spans="2:3" x14ac:dyDescent="0.25">
      <c r="B1438" s="181" t="e">
        <f t="shared" ca="1" si="252"/>
        <v>#N/A</v>
      </c>
      <c r="C14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9" spans="2:3" x14ac:dyDescent="0.25">
      <c r="B1439" s="181" t="e">
        <f t="shared" ca="1" si="252"/>
        <v>#N/A</v>
      </c>
      <c r="C14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0" spans="2:3" x14ac:dyDescent="0.25">
      <c r="B1440" s="181" t="e">
        <f t="shared" ca="1" si="252"/>
        <v>#N/A</v>
      </c>
      <c r="C14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1" spans="2:3" x14ac:dyDescent="0.25">
      <c r="B1441" s="181" t="e">
        <f t="shared" ca="1" si="252"/>
        <v>#N/A</v>
      </c>
      <c r="C14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2" spans="2:3" x14ac:dyDescent="0.25">
      <c r="B1442" s="181" t="e">
        <f t="shared" ca="1" si="252"/>
        <v>#N/A</v>
      </c>
      <c r="C14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3" spans="2:3" x14ac:dyDescent="0.25">
      <c r="B1443" s="181" t="e">
        <f t="shared" ca="1" si="252"/>
        <v>#N/A</v>
      </c>
      <c r="C14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4" spans="2:3" x14ac:dyDescent="0.25">
      <c r="B1444" s="181" t="e">
        <f t="shared" ca="1" si="252"/>
        <v>#N/A</v>
      </c>
      <c r="C14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5" spans="2:3" x14ac:dyDescent="0.25">
      <c r="B1445" s="181" t="e">
        <f t="shared" ca="1" si="252"/>
        <v>#N/A</v>
      </c>
      <c r="C14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6" spans="2:3" x14ac:dyDescent="0.25">
      <c r="B1446" s="181" t="e">
        <f t="shared" ca="1" si="252"/>
        <v>#N/A</v>
      </c>
      <c r="C14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7" spans="2:3" x14ac:dyDescent="0.25">
      <c r="B1447" s="181" t="e">
        <f t="shared" ca="1" si="252"/>
        <v>#N/A</v>
      </c>
      <c r="C14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8" spans="2:3" x14ac:dyDescent="0.25">
      <c r="B1448" s="181" t="e">
        <f t="shared" ca="1" si="252"/>
        <v>#N/A</v>
      </c>
      <c r="C14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9" spans="2:3" x14ac:dyDescent="0.25">
      <c r="B1449" s="181" t="e">
        <f t="shared" ca="1" si="252"/>
        <v>#N/A</v>
      </c>
      <c r="C14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0" spans="2:3" x14ac:dyDescent="0.25">
      <c r="B1450" s="181" t="e">
        <f t="shared" ca="1" si="252"/>
        <v>#N/A</v>
      </c>
      <c r="C14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1" spans="2:3" x14ac:dyDescent="0.25">
      <c r="B1451" s="181" t="e">
        <f t="shared" ca="1" si="252"/>
        <v>#N/A</v>
      </c>
      <c r="C14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2" spans="2:3" x14ac:dyDescent="0.25">
      <c r="B1452" s="181" t="e">
        <f t="shared" ca="1" si="252"/>
        <v>#N/A</v>
      </c>
      <c r="C14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3" spans="2:3" x14ac:dyDescent="0.25">
      <c r="B1453" s="181" t="e">
        <f t="shared" ca="1" si="252"/>
        <v>#N/A</v>
      </c>
      <c r="C14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4" spans="2:3" x14ac:dyDescent="0.25">
      <c r="B1454" s="181" t="e">
        <f t="shared" ca="1" si="252"/>
        <v>#N/A</v>
      </c>
      <c r="C14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5" spans="2:3" x14ac:dyDescent="0.25">
      <c r="B1455" s="181" t="e">
        <f t="shared" ca="1" si="252"/>
        <v>#N/A</v>
      </c>
      <c r="C14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6" spans="2:3" x14ac:dyDescent="0.25">
      <c r="B1456" s="181" t="e">
        <f t="shared" ca="1" si="252"/>
        <v>#N/A</v>
      </c>
      <c r="C14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7" spans="2:3" x14ac:dyDescent="0.25">
      <c r="B1457" s="181" t="e">
        <f t="shared" ca="1" si="252"/>
        <v>#N/A</v>
      </c>
      <c r="C14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8" spans="2:3" x14ac:dyDescent="0.25">
      <c r="B1458" s="181" t="e">
        <f t="shared" ca="1" si="252"/>
        <v>#N/A</v>
      </c>
      <c r="C14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9" spans="2:3" x14ac:dyDescent="0.25">
      <c r="B1459" s="181" t="e">
        <f t="shared" ca="1" si="252"/>
        <v>#N/A</v>
      </c>
      <c r="C14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0" spans="2:3" x14ac:dyDescent="0.25">
      <c r="B1460" s="181" t="e">
        <f t="shared" ca="1" si="252"/>
        <v>#N/A</v>
      </c>
      <c r="C14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1" spans="2:3" x14ac:dyDescent="0.25">
      <c r="B1461" s="181" t="e">
        <f t="shared" ca="1" si="252"/>
        <v>#N/A</v>
      </c>
      <c r="C14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2" spans="2:3" x14ac:dyDescent="0.25">
      <c r="B1462" s="181" t="e">
        <f t="shared" ca="1" si="252"/>
        <v>#N/A</v>
      </c>
      <c r="C14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3" spans="2:3" x14ac:dyDescent="0.25">
      <c r="B1463" s="181" t="e">
        <f t="shared" ca="1" si="252"/>
        <v>#N/A</v>
      </c>
      <c r="C14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4" spans="2:3" x14ac:dyDescent="0.25">
      <c r="B1464" s="181" t="e">
        <f t="shared" ca="1" si="252"/>
        <v>#N/A</v>
      </c>
      <c r="C14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5" spans="2:3" x14ac:dyDescent="0.25">
      <c r="B1465" s="181" t="e">
        <f t="shared" ca="1" si="252"/>
        <v>#N/A</v>
      </c>
      <c r="C14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6" spans="2:3" x14ac:dyDescent="0.25">
      <c r="B1466" s="181" t="e">
        <f t="shared" ca="1" si="252"/>
        <v>#N/A</v>
      </c>
      <c r="C14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7" spans="2:3" x14ac:dyDescent="0.25">
      <c r="B1467" s="181" t="e">
        <f t="shared" ca="1" si="252"/>
        <v>#N/A</v>
      </c>
      <c r="C14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8" spans="2:3" x14ac:dyDescent="0.25">
      <c r="B1468" s="181" t="e">
        <f t="shared" ca="1" si="252"/>
        <v>#N/A</v>
      </c>
      <c r="C14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9" spans="2:3" x14ac:dyDescent="0.25">
      <c r="B1469" s="181" t="e">
        <f t="shared" ca="1" si="252"/>
        <v>#N/A</v>
      </c>
      <c r="C14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0" spans="2:3" x14ac:dyDescent="0.25">
      <c r="B1470" s="181" t="e">
        <f t="shared" ca="1" si="252"/>
        <v>#N/A</v>
      </c>
      <c r="C14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1" spans="2:3" x14ac:dyDescent="0.25">
      <c r="B1471" s="181" t="e">
        <f t="shared" ca="1" si="252"/>
        <v>#N/A</v>
      </c>
      <c r="C14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2" spans="2:3" x14ac:dyDescent="0.25">
      <c r="B1472" s="181" t="e">
        <f t="shared" ca="1" si="252"/>
        <v>#N/A</v>
      </c>
      <c r="C14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3" spans="2:3" x14ac:dyDescent="0.25">
      <c r="B1473" s="181" t="e">
        <f t="shared" ca="1" si="252"/>
        <v>#N/A</v>
      </c>
      <c r="C14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4" spans="2:3" x14ac:dyDescent="0.25">
      <c r="B1474" s="181" t="e">
        <f t="shared" ref="B1474:B1537" ca="1" si="25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4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5" spans="2:3" x14ac:dyDescent="0.25">
      <c r="B1475" s="181" t="e">
        <f t="shared" ca="1" si="253"/>
        <v>#N/A</v>
      </c>
      <c r="C14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6" spans="2:3" x14ac:dyDescent="0.25">
      <c r="B1476" s="181" t="e">
        <f t="shared" ca="1" si="253"/>
        <v>#N/A</v>
      </c>
      <c r="C14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7" spans="2:3" x14ac:dyDescent="0.25">
      <c r="B1477" s="181" t="e">
        <f t="shared" ca="1" si="253"/>
        <v>#N/A</v>
      </c>
      <c r="C14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8" spans="2:3" x14ac:dyDescent="0.25">
      <c r="B1478" s="181" t="e">
        <f t="shared" ca="1" si="253"/>
        <v>#N/A</v>
      </c>
      <c r="C14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9" spans="2:3" x14ac:dyDescent="0.25">
      <c r="B1479" s="181" t="e">
        <f t="shared" ca="1" si="253"/>
        <v>#N/A</v>
      </c>
      <c r="C14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0" spans="2:3" x14ac:dyDescent="0.25">
      <c r="B1480" s="181" t="e">
        <f t="shared" ca="1" si="253"/>
        <v>#N/A</v>
      </c>
      <c r="C14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1" spans="2:3" x14ac:dyDescent="0.25">
      <c r="B1481" s="181" t="e">
        <f t="shared" ca="1" si="253"/>
        <v>#N/A</v>
      </c>
      <c r="C14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2" spans="2:3" x14ac:dyDescent="0.25">
      <c r="B1482" s="181" t="e">
        <f t="shared" ca="1" si="253"/>
        <v>#N/A</v>
      </c>
      <c r="C14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3" spans="2:3" x14ac:dyDescent="0.25">
      <c r="B1483" s="181" t="e">
        <f t="shared" ca="1" si="253"/>
        <v>#N/A</v>
      </c>
      <c r="C14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4" spans="2:3" x14ac:dyDescent="0.25">
      <c r="B1484" s="181" t="e">
        <f t="shared" ca="1" si="253"/>
        <v>#N/A</v>
      </c>
      <c r="C14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5" spans="2:3" x14ac:dyDescent="0.25">
      <c r="B1485" s="181" t="e">
        <f t="shared" ca="1" si="253"/>
        <v>#N/A</v>
      </c>
      <c r="C14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6" spans="2:3" x14ac:dyDescent="0.25">
      <c r="B1486" s="181" t="e">
        <f t="shared" ca="1" si="253"/>
        <v>#N/A</v>
      </c>
      <c r="C14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7" spans="2:3" x14ac:dyDescent="0.25">
      <c r="B1487" s="181" t="e">
        <f t="shared" ca="1" si="253"/>
        <v>#N/A</v>
      </c>
      <c r="C14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8" spans="2:3" x14ac:dyDescent="0.25">
      <c r="B1488" s="181" t="e">
        <f t="shared" ca="1" si="253"/>
        <v>#N/A</v>
      </c>
      <c r="C14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9" spans="2:3" x14ac:dyDescent="0.25">
      <c r="B1489" s="181" t="e">
        <f t="shared" ca="1" si="253"/>
        <v>#N/A</v>
      </c>
      <c r="C14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0" spans="2:3" x14ac:dyDescent="0.25">
      <c r="B1490" s="181" t="e">
        <f t="shared" ca="1" si="253"/>
        <v>#N/A</v>
      </c>
      <c r="C14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1" spans="2:3" x14ac:dyDescent="0.25">
      <c r="B1491" s="181" t="e">
        <f t="shared" ca="1" si="253"/>
        <v>#N/A</v>
      </c>
      <c r="C14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2" spans="2:3" x14ac:dyDescent="0.25">
      <c r="B1492" s="181" t="e">
        <f t="shared" ca="1" si="253"/>
        <v>#N/A</v>
      </c>
      <c r="C14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3" spans="2:3" x14ac:dyDescent="0.25">
      <c r="B1493" s="181" t="e">
        <f t="shared" ca="1" si="253"/>
        <v>#N/A</v>
      </c>
      <c r="C14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4" spans="2:3" x14ac:dyDescent="0.25">
      <c r="B1494" s="181" t="e">
        <f t="shared" ca="1" si="253"/>
        <v>#N/A</v>
      </c>
      <c r="C14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5" spans="2:3" x14ac:dyDescent="0.25">
      <c r="B1495" s="181" t="e">
        <f t="shared" ca="1" si="253"/>
        <v>#N/A</v>
      </c>
      <c r="C14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6" spans="2:3" x14ac:dyDescent="0.25">
      <c r="B1496" s="181" t="e">
        <f t="shared" ca="1" si="253"/>
        <v>#N/A</v>
      </c>
      <c r="C14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7" spans="2:3" x14ac:dyDescent="0.25">
      <c r="B1497" s="181" t="e">
        <f t="shared" ca="1" si="253"/>
        <v>#N/A</v>
      </c>
      <c r="C14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8" spans="2:3" x14ac:dyDescent="0.25">
      <c r="B1498" s="181" t="e">
        <f t="shared" ca="1" si="253"/>
        <v>#N/A</v>
      </c>
      <c r="C14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9" spans="2:3" x14ac:dyDescent="0.25">
      <c r="B1499" s="181" t="e">
        <f t="shared" ca="1" si="253"/>
        <v>#N/A</v>
      </c>
      <c r="C14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0" spans="2:3" x14ac:dyDescent="0.25">
      <c r="B1500" s="181" t="e">
        <f t="shared" ca="1" si="253"/>
        <v>#N/A</v>
      </c>
      <c r="C15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1" spans="2:3" x14ac:dyDescent="0.25">
      <c r="B1501" s="181" t="e">
        <f t="shared" ca="1" si="253"/>
        <v>#N/A</v>
      </c>
      <c r="C15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2" spans="2:3" x14ac:dyDescent="0.25">
      <c r="B1502" s="181" t="e">
        <f t="shared" ca="1" si="253"/>
        <v>#N/A</v>
      </c>
      <c r="C15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3" spans="2:3" x14ac:dyDescent="0.25">
      <c r="B1503" s="181" t="e">
        <f t="shared" ca="1" si="253"/>
        <v>#N/A</v>
      </c>
      <c r="C15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4" spans="2:3" x14ac:dyDescent="0.25">
      <c r="B1504" s="181" t="e">
        <f t="shared" ca="1" si="253"/>
        <v>#N/A</v>
      </c>
      <c r="C15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5" spans="2:3" x14ac:dyDescent="0.25">
      <c r="B1505" s="181" t="e">
        <f t="shared" ca="1" si="253"/>
        <v>#N/A</v>
      </c>
      <c r="C15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6" spans="2:3" x14ac:dyDescent="0.25">
      <c r="B1506" s="181" t="e">
        <f t="shared" ca="1" si="253"/>
        <v>#N/A</v>
      </c>
      <c r="C15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7" spans="2:3" x14ac:dyDescent="0.25">
      <c r="B1507" s="181" t="e">
        <f t="shared" ca="1" si="253"/>
        <v>#N/A</v>
      </c>
      <c r="C15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8" spans="2:3" x14ac:dyDescent="0.25">
      <c r="B1508" s="181" t="e">
        <f t="shared" ca="1" si="253"/>
        <v>#N/A</v>
      </c>
      <c r="C15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9" spans="2:3" x14ac:dyDescent="0.25">
      <c r="B1509" s="181" t="e">
        <f t="shared" ca="1" si="253"/>
        <v>#N/A</v>
      </c>
      <c r="C15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0" spans="2:3" x14ac:dyDescent="0.25">
      <c r="B1510" s="181" t="e">
        <f t="shared" ca="1" si="253"/>
        <v>#N/A</v>
      </c>
      <c r="C15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1" spans="2:3" x14ac:dyDescent="0.25">
      <c r="B1511" s="181" t="e">
        <f t="shared" ca="1" si="253"/>
        <v>#N/A</v>
      </c>
      <c r="C15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2" spans="2:3" x14ac:dyDescent="0.25">
      <c r="B1512" s="181" t="e">
        <f t="shared" ca="1" si="253"/>
        <v>#N/A</v>
      </c>
      <c r="C15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3" spans="2:3" x14ac:dyDescent="0.25">
      <c r="B1513" s="181" t="e">
        <f t="shared" ca="1" si="253"/>
        <v>#N/A</v>
      </c>
      <c r="C15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4" spans="2:3" x14ac:dyDescent="0.25">
      <c r="B1514" s="181" t="e">
        <f t="shared" ca="1" si="253"/>
        <v>#N/A</v>
      </c>
      <c r="C15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5" spans="2:3" x14ac:dyDescent="0.25">
      <c r="B1515" s="181" t="e">
        <f t="shared" ca="1" si="253"/>
        <v>#N/A</v>
      </c>
      <c r="C15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6" spans="2:3" x14ac:dyDescent="0.25">
      <c r="B1516" s="181" t="e">
        <f t="shared" ca="1" si="253"/>
        <v>#N/A</v>
      </c>
      <c r="C15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7" spans="2:3" x14ac:dyDescent="0.25">
      <c r="B1517" s="181" t="e">
        <f t="shared" ca="1" si="253"/>
        <v>#N/A</v>
      </c>
      <c r="C15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8" spans="2:3" x14ac:dyDescent="0.25">
      <c r="B1518" s="181" t="e">
        <f t="shared" ca="1" si="253"/>
        <v>#N/A</v>
      </c>
      <c r="C15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9" spans="2:3" x14ac:dyDescent="0.25">
      <c r="B1519" s="181" t="e">
        <f t="shared" ca="1" si="253"/>
        <v>#N/A</v>
      </c>
      <c r="C15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0" spans="2:3" x14ac:dyDescent="0.25">
      <c r="B1520" s="181" t="e">
        <f t="shared" ca="1" si="253"/>
        <v>#N/A</v>
      </c>
      <c r="C15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1" spans="2:3" x14ac:dyDescent="0.25">
      <c r="B1521" s="181" t="e">
        <f t="shared" ca="1" si="253"/>
        <v>#N/A</v>
      </c>
      <c r="C15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2" spans="2:3" x14ac:dyDescent="0.25">
      <c r="B1522" s="181" t="e">
        <f t="shared" ca="1" si="253"/>
        <v>#N/A</v>
      </c>
      <c r="C15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3" spans="2:3" x14ac:dyDescent="0.25">
      <c r="B1523" s="181" t="e">
        <f t="shared" ca="1" si="253"/>
        <v>#N/A</v>
      </c>
      <c r="C15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4" spans="2:3" x14ac:dyDescent="0.25">
      <c r="B1524" s="181" t="e">
        <f t="shared" ca="1" si="253"/>
        <v>#N/A</v>
      </c>
      <c r="C15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5" spans="2:3" x14ac:dyDescent="0.25">
      <c r="B1525" s="181" t="e">
        <f t="shared" ca="1" si="253"/>
        <v>#N/A</v>
      </c>
      <c r="C15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6" spans="2:3" x14ac:dyDescent="0.25">
      <c r="B1526" s="181" t="e">
        <f t="shared" ca="1" si="253"/>
        <v>#N/A</v>
      </c>
      <c r="C15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7" spans="2:3" x14ac:dyDescent="0.25">
      <c r="B1527" s="181" t="e">
        <f t="shared" ca="1" si="253"/>
        <v>#N/A</v>
      </c>
      <c r="C15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8" spans="2:3" x14ac:dyDescent="0.25">
      <c r="B1528" s="181" t="e">
        <f t="shared" ca="1" si="253"/>
        <v>#N/A</v>
      </c>
      <c r="C15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9" spans="2:3" x14ac:dyDescent="0.25">
      <c r="B1529" s="181" t="e">
        <f t="shared" ca="1" si="253"/>
        <v>#N/A</v>
      </c>
      <c r="C15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0" spans="2:3" x14ac:dyDescent="0.25">
      <c r="B1530" s="181" t="e">
        <f t="shared" ca="1" si="253"/>
        <v>#N/A</v>
      </c>
      <c r="C15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1" spans="2:3" x14ac:dyDescent="0.25">
      <c r="B1531" s="181" t="e">
        <f t="shared" ca="1" si="253"/>
        <v>#N/A</v>
      </c>
      <c r="C15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2" spans="2:3" x14ac:dyDescent="0.25">
      <c r="B1532" s="181" t="e">
        <f t="shared" ca="1" si="253"/>
        <v>#N/A</v>
      </c>
      <c r="C15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3" spans="2:3" x14ac:dyDescent="0.25">
      <c r="B1533" s="181" t="e">
        <f t="shared" ca="1" si="253"/>
        <v>#N/A</v>
      </c>
      <c r="C15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4" spans="2:3" x14ac:dyDescent="0.25">
      <c r="B1534" s="181" t="e">
        <f t="shared" ca="1" si="253"/>
        <v>#N/A</v>
      </c>
      <c r="C15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5" spans="2:3" x14ac:dyDescent="0.25">
      <c r="B1535" s="181" t="e">
        <f t="shared" ca="1" si="253"/>
        <v>#N/A</v>
      </c>
      <c r="C15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6" spans="2:3" x14ac:dyDescent="0.25">
      <c r="B1536" s="181" t="e">
        <f t="shared" ca="1" si="253"/>
        <v>#N/A</v>
      </c>
      <c r="C15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7" spans="2:3" x14ac:dyDescent="0.25">
      <c r="B1537" s="181" t="e">
        <f t="shared" ca="1" si="253"/>
        <v>#N/A</v>
      </c>
      <c r="C15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8" spans="2:3" x14ac:dyDescent="0.25">
      <c r="B1538" s="181" t="e">
        <f t="shared" ref="B1538:B1601" ca="1" si="25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5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9" spans="2:3" x14ac:dyDescent="0.25">
      <c r="B1539" s="181" t="e">
        <f t="shared" ca="1" si="254"/>
        <v>#N/A</v>
      </c>
      <c r="C15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0" spans="2:3" x14ac:dyDescent="0.25">
      <c r="B1540" s="181" t="e">
        <f t="shared" ca="1" si="254"/>
        <v>#N/A</v>
      </c>
      <c r="C15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1" spans="2:3" x14ac:dyDescent="0.25">
      <c r="B1541" s="181" t="e">
        <f t="shared" ca="1" si="254"/>
        <v>#N/A</v>
      </c>
      <c r="C15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2" spans="2:3" x14ac:dyDescent="0.25">
      <c r="B1542" s="181" t="e">
        <f t="shared" ca="1" si="254"/>
        <v>#N/A</v>
      </c>
      <c r="C15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3" spans="2:3" x14ac:dyDescent="0.25">
      <c r="B1543" s="181" t="e">
        <f t="shared" ca="1" si="254"/>
        <v>#N/A</v>
      </c>
      <c r="C15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4" spans="2:3" x14ac:dyDescent="0.25">
      <c r="B1544" s="181" t="e">
        <f t="shared" ca="1" si="254"/>
        <v>#N/A</v>
      </c>
      <c r="C15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5" spans="2:3" x14ac:dyDescent="0.25">
      <c r="B1545" s="181" t="e">
        <f t="shared" ca="1" si="254"/>
        <v>#N/A</v>
      </c>
      <c r="C15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6" spans="2:3" x14ac:dyDescent="0.25">
      <c r="B1546" s="181" t="e">
        <f t="shared" ca="1" si="254"/>
        <v>#N/A</v>
      </c>
      <c r="C15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7" spans="2:3" x14ac:dyDescent="0.25">
      <c r="B1547" s="181" t="e">
        <f t="shared" ca="1" si="254"/>
        <v>#N/A</v>
      </c>
      <c r="C15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8" spans="2:3" x14ac:dyDescent="0.25">
      <c r="B1548" s="181" t="e">
        <f t="shared" ca="1" si="254"/>
        <v>#N/A</v>
      </c>
      <c r="C15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9" spans="2:3" x14ac:dyDescent="0.25">
      <c r="B1549" s="181" t="e">
        <f t="shared" ca="1" si="254"/>
        <v>#N/A</v>
      </c>
      <c r="C15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0" spans="2:3" x14ac:dyDescent="0.25">
      <c r="B1550" s="181" t="e">
        <f t="shared" ca="1" si="254"/>
        <v>#N/A</v>
      </c>
      <c r="C15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1" spans="2:3" x14ac:dyDescent="0.25">
      <c r="B1551" s="181" t="e">
        <f t="shared" ca="1" si="254"/>
        <v>#N/A</v>
      </c>
      <c r="C15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2" spans="2:3" x14ac:dyDescent="0.25">
      <c r="B1552" s="181" t="e">
        <f t="shared" ca="1" si="254"/>
        <v>#N/A</v>
      </c>
      <c r="C15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3" spans="2:3" x14ac:dyDescent="0.25">
      <c r="B1553" s="181" t="e">
        <f t="shared" ca="1" si="254"/>
        <v>#N/A</v>
      </c>
      <c r="C15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4" spans="2:3" x14ac:dyDescent="0.25">
      <c r="B1554" s="181" t="e">
        <f t="shared" ca="1" si="254"/>
        <v>#N/A</v>
      </c>
      <c r="C15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5" spans="2:3" x14ac:dyDescent="0.25">
      <c r="B1555" s="181" t="e">
        <f t="shared" ca="1" si="254"/>
        <v>#N/A</v>
      </c>
      <c r="C15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6" spans="2:3" x14ac:dyDescent="0.25">
      <c r="B1556" s="181" t="e">
        <f t="shared" ca="1" si="254"/>
        <v>#N/A</v>
      </c>
      <c r="C15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7" spans="2:3" x14ac:dyDescent="0.25">
      <c r="B1557" s="181" t="e">
        <f t="shared" ca="1" si="254"/>
        <v>#N/A</v>
      </c>
      <c r="C15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8" spans="2:3" x14ac:dyDescent="0.25">
      <c r="B1558" s="181" t="e">
        <f t="shared" ca="1" si="254"/>
        <v>#N/A</v>
      </c>
      <c r="C15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9" spans="2:3" x14ac:dyDescent="0.25">
      <c r="B1559" s="181" t="e">
        <f t="shared" ca="1" si="254"/>
        <v>#N/A</v>
      </c>
      <c r="C15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0" spans="2:3" x14ac:dyDescent="0.25">
      <c r="B1560" s="181" t="e">
        <f t="shared" ca="1" si="254"/>
        <v>#N/A</v>
      </c>
      <c r="C15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1" spans="2:3" x14ac:dyDescent="0.25">
      <c r="B1561" s="181" t="e">
        <f t="shared" ca="1" si="254"/>
        <v>#N/A</v>
      </c>
      <c r="C15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2" spans="2:3" x14ac:dyDescent="0.25">
      <c r="B1562" s="181" t="e">
        <f t="shared" ca="1" si="254"/>
        <v>#N/A</v>
      </c>
      <c r="C15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3" spans="2:3" x14ac:dyDescent="0.25">
      <c r="B1563" s="181" t="e">
        <f t="shared" ca="1" si="254"/>
        <v>#N/A</v>
      </c>
      <c r="C15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4" spans="2:3" x14ac:dyDescent="0.25">
      <c r="B1564" s="181" t="e">
        <f t="shared" ca="1" si="254"/>
        <v>#N/A</v>
      </c>
      <c r="C15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5" spans="2:3" x14ac:dyDescent="0.25">
      <c r="B1565" s="181" t="e">
        <f t="shared" ca="1" si="254"/>
        <v>#N/A</v>
      </c>
      <c r="C15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6" spans="2:3" x14ac:dyDescent="0.25">
      <c r="B1566" s="181" t="e">
        <f t="shared" ca="1" si="254"/>
        <v>#N/A</v>
      </c>
      <c r="C15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7" spans="2:3" x14ac:dyDescent="0.25">
      <c r="B1567" s="181" t="e">
        <f t="shared" ca="1" si="254"/>
        <v>#N/A</v>
      </c>
      <c r="C15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8" spans="2:3" x14ac:dyDescent="0.25">
      <c r="B1568" s="181" t="e">
        <f t="shared" ca="1" si="254"/>
        <v>#N/A</v>
      </c>
      <c r="C15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9" spans="2:3" x14ac:dyDescent="0.25">
      <c r="B1569" s="181" t="e">
        <f t="shared" ca="1" si="254"/>
        <v>#N/A</v>
      </c>
      <c r="C15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0" spans="2:3" x14ac:dyDescent="0.25">
      <c r="B1570" s="181" t="e">
        <f t="shared" ca="1" si="254"/>
        <v>#N/A</v>
      </c>
      <c r="C15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1" spans="2:3" x14ac:dyDescent="0.25">
      <c r="B1571" s="181" t="e">
        <f t="shared" ca="1" si="254"/>
        <v>#N/A</v>
      </c>
      <c r="C15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2" spans="2:3" x14ac:dyDescent="0.25">
      <c r="B1572" s="181" t="e">
        <f t="shared" ca="1" si="254"/>
        <v>#N/A</v>
      </c>
      <c r="C15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3" spans="2:3" x14ac:dyDescent="0.25">
      <c r="B1573" s="181" t="e">
        <f t="shared" ca="1" si="254"/>
        <v>#N/A</v>
      </c>
      <c r="C15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4" spans="2:3" x14ac:dyDescent="0.25">
      <c r="B1574" s="181" t="e">
        <f t="shared" ca="1" si="254"/>
        <v>#N/A</v>
      </c>
      <c r="C15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5" spans="2:3" x14ac:dyDescent="0.25">
      <c r="B1575" s="181" t="e">
        <f t="shared" ca="1" si="254"/>
        <v>#N/A</v>
      </c>
      <c r="C15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6" spans="2:3" x14ac:dyDescent="0.25">
      <c r="B1576" s="181" t="e">
        <f t="shared" ca="1" si="254"/>
        <v>#N/A</v>
      </c>
      <c r="C15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7" spans="2:3" x14ac:dyDescent="0.25">
      <c r="B1577" s="181" t="e">
        <f t="shared" ca="1" si="254"/>
        <v>#N/A</v>
      </c>
      <c r="C15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8" spans="2:3" x14ac:dyDescent="0.25">
      <c r="B1578" s="181" t="e">
        <f t="shared" ca="1" si="254"/>
        <v>#N/A</v>
      </c>
      <c r="C15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9" spans="2:3" x14ac:dyDescent="0.25">
      <c r="B1579" s="181" t="e">
        <f t="shared" ca="1" si="254"/>
        <v>#N/A</v>
      </c>
      <c r="C15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0" spans="2:3" x14ac:dyDescent="0.25">
      <c r="B1580" s="181" t="e">
        <f t="shared" ca="1" si="254"/>
        <v>#N/A</v>
      </c>
      <c r="C15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1" spans="2:3" x14ac:dyDescent="0.25">
      <c r="B1581" s="181" t="e">
        <f t="shared" ca="1" si="254"/>
        <v>#N/A</v>
      </c>
      <c r="C15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2" spans="2:3" x14ac:dyDescent="0.25">
      <c r="B1582" s="181" t="e">
        <f t="shared" ca="1" si="254"/>
        <v>#N/A</v>
      </c>
      <c r="C15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3" spans="2:3" x14ac:dyDescent="0.25">
      <c r="B1583" s="181" t="e">
        <f t="shared" ca="1" si="254"/>
        <v>#N/A</v>
      </c>
      <c r="C15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4" spans="2:3" x14ac:dyDescent="0.25">
      <c r="B1584" s="181" t="e">
        <f t="shared" ca="1" si="254"/>
        <v>#N/A</v>
      </c>
      <c r="C15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5" spans="2:3" x14ac:dyDescent="0.25">
      <c r="B1585" s="181" t="e">
        <f t="shared" ca="1" si="254"/>
        <v>#N/A</v>
      </c>
      <c r="C15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6" spans="2:3" x14ac:dyDescent="0.25">
      <c r="B1586" s="181" t="e">
        <f t="shared" ca="1" si="254"/>
        <v>#N/A</v>
      </c>
      <c r="C15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7" spans="2:3" x14ac:dyDescent="0.25">
      <c r="B1587" s="181" t="e">
        <f t="shared" ca="1" si="254"/>
        <v>#N/A</v>
      </c>
      <c r="C15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8" spans="2:3" x14ac:dyDescent="0.25">
      <c r="B1588" s="181" t="e">
        <f t="shared" ca="1" si="254"/>
        <v>#N/A</v>
      </c>
      <c r="C15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9" spans="2:3" x14ac:dyDescent="0.25">
      <c r="B1589" s="181" t="e">
        <f t="shared" ca="1" si="254"/>
        <v>#N/A</v>
      </c>
      <c r="C15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0" spans="2:3" x14ac:dyDescent="0.25">
      <c r="B1590" s="181" t="e">
        <f t="shared" ca="1" si="254"/>
        <v>#N/A</v>
      </c>
      <c r="C15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1" spans="2:3" x14ac:dyDescent="0.25">
      <c r="B1591" s="181" t="e">
        <f t="shared" ca="1" si="254"/>
        <v>#N/A</v>
      </c>
      <c r="C15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2" spans="2:3" x14ac:dyDescent="0.25">
      <c r="B1592" s="181" t="e">
        <f t="shared" ca="1" si="254"/>
        <v>#N/A</v>
      </c>
      <c r="C15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3" spans="2:3" x14ac:dyDescent="0.25">
      <c r="B1593" s="181" t="e">
        <f t="shared" ca="1" si="254"/>
        <v>#N/A</v>
      </c>
      <c r="C15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4" spans="2:3" x14ac:dyDescent="0.25">
      <c r="B1594" s="181" t="e">
        <f t="shared" ca="1" si="254"/>
        <v>#N/A</v>
      </c>
      <c r="C15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5" spans="2:3" x14ac:dyDescent="0.25">
      <c r="B1595" s="181" t="e">
        <f t="shared" ca="1" si="254"/>
        <v>#N/A</v>
      </c>
      <c r="C15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6" spans="2:3" x14ac:dyDescent="0.25">
      <c r="B1596" s="181" t="e">
        <f t="shared" ca="1" si="254"/>
        <v>#N/A</v>
      </c>
      <c r="C15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7" spans="2:3" x14ac:dyDescent="0.25">
      <c r="B1597" s="181" t="e">
        <f t="shared" ca="1" si="254"/>
        <v>#N/A</v>
      </c>
      <c r="C15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8" spans="2:3" x14ac:dyDescent="0.25">
      <c r="B1598" s="181" t="e">
        <f t="shared" ca="1" si="254"/>
        <v>#N/A</v>
      </c>
      <c r="C15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9" spans="2:3" x14ac:dyDescent="0.25">
      <c r="B1599" s="181" t="e">
        <f t="shared" ca="1" si="254"/>
        <v>#N/A</v>
      </c>
      <c r="C15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0" spans="2:3" x14ac:dyDescent="0.25">
      <c r="B1600" s="181" t="e">
        <f t="shared" ca="1" si="254"/>
        <v>#N/A</v>
      </c>
      <c r="C16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1" spans="2:3" x14ac:dyDescent="0.25">
      <c r="B1601" s="181" t="e">
        <f t="shared" ca="1" si="254"/>
        <v>#N/A</v>
      </c>
      <c r="C16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2" spans="2:3" x14ac:dyDescent="0.25">
      <c r="B1602" s="181" t="e">
        <f t="shared" ref="B1602:B1665" ca="1" si="255">($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6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3" spans="2:3" x14ac:dyDescent="0.25">
      <c r="B1603" s="181" t="e">
        <f t="shared" ca="1" si="255"/>
        <v>#N/A</v>
      </c>
      <c r="C16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4" spans="2:3" x14ac:dyDescent="0.25">
      <c r="B1604" s="181" t="e">
        <f t="shared" ca="1" si="255"/>
        <v>#N/A</v>
      </c>
      <c r="C16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5" spans="2:3" x14ac:dyDescent="0.25">
      <c r="B1605" s="181" t="e">
        <f t="shared" ca="1" si="255"/>
        <v>#N/A</v>
      </c>
      <c r="C16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6" spans="2:3" x14ac:dyDescent="0.25">
      <c r="B1606" s="181" t="e">
        <f t="shared" ca="1" si="255"/>
        <v>#N/A</v>
      </c>
      <c r="C16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7" spans="2:3" x14ac:dyDescent="0.25">
      <c r="B1607" s="181" t="e">
        <f t="shared" ca="1" si="255"/>
        <v>#N/A</v>
      </c>
      <c r="C16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8" spans="2:3" x14ac:dyDescent="0.25">
      <c r="B1608" s="181" t="e">
        <f t="shared" ca="1" si="255"/>
        <v>#N/A</v>
      </c>
      <c r="C16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9" spans="2:3" x14ac:dyDescent="0.25">
      <c r="B1609" s="181" t="e">
        <f t="shared" ca="1" si="255"/>
        <v>#N/A</v>
      </c>
      <c r="C16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0" spans="2:3" x14ac:dyDescent="0.25">
      <c r="B1610" s="181" t="e">
        <f t="shared" ca="1" si="255"/>
        <v>#N/A</v>
      </c>
      <c r="C16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1" spans="2:3" x14ac:dyDescent="0.25">
      <c r="B1611" s="181" t="e">
        <f t="shared" ca="1" si="255"/>
        <v>#N/A</v>
      </c>
      <c r="C16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2" spans="2:3" x14ac:dyDescent="0.25">
      <c r="B1612" s="181" t="e">
        <f t="shared" ca="1" si="255"/>
        <v>#N/A</v>
      </c>
      <c r="C16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3" spans="2:3" x14ac:dyDescent="0.25">
      <c r="B1613" s="181" t="e">
        <f t="shared" ca="1" si="255"/>
        <v>#N/A</v>
      </c>
      <c r="C16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4" spans="2:3" x14ac:dyDescent="0.25">
      <c r="B1614" s="181" t="e">
        <f t="shared" ca="1" si="255"/>
        <v>#N/A</v>
      </c>
      <c r="C16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5" spans="2:3" x14ac:dyDescent="0.25">
      <c r="B1615" s="181" t="e">
        <f t="shared" ca="1" si="255"/>
        <v>#N/A</v>
      </c>
      <c r="C16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6" spans="2:3" x14ac:dyDescent="0.25">
      <c r="B1616" s="181" t="e">
        <f t="shared" ca="1" si="255"/>
        <v>#N/A</v>
      </c>
      <c r="C16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7" spans="2:3" x14ac:dyDescent="0.25">
      <c r="B1617" s="181" t="e">
        <f t="shared" ca="1" si="255"/>
        <v>#N/A</v>
      </c>
      <c r="C16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8" spans="2:3" x14ac:dyDescent="0.25">
      <c r="B1618" s="181" t="e">
        <f t="shared" ca="1" si="255"/>
        <v>#N/A</v>
      </c>
      <c r="C16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9" spans="2:3" x14ac:dyDescent="0.25">
      <c r="B1619" s="181" t="e">
        <f t="shared" ca="1" si="255"/>
        <v>#N/A</v>
      </c>
      <c r="C16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0" spans="2:3" x14ac:dyDescent="0.25">
      <c r="B1620" s="181" t="e">
        <f t="shared" ca="1" si="255"/>
        <v>#N/A</v>
      </c>
      <c r="C16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1" spans="2:3" x14ac:dyDescent="0.25">
      <c r="B1621" s="181" t="e">
        <f t="shared" ca="1" si="255"/>
        <v>#N/A</v>
      </c>
      <c r="C16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2" spans="2:3" x14ac:dyDescent="0.25">
      <c r="B1622" s="181" t="e">
        <f t="shared" ca="1" si="255"/>
        <v>#N/A</v>
      </c>
      <c r="C16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3" spans="2:3" x14ac:dyDescent="0.25">
      <c r="B1623" s="181" t="e">
        <f t="shared" ca="1" si="255"/>
        <v>#N/A</v>
      </c>
      <c r="C16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4" spans="2:3" x14ac:dyDescent="0.25">
      <c r="B1624" s="181" t="e">
        <f t="shared" ca="1" si="255"/>
        <v>#N/A</v>
      </c>
      <c r="C16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5" spans="2:3" x14ac:dyDescent="0.25">
      <c r="B1625" s="181" t="e">
        <f t="shared" ca="1" si="255"/>
        <v>#N/A</v>
      </c>
      <c r="C16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6" spans="2:3" x14ac:dyDescent="0.25">
      <c r="B1626" s="181" t="e">
        <f t="shared" ca="1" si="255"/>
        <v>#N/A</v>
      </c>
      <c r="C16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7" spans="2:3" x14ac:dyDescent="0.25">
      <c r="B1627" s="181" t="e">
        <f t="shared" ca="1" si="255"/>
        <v>#N/A</v>
      </c>
      <c r="C16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8" spans="2:3" x14ac:dyDescent="0.25">
      <c r="B1628" s="181" t="e">
        <f t="shared" ca="1" si="255"/>
        <v>#N/A</v>
      </c>
      <c r="C16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9" spans="2:3" x14ac:dyDescent="0.25">
      <c r="B1629" s="181" t="e">
        <f t="shared" ca="1" si="255"/>
        <v>#N/A</v>
      </c>
      <c r="C16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0" spans="2:3" x14ac:dyDescent="0.25">
      <c r="B1630" s="181" t="e">
        <f t="shared" ca="1" si="255"/>
        <v>#N/A</v>
      </c>
      <c r="C16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1" spans="2:3" x14ac:dyDescent="0.25">
      <c r="B1631" s="181" t="e">
        <f t="shared" ca="1" si="255"/>
        <v>#N/A</v>
      </c>
      <c r="C16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2" spans="2:3" x14ac:dyDescent="0.25">
      <c r="B1632" s="181" t="e">
        <f t="shared" ca="1" si="255"/>
        <v>#N/A</v>
      </c>
      <c r="C16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3" spans="2:3" x14ac:dyDescent="0.25">
      <c r="B1633" s="181" t="e">
        <f t="shared" ca="1" si="255"/>
        <v>#N/A</v>
      </c>
      <c r="C16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4" spans="2:3" x14ac:dyDescent="0.25">
      <c r="B1634" s="181" t="e">
        <f t="shared" ca="1" si="255"/>
        <v>#N/A</v>
      </c>
      <c r="C16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5" spans="2:3" x14ac:dyDescent="0.25">
      <c r="B1635" s="181" t="e">
        <f t="shared" ca="1" si="255"/>
        <v>#N/A</v>
      </c>
      <c r="C16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6" spans="2:3" x14ac:dyDescent="0.25">
      <c r="B1636" s="181" t="e">
        <f t="shared" ca="1" si="255"/>
        <v>#N/A</v>
      </c>
      <c r="C16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7" spans="2:3" x14ac:dyDescent="0.25">
      <c r="B1637" s="181" t="e">
        <f t="shared" ca="1" si="255"/>
        <v>#N/A</v>
      </c>
      <c r="C16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8" spans="2:3" x14ac:dyDescent="0.25">
      <c r="B1638" s="181" t="e">
        <f t="shared" ca="1" si="255"/>
        <v>#N/A</v>
      </c>
      <c r="C16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9" spans="2:3" x14ac:dyDescent="0.25">
      <c r="B1639" s="181" t="e">
        <f t="shared" ca="1" si="255"/>
        <v>#N/A</v>
      </c>
      <c r="C16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0" spans="2:3" x14ac:dyDescent="0.25">
      <c r="B1640" s="181" t="e">
        <f t="shared" ca="1" si="255"/>
        <v>#N/A</v>
      </c>
      <c r="C16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1" spans="2:3" x14ac:dyDescent="0.25">
      <c r="B1641" s="181" t="e">
        <f t="shared" ca="1" si="255"/>
        <v>#N/A</v>
      </c>
      <c r="C16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2" spans="2:3" x14ac:dyDescent="0.25">
      <c r="B1642" s="181" t="e">
        <f t="shared" ca="1" si="255"/>
        <v>#N/A</v>
      </c>
      <c r="C16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3" spans="2:3" x14ac:dyDescent="0.25">
      <c r="B1643" s="181" t="e">
        <f t="shared" ca="1" si="255"/>
        <v>#N/A</v>
      </c>
      <c r="C16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4" spans="2:3" x14ac:dyDescent="0.25">
      <c r="B1644" s="181" t="e">
        <f t="shared" ca="1" si="255"/>
        <v>#N/A</v>
      </c>
      <c r="C16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5" spans="2:3" x14ac:dyDescent="0.25">
      <c r="B1645" s="181" t="e">
        <f t="shared" ca="1" si="255"/>
        <v>#N/A</v>
      </c>
      <c r="C16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6" spans="2:3" x14ac:dyDescent="0.25">
      <c r="B1646" s="181" t="e">
        <f t="shared" ca="1" si="255"/>
        <v>#N/A</v>
      </c>
      <c r="C16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7" spans="2:3" x14ac:dyDescent="0.25">
      <c r="B1647" s="181" t="e">
        <f t="shared" ca="1" si="255"/>
        <v>#N/A</v>
      </c>
      <c r="C16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8" spans="2:3" x14ac:dyDescent="0.25">
      <c r="B1648" s="181" t="e">
        <f t="shared" ca="1" si="255"/>
        <v>#N/A</v>
      </c>
      <c r="C16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9" spans="2:3" x14ac:dyDescent="0.25">
      <c r="B1649" s="181" t="e">
        <f t="shared" ca="1" si="255"/>
        <v>#N/A</v>
      </c>
      <c r="C16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0" spans="2:3" x14ac:dyDescent="0.25">
      <c r="B1650" s="181" t="e">
        <f t="shared" ca="1" si="255"/>
        <v>#N/A</v>
      </c>
      <c r="C16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1" spans="2:3" x14ac:dyDescent="0.25">
      <c r="B1651" s="181" t="e">
        <f t="shared" ca="1" si="255"/>
        <v>#N/A</v>
      </c>
      <c r="C16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2" spans="2:3" x14ac:dyDescent="0.25">
      <c r="B1652" s="181" t="e">
        <f t="shared" ca="1" si="255"/>
        <v>#N/A</v>
      </c>
      <c r="C16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3" spans="2:3" x14ac:dyDescent="0.25">
      <c r="B1653" s="181" t="e">
        <f t="shared" ca="1" si="255"/>
        <v>#N/A</v>
      </c>
      <c r="C16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4" spans="2:3" x14ac:dyDescent="0.25">
      <c r="B1654" s="181" t="e">
        <f t="shared" ca="1" si="255"/>
        <v>#N/A</v>
      </c>
      <c r="C16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5" spans="2:3" x14ac:dyDescent="0.25">
      <c r="B1655" s="181" t="e">
        <f t="shared" ca="1" si="255"/>
        <v>#N/A</v>
      </c>
      <c r="C16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6" spans="2:3" x14ac:dyDescent="0.25">
      <c r="B1656" s="181" t="e">
        <f t="shared" ca="1" si="255"/>
        <v>#N/A</v>
      </c>
      <c r="C16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7" spans="2:3" x14ac:dyDescent="0.25">
      <c r="B1657" s="181" t="e">
        <f t="shared" ca="1" si="255"/>
        <v>#N/A</v>
      </c>
      <c r="C16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8" spans="2:3" x14ac:dyDescent="0.25">
      <c r="B1658" s="181" t="e">
        <f t="shared" ca="1" si="255"/>
        <v>#N/A</v>
      </c>
      <c r="C16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9" spans="2:3" x14ac:dyDescent="0.25">
      <c r="B1659" s="181" t="e">
        <f t="shared" ca="1" si="255"/>
        <v>#N/A</v>
      </c>
      <c r="C16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0" spans="2:3" x14ac:dyDescent="0.25">
      <c r="B1660" s="181" t="e">
        <f t="shared" ca="1" si="255"/>
        <v>#N/A</v>
      </c>
      <c r="C16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1" spans="2:3" x14ac:dyDescent="0.25">
      <c r="B1661" s="181" t="e">
        <f t="shared" ca="1" si="255"/>
        <v>#N/A</v>
      </c>
      <c r="C16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2" spans="2:3" x14ac:dyDescent="0.25">
      <c r="B1662" s="181" t="e">
        <f t="shared" ca="1" si="255"/>
        <v>#N/A</v>
      </c>
      <c r="C16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3" spans="2:3" x14ac:dyDescent="0.25">
      <c r="B1663" s="181" t="e">
        <f t="shared" ca="1" si="255"/>
        <v>#N/A</v>
      </c>
      <c r="C16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4" spans="2:3" x14ac:dyDescent="0.25">
      <c r="B1664" s="181" t="e">
        <f t="shared" ca="1" si="255"/>
        <v>#N/A</v>
      </c>
      <c r="C16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5" spans="2:3" x14ac:dyDescent="0.25">
      <c r="B1665" s="181" t="e">
        <f t="shared" ca="1" si="255"/>
        <v>#N/A</v>
      </c>
      <c r="C16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6" spans="2:3" x14ac:dyDescent="0.25">
      <c r="B1666" s="181" t="e">
        <f t="shared" ref="B1666:B1729" ca="1" si="25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6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7" spans="2:3" x14ac:dyDescent="0.25">
      <c r="B1667" s="181" t="e">
        <f t="shared" ca="1" si="256"/>
        <v>#N/A</v>
      </c>
      <c r="C16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8" spans="2:3" x14ac:dyDescent="0.25">
      <c r="B1668" s="181" t="e">
        <f t="shared" ca="1" si="256"/>
        <v>#N/A</v>
      </c>
      <c r="C16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9" spans="2:3" x14ac:dyDescent="0.25">
      <c r="B1669" s="181" t="e">
        <f t="shared" ca="1" si="256"/>
        <v>#N/A</v>
      </c>
      <c r="C16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0" spans="2:3" x14ac:dyDescent="0.25">
      <c r="B1670" s="181" t="e">
        <f t="shared" ca="1" si="256"/>
        <v>#N/A</v>
      </c>
      <c r="C16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1" spans="2:3" x14ac:dyDescent="0.25">
      <c r="B1671" s="181" t="e">
        <f t="shared" ca="1" si="256"/>
        <v>#N/A</v>
      </c>
      <c r="C16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2" spans="2:3" x14ac:dyDescent="0.25">
      <c r="B1672" s="181" t="e">
        <f t="shared" ca="1" si="256"/>
        <v>#N/A</v>
      </c>
      <c r="C16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3" spans="2:3" x14ac:dyDescent="0.25">
      <c r="B1673" s="181" t="e">
        <f t="shared" ca="1" si="256"/>
        <v>#N/A</v>
      </c>
      <c r="C16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4" spans="2:3" x14ac:dyDescent="0.25">
      <c r="B1674" s="181" t="e">
        <f t="shared" ca="1" si="256"/>
        <v>#N/A</v>
      </c>
      <c r="C16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5" spans="2:3" x14ac:dyDescent="0.25">
      <c r="B1675" s="181" t="e">
        <f t="shared" ca="1" si="256"/>
        <v>#N/A</v>
      </c>
      <c r="C16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6" spans="2:3" x14ac:dyDescent="0.25">
      <c r="B1676" s="181" t="e">
        <f t="shared" ca="1" si="256"/>
        <v>#N/A</v>
      </c>
      <c r="C16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7" spans="2:3" x14ac:dyDescent="0.25">
      <c r="B1677" s="181" t="e">
        <f t="shared" ca="1" si="256"/>
        <v>#N/A</v>
      </c>
      <c r="C16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8" spans="2:3" x14ac:dyDescent="0.25">
      <c r="B1678" s="181" t="e">
        <f t="shared" ca="1" si="256"/>
        <v>#N/A</v>
      </c>
      <c r="C16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9" spans="2:3" x14ac:dyDescent="0.25">
      <c r="B1679" s="181" t="e">
        <f t="shared" ca="1" si="256"/>
        <v>#N/A</v>
      </c>
      <c r="C16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0" spans="2:3" x14ac:dyDescent="0.25">
      <c r="B1680" s="181" t="e">
        <f t="shared" ca="1" si="256"/>
        <v>#N/A</v>
      </c>
      <c r="C16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1" spans="2:3" x14ac:dyDescent="0.25">
      <c r="B1681" s="181" t="e">
        <f t="shared" ca="1" si="256"/>
        <v>#N/A</v>
      </c>
      <c r="C16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2" spans="2:3" x14ac:dyDescent="0.25">
      <c r="B1682" s="181" t="e">
        <f t="shared" ca="1" si="256"/>
        <v>#N/A</v>
      </c>
      <c r="C16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3" spans="2:3" x14ac:dyDescent="0.25">
      <c r="B1683" s="181" t="e">
        <f t="shared" ca="1" si="256"/>
        <v>#N/A</v>
      </c>
      <c r="C16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4" spans="2:3" x14ac:dyDescent="0.25">
      <c r="B1684" s="181" t="e">
        <f t="shared" ca="1" si="256"/>
        <v>#N/A</v>
      </c>
      <c r="C16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5" spans="2:3" x14ac:dyDescent="0.25">
      <c r="B1685" s="181" t="e">
        <f t="shared" ca="1" si="256"/>
        <v>#N/A</v>
      </c>
      <c r="C16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6" spans="2:3" x14ac:dyDescent="0.25">
      <c r="B1686" s="181" t="e">
        <f t="shared" ca="1" si="256"/>
        <v>#N/A</v>
      </c>
      <c r="C16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7" spans="2:3" x14ac:dyDescent="0.25">
      <c r="B1687" s="181" t="e">
        <f t="shared" ca="1" si="256"/>
        <v>#N/A</v>
      </c>
      <c r="C16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8" spans="2:3" x14ac:dyDescent="0.25">
      <c r="B1688" s="181" t="e">
        <f t="shared" ca="1" si="256"/>
        <v>#N/A</v>
      </c>
      <c r="C16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9" spans="2:3" x14ac:dyDescent="0.25">
      <c r="B1689" s="181" t="e">
        <f t="shared" ca="1" si="256"/>
        <v>#N/A</v>
      </c>
      <c r="C16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0" spans="2:3" x14ac:dyDescent="0.25">
      <c r="B1690" s="181" t="e">
        <f t="shared" ca="1" si="256"/>
        <v>#N/A</v>
      </c>
      <c r="C16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1" spans="2:3" x14ac:dyDescent="0.25">
      <c r="B1691" s="181" t="e">
        <f t="shared" ca="1" si="256"/>
        <v>#N/A</v>
      </c>
      <c r="C16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2" spans="2:3" x14ac:dyDescent="0.25">
      <c r="B1692" s="181" t="e">
        <f t="shared" ca="1" si="256"/>
        <v>#N/A</v>
      </c>
      <c r="C16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3" spans="2:3" x14ac:dyDescent="0.25">
      <c r="B1693" s="181" t="e">
        <f t="shared" ca="1" si="256"/>
        <v>#N/A</v>
      </c>
      <c r="C16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4" spans="2:3" x14ac:dyDescent="0.25">
      <c r="B1694" s="181" t="e">
        <f t="shared" ca="1" si="256"/>
        <v>#N/A</v>
      </c>
      <c r="C16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5" spans="2:3" x14ac:dyDescent="0.25">
      <c r="B1695" s="181" t="e">
        <f t="shared" ca="1" si="256"/>
        <v>#N/A</v>
      </c>
      <c r="C16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6" spans="2:3" x14ac:dyDescent="0.25">
      <c r="B1696" s="181" t="e">
        <f t="shared" ca="1" si="256"/>
        <v>#N/A</v>
      </c>
      <c r="C16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7" spans="2:3" x14ac:dyDescent="0.25">
      <c r="B1697" s="181" t="e">
        <f t="shared" ca="1" si="256"/>
        <v>#N/A</v>
      </c>
      <c r="C16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8" spans="2:3" x14ac:dyDescent="0.25">
      <c r="B1698" s="181" t="e">
        <f t="shared" ca="1" si="256"/>
        <v>#N/A</v>
      </c>
      <c r="C16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9" spans="2:3" x14ac:dyDescent="0.25">
      <c r="B1699" s="181" t="e">
        <f t="shared" ca="1" si="256"/>
        <v>#N/A</v>
      </c>
      <c r="C16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0" spans="2:3" x14ac:dyDescent="0.25">
      <c r="B1700" s="181" t="e">
        <f t="shared" ca="1" si="256"/>
        <v>#N/A</v>
      </c>
      <c r="C17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1" spans="2:3" x14ac:dyDescent="0.25">
      <c r="B1701" s="181" t="e">
        <f t="shared" ca="1" si="256"/>
        <v>#N/A</v>
      </c>
      <c r="C17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2" spans="2:3" x14ac:dyDescent="0.25">
      <c r="B1702" s="181" t="e">
        <f t="shared" ca="1" si="256"/>
        <v>#N/A</v>
      </c>
      <c r="C17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3" spans="2:3" x14ac:dyDescent="0.25">
      <c r="B1703" s="181" t="e">
        <f t="shared" ca="1" si="256"/>
        <v>#N/A</v>
      </c>
      <c r="C17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4" spans="2:3" x14ac:dyDescent="0.25">
      <c r="B1704" s="181" t="e">
        <f t="shared" ca="1" si="256"/>
        <v>#N/A</v>
      </c>
      <c r="C17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5" spans="2:3" x14ac:dyDescent="0.25">
      <c r="B1705" s="181" t="e">
        <f t="shared" ca="1" si="256"/>
        <v>#N/A</v>
      </c>
      <c r="C17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6" spans="2:3" x14ac:dyDescent="0.25">
      <c r="B1706" s="181" t="e">
        <f t="shared" ca="1" si="256"/>
        <v>#N/A</v>
      </c>
      <c r="C17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7" spans="2:3" x14ac:dyDescent="0.25">
      <c r="B1707" s="181" t="e">
        <f t="shared" ca="1" si="256"/>
        <v>#N/A</v>
      </c>
      <c r="C17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8" spans="2:3" x14ac:dyDescent="0.25">
      <c r="B1708" s="181" t="e">
        <f t="shared" ca="1" si="256"/>
        <v>#N/A</v>
      </c>
      <c r="C17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9" spans="2:3" x14ac:dyDescent="0.25">
      <c r="B1709" s="181" t="e">
        <f t="shared" ca="1" si="256"/>
        <v>#N/A</v>
      </c>
      <c r="C17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0" spans="2:3" x14ac:dyDescent="0.25">
      <c r="B1710" s="181" t="e">
        <f t="shared" ca="1" si="256"/>
        <v>#N/A</v>
      </c>
      <c r="C17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1" spans="2:3" x14ac:dyDescent="0.25">
      <c r="B1711" s="181" t="e">
        <f t="shared" ca="1" si="256"/>
        <v>#N/A</v>
      </c>
      <c r="C17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2" spans="2:3" x14ac:dyDescent="0.25">
      <c r="B1712" s="181" t="e">
        <f t="shared" ca="1" si="256"/>
        <v>#N/A</v>
      </c>
      <c r="C17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3" spans="2:3" x14ac:dyDescent="0.25">
      <c r="B1713" s="181" t="e">
        <f t="shared" ca="1" si="256"/>
        <v>#N/A</v>
      </c>
      <c r="C17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4" spans="2:3" x14ac:dyDescent="0.25">
      <c r="B1714" s="181" t="e">
        <f t="shared" ca="1" si="256"/>
        <v>#N/A</v>
      </c>
      <c r="C17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5" spans="2:3" x14ac:dyDescent="0.25">
      <c r="B1715" s="181" t="e">
        <f t="shared" ca="1" si="256"/>
        <v>#N/A</v>
      </c>
      <c r="C17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6" spans="2:3" x14ac:dyDescent="0.25">
      <c r="B1716" s="181" t="e">
        <f t="shared" ca="1" si="256"/>
        <v>#N/A</v>
      </c>
      <c r="C17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7" spans="2:3" x14ac:dyDescent="0.25">
      <c r="B1717" s="181" t="e">
        <f t="shared" ca="1" si="256"/>
        <v>#N/A</v>
      </c>
      <c r="C17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8" spans="2:3" x14ac:dyDescent="0.25">
      <c r="B1718" s="181" t="e">
        <f t="shared" ca="1" si="256"/>
        <v>#N/A</v>
      </c>
      <c r="C17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9" spans="2:3" x14ac:dyDescent="0.25">
      <c r="B1719" s="181" t="e">
        <f t="shared" ca="1" si="256"/>
        <v>#N/A</v>
      </c>
      <c r="C17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0" spans="2:3" x14ac:dyDescent="0.25">
      <c r="B1720" s="181" t="e">
        <f t="shared" ca="1" si="256"/>
        <v>#N/A</v>
      </c>
      <c r="C17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1" spans="2:3" x14ac:dyDescent="0.25">
      <c r="B1721" s="181" t="e">
        <f t="shared" ca="1" si="256"/>
        <v>#N/A</v>
      </c>
      <c r="C17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2" spans="2:3" x14ac:dyDescent="0.25">
      <c r="B1722" s="181" t="e">
        <f t="shared" ca="1" si="256"/>
        <v>#N/A</v>
      </c>
      <c r="C17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3" spans="2:3" x14ac:dyDescent="0.25">
      <c r="B1723" s="181" t="e">
        <f t="shared" ca="1" si="256"/>
        <v>#N/A</v>
      </c>
      <c r="C17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4" spans="2:3" x14ac:dyDescent="0.25">
      <c r="B1724" s="181" t="e">
        <f t="shared" ca="1" si="256"/>
        <v>#N/A</v>
      </c>
      <c r="C17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5" spans="2:3" x14ac:dyDescent="0.25">
      <c r="B1725" s="181" t="e">
        <f t="shared" ca="1" si="256"/>
        <v>#N/A</v>
      </c>
      <c r="C17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6" spans="2:3" x14ac:dyDescent="0.25">
      <c r="B1726" s="181" t="e">
        <f t="shared" ca="1" si="256"/>
        <v>#N/A</v>
      </c>
      <c r="C17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7" spans="2:3" x14ac:dyDescent="0.25">
      <c r="B1727" s="181" t="e">
        <f t="shared" ca="1" si="256"/>
        <v>#N/A</v>
      </c>
      <c r="C17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8" spans="2:3" x14ac:dyDescent="0.25">
      <c r="B1728" s="181" t="e">
        <f t="shared" ca="1" si="256"/>
        <v>#N/A</v>
      </c>
      <c r="C17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9" spans="2:3" x14ac:dyDescent="0.25">
      <c r="B1729" s="181" t="e">
        <f t="shared" ca="1" si="256"/>
        <v>#N/A</v>
      </c>
      <c r="C17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0" spans="2:3" x14ac:dyDescent="0.25">
      <c r="B1730" s="181" t="e">
        <f t="shared" ref="B1730:B1793" ca="1" si="257">($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7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1" spans="2:3" x14ac:dyDescent="0.25">
      <c r="B1731" s="181" t="e">
        <f t="shared" ca="1" si="257"/>
        <v>#N/A</v>
      </c>
      <c r="C17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2" spans="2:3" x14ac:dyDescent="0.25">
      <c r="B1732" s="181" t="e">
        <f t="shared" ca="1" si="257"/>
        <v>#N/A</v>
      </c>
      <c r="C17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3" spans="2:3" x14ac:dyDescent="0.25">
      <c r="B1733" s="181" t="e">
        <f t="shared" ca="1" si="257"/>
        <v>#N/A</v>
      </c>
      <c r="C17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4" spans="2:3" x14ac:dyDescent="0.25">
      <c r="B1734" s="181" t="e">
        <f t="shared" ca="1" si="257"/>
        <v>#N/A</v>
      </c>
      <c r="C17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5" spans="2:3" x14ac:dyDescent="0.25">
      <c r="B1735" s="181" t="e">
        <f t="shared" ca="1" si="257"/>
        <v>#N/A</v>
      </c>
      <c r="C17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6" spans="2:3" x14ac:dyDescent="0.25">
      <c r="B1736" s="181" t="e">
        <f t="shared" ca="1" si="257"/>
        <v>#N/A</v>
      </c>
      <c r="C17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7" spans="2:3" x14ac:dyDescent="0.25">
      <c r="B1737" s="181" t="e">
        <f t="shared" ca="1" si="257"/>
        <v>#N/A</v>
      </c>
      <c r="C17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8" spans="2:3" x14ac:dyDescent="0.25">
      <c r="B1738" s="181" t="e">
        <f t="shared" ca="1" si="257"/>
        <v>#N/A</v>
      </c>
      <c r="C17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9" spans="2:3" x14ac:dyDescent="0.25">
      <c r="B1739" s="181" t="e">
        <f t="shared" ca="1" si="257"/>
        <v>#N/A</v>
      </c>
      <c r="C17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0" spans="2:3" x14ac:dyDescent="0.25">
      <c r="B1740" s="181" t="e">
        <f t="shared" ca="1" si="257"/>
        <v>#N/A</v>
      </c>
      <c r="C17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1" spans="2:3" x14ac:dyDescent="0.25">
      <c r="B1741" s="181" t="e">
        <f t="shared" ca="1" si="257"/>
        <v>#N/A</v>
      </c>
      <c r="C17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2" spans="2:3" x14ac:dyDescent="0.25">
      <c r="B1742" s="181" t="e">
        <f t="shared" ca="1" si="257"/>
        <v>#N/A</v>
      </c>
      <c r="C17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3" spans="2:3" x14ac:dyDescent="0.25">
      <c r="B1743" s="181" t="e">
        <f t="shared" ca="1" si="257"/>
        <v>#N/A</v>
      </c>
      <c r="C17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4" spans="2:3" x14ac:dyDescent="0.25">
      <c r="B1744" s="181" t="e">
        <f t="shared" ca="1" si="257"/>
        <v>#N/A</v>
      </c>
      <c r="C17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5" spans="2:3" x14ac:dyDescent="0.25">
      <c r="B1745" s="181" t="e">
        <f t="shared" ca="1" si="257"/>
        <v>#N/A</v>
      </c>
      <c r="C17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6" spans="2:3" x14ac:dyDescent="0.25">
      <c r="B1746" s="181" t="e">
        <f t="shared" ca="1" si="257"/>
        <v>#N/A</v>
      </c>
      <c r="C17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7" spans="2:3" x14ac:dyDescent="0.25">
      <c r="B1747" s="181" t="e">
        <f t="shared" ca="1" si="257"/>
        <v>#N/A</v>
      </c>
      <c r="C17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8" spans="2:3" x14ac:dyDescent="0.25">
      <c r="B1748" s="181" t="e">
        <f t="shared" ca="1" si="257"/>
        <v>#N/A</v>
      </c>
      <c r="C17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9" spans="2:3" x14ac:dyDescent="0.25">
      <c r="B1749" s="181" t="e">
        <f t="shared" ca="1" si="257"/>
        <v>#N/A</v>
      </c>
      <c r="C17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0" spans="2:3" x14ac:dyDescent="0.25">
      <c r="B1750" s="181" t="e">
        <f t="shared" ca="1" si="257"/>
        <v>#N/A</v>
      </c>
      <c r="C17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1" spans="2:3" x14ac:dyDescent="0.25">
      <c r="B1751" s="181" t="e">
        <f t="shared" ca="1" si="257"/>
        <v>#N/A</v>
      </c>
      <c r="C17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2" spans="2:3" x14ac:dyDescent="0.25">
      <c r="B1752" s="181" t="e">
        <f t="shared" ca="1" si="257"/>
        <v>#N/A</v>
      </c>
      <c r="C17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3" spans="2:3" x14ac:dyDescent="0.25">
      <c r="B1753" s="181" t="e">
        <f t="shared" ca="1" si="257"/>
        <v>#N/A</v>
      </c>
      <c r="C17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4" spans="2:3" x14ac:dyDescent="0.25">
      <c r="B1754" s="181" t="e">
        <f t="shared" ca="1" si="257"/>
        <v>#N/A</v>
      </c>
      <c r="C17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5" spans="2:3" x14ac:dyDescent="0.25">
      <c r="B1755" s="181" t="e">
        <f t="shared" ca="1" si="257"/>
        <v>#N/A</v>
      </c>
      <c r="C17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6" spans="2:3" x14ac:dyDescent="0.25">
      <c r="B1756" s="181" t="e">
        <f t="shared" ca="1" si="257"/>
        <v>#N/A</v>
      </c>
      <c r="C17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7" spans="2:3" x14ac:dyDescent="0.25">
      <c r="B1757" s="181" t="e">
        <f t="shared" ca="1" si="257"/>
        <v>#N/A</v>
      </c>
      <c r="C17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8" spans="2:3" x14ac:dyDescent="0.25">
      <c r="B1758" s="181" t="e">
        <f t="shared" ca="1" si="257"/>
        <v>#N/A</v>
      </c>
      <c r="C17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9" spans="2:3" x14ac:dyDescent="0.25">
      <c r="B1759" s="181" t="e">
        <f t="shared" ca="1" si="257"/>
        <v>#N/A</v>
      </c>
      <c r="C17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0" spans="2:3" x14ac:dyDescent="0.25">
      <c r="B1760" s="181" t="e">
        <f t="shared" ca="1" si="257"/>
        <v>#N/A</v>
      </c>
      <c r="C17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1" spans="2:3" x14ac:dyDescent="0.25">
      <c r="B1761" s="181" t="e">
        <f t="shared" ca="1" si="257"/>
        <v>#N/A</v>
      </c>
      <c r="C17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2" spans="2:3" x14ac:dyDescent="0.25">
      <c r="B1762" s="181" t="e">
        <f t="shared" ca="1" si="257"/>
        <v>#N/A</v>
      </c>
      <c r="C17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3" spans="2:3" x14ac:dyDescent="0.25">
      <c r="B1763" s="181" t="e">
        <f t="shared" ca="1" si="257"/>
        <v>#N/A</v>
      </c>
      <c r="C17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4" spans="2:3" x14ac:dyDescent="0.25">
      <c r="B1764" s="181" t="e">
        <f t="shared" ca="1" si="257"/>
        <v>#N/A</v>
      </c>
      <c r="C17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5" spans="2:3" x14ac:dyDescent="0.25">
      <c r="B1765" s="181" t="e">
        <f t="shared" ca="1" si="257"/>
        <v>#N/A</v>
      </c>
      <c r="C17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6" spans="2:3" x14ac:dyDescent="0.25">
      <c r="B1766" s="181" t="e">
        <f t="shared" ca="1" si="257"/>
        <v>#N/A</v>
      </c>
      <c r="C17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7" spans="2:3" x14ac:dyDescent="0.25">
      <c r="B1767" s="181" t="e">
        <f t="shared" ca="1" si="257"/>
        <v>#N/A</v>
      </c>
      <c r="C17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8" spans="2:3" x14ac:dyDescent="0.25">
      <c r="B1768" s="181" t="e">
        <f t="shared" ca="1" si="257"/>
        <v>#N/A</v>
      </c>
      <c r="C17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9" spans="2:3" x14ac:dyDescent="0.25">
      <c r="B1769" s="181" t="e">
        <f t="shared" ca="1" si="257"/>
        <v>#N/A</v>
      </c>
      <c r="C17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0" spans="2:3" x14ac:dyDescent="0.25">
      <c r="B1770" s="181" t="e">
        <f t="shared" ca="1" si="257"/>
        <v>#N/A</v>
      </c>
      <c r="C17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1" spans="2:3" x14ac:dyDescent="0.25">
      <c r="B1771" s="181" t="e">
        <f t="shared" ca="1" si="257"/>
        <v>#N/A</v>
      </c>
      <c r="C17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2" spans="2:3" x14ac:dyDescent="0.25">
      <c r="B1772" s="181" t="e">
        <f t="shared" ca="1" si="257"/>
        <v>#N/A</v>
      </c>
      <c r="C17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3" spans="2:3" x14ac:dyDescent="0.25">
      <c r="B1773" s="181" t="e">
        <f t="shared" ca="1" si="257"/>
        <v>#N/A</v>
      </c>
      <c r="C17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4" spans="2:3" x14ac:dyDescent="0.25">
      <c r="B1774" s="181" t="e">
        <f t="shared" ca="1" si="257"/>
        <v>#N/A</v>
      </c>
      <c r="C17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5" spans="2:3" x14ac:dyDescent="0.25">
      <c r="B1775" s="181" t="e">
        <f t="shared" ca="1" si="257"/>
        <v>#N/A</v>
      </c>
      <c r="C17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6" spans="2:3" x14ac:dyDescent="0.25">
      <c r="B1776" s="181" t="e">
        <f t="shared" ca="1" si="257"/>
        <v>#N/A</v>
      </c>
      <c r="C17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7" spans="2:3" x14ac:dyDescent="0.25">
      <c r="B1777" s="181" t="e">
        <f t="shared" ca="1" si="257"/>
        <v>#N/A</v>
      </c>
      <c r="C17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8" spans="2:3" x14ac:dyDescent="0.25">
      <c r="B1778" s="181" t="e">
        <f t="shared" ca="1" si="257"/>
        <v>#N/A</v>
      </c>
      <c r="C17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9" spans="2:3" x14ac:dyDescent="0.25">
      <c r="B1779" s="181" t="e">
        <f t="shared" ca="1" si="257"/>
        <v>#N/A</v>
      </c>
      <c r="C17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0" spans="2:3" x14ac:dyDescent="0.25">
      <c r="B1780" s="181" t="e">
        <f t="shared" ca="1" si="257"/>
        <v>#N/A</v>
      </c>
      <c r="C17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1" spans="2:3" x14ac:dyDescent="0.25">
      <c r="B1781" s="181" t="e">
        <f t="shared" ca="1" si="257"/>
        <v>#N/A</v>
      </c>
      <c r="C17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2" spans="2:3" x14ac:dyDescent="0.25">
      <c r="B1782" s="181" t="e">
        <f t="shared" ca="1" si="257"/>
        <v>#N/A</v>
      </c>
      <c r="C17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3" spans="2:3" x14ac:dyDescent="0.25">
      <c r="B1783" s="181" t="e">
        <f t="shared" ca="1" si="257"/>
        <v>#N/A</v>
      </c>
      <c r="C17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4" spans="2:3" x14ac:dyDescent="0.25">
      <c r="B1784" s="181" t="e">
        <f t="shared" ca="1" si="257"/>
        <v>#N/A</v>
      </c>
      <c r="C17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5" spans="2:3" x14ac:dyDescent="0.25">
      <c r="B1785" s="181" t="e">
        <f t="shared" ca="1" si="257"/>
        <v>#N/A</v>
      </c>
      <c r="C17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6" spans="2:3" x14ac:dyDescent="0.25">
      <c r="B1786" s="181" t="e">
        <f t="shared" ca="1" si="257"/>
        <v>#N/A</v>
      </c>
      <c r="C17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7" spans="2:3" x14ac:dyDescent="0.25">
      <c r="B1787" s="181" t="e">
        <f t="shared" ca="1" si="257"/>
        <v>#N/A</v>
      </c>
      <c r="C17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8" spans="2:3" x14ac:dyDescent="0.25">
      <c r="B1788" s="181" t="e">
        <f t="shared" ca="1" si="257"/>
        <v>#N/A</v>
      </c>
      <c r="C17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9" spans="2:3" x14ac:dyDescent="0.25">
      <c r="B1789" s="181" t="e">
        <f t="shared" ca="1" si="257"/>
        <v>#N/A</v>
      </c>
      <c r="C17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0" spans="2:3" x14ac:dyDescent="0.25">
      <c r="B1790" s="181" t="e">
        <f t="shared" ca="1" si="257"/>
        <v>#N/A</v>
      </c>
      <c r="C17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1" spans="2:3" x14ac:dyDescent="0.25">
      <c r="B1791" s="181" t="e">
        <f t="shared" ca="1" si="257"/>
        <v>#N/A</v>
      </c>
      <c r="C17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2" spans="2:3" x14ac:dyDescent="0.25">
      <c r="B1792" s="181" t="e">
        <f t="shared" ca="1" si="257"/>
        <v>#N/A</v>
      </c>
      <c r="C17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3" spans="2:3" x14ac:dyDescent="0.25">
      <c r="B1793" s="181" t="e">
        <f t="shared" ca="1" si="257"/>
        <v>#N/A</v>
      </c>
      <c r="C17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4" spans="2:3" x14ac:dyDescent="0.25">
      <c r="B1794" s="181" t="e">
        <f t="shared" ref="B1794:B1857" ca="1" si="258">($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7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5" spans="2:3" x14ac:dyDescent="0.25">
      <c r="B1795" s="181" t="e">
        <f t="shared" ca="1" si="258"/>
        <v>#N/A</v>
      </c>
      <c r="C17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6" spans="2:3" x14ac:dyDescent="0.25">
      <c r="B1796" s="181" t="e">
        <f t="shared" ca="1" si="258"/>
        <v>#N/A</v>
      </c>
      <c r="C17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7" spans="2:3" x14ac:dyDescent="0.25">
      <c r="B1797" s="181" t="e">
        <f t="shared" ca="1" si="258"/>
        <v>#N/A</v>
      </c>
      <c r="C17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8" spans="2:3" x14ac:dyDescent="0.25">
      <c r="B1798" s="181" t="e">
        <f t="shared" ca="1" si="258"/>
        <v>#N/A</v>
      </c>
      <c r="C17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9" spans="2:3" x14ac:dyDescent="0.25">
      <c r="B1799" s="181" t="e">
        <f t="shared" ca="1" si="258"/>
        <v>#N/A</v>
      </c>
      <c r="C17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0" spans="2:3" x14ac:dyDescent="0.25">
      <c r="B1800" s="181" t="e">
        <f t="shared" ca="1" si="258"/>
        <v>#N/A</v>
      </c>
      <c r="C18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1" spans="2:3" x14ac:dyDescent="0.25">
      <c r="B1801" s="181" t="e">
        <f t="shared" ca="1" si="258"/>
        <v>#N/A</v>
      </c>
      <c r="C18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2" spans="2:3" x14ac:dyDescent="0.25">
      <c r="B1802" s="181" t="e">
        <f t="shared" ca="1" si="258"/>
        <v>#N/A</v>
      </c>
      <c r="C18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3" spans="2:3" x14ac:dyDescent="0.25">
      <c r="B1803" s="181" t="e">
        <f t="shared" ca="1" si="258"/>
        <v>#N/A</v>
      </c>
      <c r="C18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4" spans="2:3" x14ac:dyDescent="0.25">
      <c r="B1804" s="181" t="e">
        <f t="shared" ca="1" si="258"/>
        <v>#N/A</v>
      </c>
      <c r="C18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5" spans="2:3" x14ac:dyDescent="0.25">
      <c r="B1805" s="181" t="e">
        <f t="shared" ca="1" si="258"/>
        <v>#N/A</v>
      </c>
      <c r="C18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6" spans="2:3" x14ac:dyDescent="0.25">
      <c r="B1806" s="181" t="e">
        <f t="shared" ca="1" si="258"/>
        <v>#N/A</v>
      </c>
      <c r="C18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7" spans="2:3" x14ac:dyDescent="0.25">
      <c r="B1807" s="181" t="e">
        <f t="shared" ca="1" si="258"/>
        <v>#N/A</v>
      </c>
      <c r="C18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8" spans="2:3" x14ac:dyDescent="0.25">
      <c r="B1808" s="181" t="e">
        <f t="shared" ca="1" si="258"/>
        <v>#N/A</v>
      </c>
      <c r="C18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9" spans="2:3" x14ac:dyDescent="0.25">
      <c r="B1809" s="181" t="e">
        <f t="shared" ca="1" si="258"/>
        <v>#N/A</v>
      </c>
      <c r="C18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0" spans="2:3" x14ac:dyDescent="0.25">
      <c r="B1810" s="181" t="e">
        <f t="shared" ca="1" si="258"/>
        <v>#N/A</v>
      </c>
      <c r="C18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1" spans="2:3" x14ac:dyDescent="0.25">
      <c r="B1811" s="181" t="e">
        <f t="shared" ca="1" si="258"/>
        <v>#N/A</v>
      </c>
      <c r="C18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2" spans="2:3" x14ac:dyDescent="0.25">
      <c r="B1812" s="181" t="e">
        <f t="shared" ca="1" si="258"/>
        <v>#N/A</v>
      </c>
      <c r="C18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3" spans="2:3" x14ac:dyDescent="0.25">
      <c r="B1813" s="181" t="e">
        <f t="shared" ca="1" si="258"/>
        <v>#N/A</v>
      </c>
      <c r="C18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4" spans="2:3" x14ac:dyDescent="0.25">
      <c r="B1814" s="181" t="e">
        <f t="shared" ca="1" si="258"/>
        <v>#N/A</v>
      </c>
      <c r="C18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5" spans="2:3" x14ac:dyDescent="0.25">
      <c r="B1815" s="181" t="e">
        <f t="shared" ca="1" si="258"/>
        <v>#N/A</v>
      </c>
      <c r="C18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6" spans="2:3" x14ac:dyDescent="0.25">
      <c r="B1816" s="181" t="e">
        <f t="shared" ca="1" si="258"/>
        <v>#N/A</v>
      </c>
      <c r="C18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7" spans="2:3" x14ac:dyDescent="0.25">
      <c r="B1817" s="181" t="e">
        <f t="shared" ca="1" si="258"/>
        <v>#N/A</v>
      </c>
      <c r="C18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8" spans="2:3" x14ac:dyDescent="0.25">
      <c r="B1818" s="181" t="e">
        <f t="shared" ca="1" si="258"/>
        <v>#N/A</v>
      </c>
      <c r="C18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9" spans="2:3" x14ac:dyDescent="0.25">
      <c r="B1819" s="181" t="e">
        <f t="shared" ca="1" si="258"/>
        <v>#N/A</v>
      </c>
      <c r="C18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0" spans="2:3" x14ac:dyDescent="0.25">
      <c r="B1820" s="181" t="e">
        <f t="shared" ca="1" si="258"/>
        <v>#N/A</v>
      </c>
      <c r="C18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1" spans="2:3" x14ac:dyDescent="0.25">
      <c r="B1821" s="181" t="e">
        <f t="shared" ca="1" si="258"/>
        <v>#N/A</v>
      </c>
      <c r="C18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2" spans="2:3" x14ac:dyDescent="0.25">
      <c r="B1822" s="181" t="e">
        <f t="shared" ca="1" si="258"/>
        <v>#N/A</v>
      </c>
      <c r="C18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3" spans="2:3" x14ac:dyDescent="0.25">
      <c r="B1823" s="181" t="e">
        <f t="shared" ca="1" si="258"/>
        <v>#N/A</v>
      </c>
      <c r="C18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4" spans="2:3" x14ac:dyDescent="0.25">
      <c r="B1824" s="181" t="e">
        <f t="shared" ca="1" si="258"/>
        <v>#N/A</v>
      </c>
      <c r="C18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5" spans="2:3" x14ac:dyDescent="0.25">
      <c r="B1825" s="181" t="e">
        <f t="shared" ca="1" si="258"/>
        <v>#N/A</v>
      </c>
      <c r="C18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6" spans="2:3" x14ac:dyDescent="0.25">
      <c r="B1826" s="181" t="e">
        <f t="shared" ca="1" si="258"/>
        <v>#N/A</v>
      </c>
      <c r="C18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7" spans="2:3" x14ac:dyDescent="0.25">
      <c r="B1827" s="181" t="e">
        <f t="shared" ca="1" si="258"/>
        <v>#N/A</v>
      </c>
      <c r="C18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8" spans="2:3" x14ac:dyDescent="0.25">
      <c r="B1828" s="181" t="e">
        <f t="shared" ca="1" si="258"/>
        <v>#N/A</v>
      </c>
      <c r="C18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9" spans="2:3" x14ac:dyDescent="0.25">
      <c r="B1829" s="181" t="e">
        <f t="shared" ca="1" si="258"/>
        <v>#N/A</v>
      </c>
      <c r="C18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0" spans="2:3" x14ac:dyDescent="0.25">
      <c r="B1830" s="181" t="e">
        <f t="shared" ca="1" si="258"/>
        <v>#N/A</v>
      </c>
      <c r="C18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1" spans="2:3" x14ac:dyDescent="0.25">
      <c r="B1831" s="181" t="e">
        <f t="shared" ca="1" si="258"/>
        <v>#N/A</v>
      </c>
      <c r="C18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2" spans="2:3" x14ac:dyDescent="0.25">
      <c r="B1832" s="181" t="e">
        <f t="shared" ca="1" si="258"/>
        <v>#N/A</v>
      </c>
      <c r="C18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3" spans="2:3" x14ac:dyDescent="0.25">
      <c r="B1833" s="181" t="e">
        <f t="shared" ca="1" si="258"/>
        <v>#N/A</v>
      </c>
      <c r="C18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4" spans="2:3" x14ac:dyDescent="0.25">
      <c r="B1834" s="181" t="e">
        <f t="shared" ca="1" si="258"/>
        <v>#N/A</v>
      </c>
      <c r="C18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5" spans="2:3" x14ac:dyDescent="0.25">
      <c r="B1835" s="181" t="e">
        <f t="shared" ca="1" si="258"/>
        <v>#N/A</v>
      </c>
      <c r="C18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6" spans="2:3" x14ac:dyDescent="0.25">
      <c r="B1836" s="181" t="e">
        <f t="shared" ca="1" si="258"/>
        <v>#N/A</v>
      </c>
      <c r="C18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7" spans="2:3" x14ac:dyDescent="0.25">
      <c r="B1837" s="181" t="e">
        <f t="shared" ca="1" si="258"/>
        <v>#N/A</v>
      </c>
      <c r="C18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8" spans="2:3" x14ac:dyDescent="0.25">
      <c r="B1838" s="181" t="e">
        <f t="shared" ca="1" si="258"/>
        <v>#N/A</v>
      </c>
      <c r="C18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9" spans="2:3" x14ac:dyDescent="0.25">
      <c r="B1839" s="181" t="e">
        <f t="shared" ca="1" si="258"/>
        <v>#N/A</v>
      </c>
      <c r="C18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0" spans="2:3" x14ac:dyDescent="0.25">
      <c r="B1840" s="181" t="e">
        <f t="shared" ca="1" si="258"/>
        <v>#N/A</v>
      </c>
      <c r="C18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1" spans="2:3" x14ac:dyDescent="0.25">
      <c r="B1841" s="181" t="e">
        <f t="shared" ca="1" si="258"/>
        <v>#N/A</v>
      </c>
      <c r="C18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2" spans="2:3" x14ac:dyDescent="0.25">
      <c r="B1842" s="181" t="e">
        <f t="shared" ca="1" si="258"/>
        <v>#N/A</v>
      </c>
      <c r="C18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3" spans="2:3" x14ac:dyDescent="0.25">
      <c r="B1843" s="181" t="e">
        <f t="shared" ca="1" si="258"/>
        <v>#N/A</v>
      </c>
      <c r="C18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4" spans="2:3" x14ac:dyDescent="0.25">
      <c r="B1844" s="181" t="e">
        <f t="shared" ca="1" si="258"/>
        <v>#N/A</v>
      </c>
      <c r="C18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5" spans="2:3" x14ac:dyDescent="0.25">
      <c r="B1845" s="181" t="e">
        <f t="shared" ca="1" si="258"/>
        <v>#N/A</v>
      </c>
      <c r="C18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6" spans="2:3" x14ac:dyDescent="0.25">
      <c r="B1846" s="181" t="e">
        <f t="shared" ca="1" si="258"/>
        <v>#N/A</v>
      </c>
      <c r="C18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7" spans="2:3" x14ac:dyDescent="0.25">
      <c r="B1847" s="181" t="e">
        <f t="shared" ca="1" si="258"/>
        <v>#N/A</v>
      </c>
      <c r="C18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8" spans="2:3" x14ac:dyDescent="0.25">
      <c r="B1848" s="181" t="e">
        <f t="shared" ca="1" si="258"/>
        <v>#N/A</v>
      </c>
      <c r="C18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9" spans="2:3" x14ac:dyDescent="0.25">
      <c r="B1849" s="181" t="e">
        <f t="shared" ca="1" si="258"/>
        <v>#N/A</v>
      </c>
      <c r="C18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0" spans="2:3" x14ac:dyDescent="0.25">
      <c r="B1850" s="181" t="e">
        <f t="shared" ca="1" si="258"/>
        <v>#N/A</v>
      </c>
      <c r="C18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1" spans="2:3" x14ac:dyDescent="0.25">
      <c r="B1851" s="181" t="e">
        <f t="shared" ca="1" si="258"/>
        <v>#N/A</v>
      </c>
      <c r="C18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2" spans="2:3" x14ac:dyDescent="0.25">
      <c r="B1852" s="181" t="e">
        <f t="shared" ca="1" si="258"/>
        <v>#N/A</v>
      </c>
      <c r="C18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3" spans="2:3" x14ac:dyDescent="0.25">
      <c r="B1853" s="181" t="e">
        <f t="shared" ca="1" si="258"/>
        <v>#N/A</v>
      </c>
      <c r="C18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4" spans="2:3" x14ac:dyDescent="0.25">
      <c r="B1854" s="181" t="e">
        <f t="shared" ca="1" si="258"/>
        <v>#N/A</v>
      </c>
      <c r="C18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5" spans="2:3" x14ac:dyDescent="0.25">
      <c r="B1855" s="181" t="e">
        <f t="shared" ca="1" si="258"/>
        <v>#N/A</v>
      </c>
      <c r="C18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6" spans="2:3" x14ac:dyDescent="0.25">
      <c r="B1856" s="181" t="e">
        <f t="shared" ca="1" si="258"/>
        <v>#N/A</v>
      </c>
      <c r="C18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7" spans="2:3" x14ac:dyDescent="0.25">
      <c r="B1857" s="181" t="e">
        <f t="shared" ca="1" si="258"/>
        <v>#N/A</v>
      </c>
      <c r="C18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8" spans="2:3" x14ac:dyDescent="0.25">
      <c r="B1858" s="181" t="e">
        <f t="shared" ref="B1858:B1921" ca="1" si="25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8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9" spans="2:3" x14ac:dyDescent="0.25">
      <c r="B1859" s="181" t="e">
        <f t="shared" ca="1" si="259"/>
        <v>#N/A</v>
      </c>
      <c r="C18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0" spans="2:3" x14ac:dyDescent="0.25">
      <c r="B1860" s="181" t="e">
        <f t="shared" ca="1" si="259"/>
        <v>#N/A</v>
      </c>
      <c r="C18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1" spans="2:3" x14ac:dyDescent="0.25">
      <c r="B1861" s="181" t="e">
        <f t="shared" ca="1" si="259"/>
        <v>#N/A</v>
      </c>
      <c r="C18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2" spans="2:3" x14ac:dyDescent="0.25">
      <c r="B1862" s="181" t="e">
        <f t="shared" ca="1" si="259"/>
        <v>#N/A</v>
      </c>
      <c r="C18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3" spans="2:3" x14ac:dyDescent="0.25">
      <c r="B1863" s="181" t="e">
        <f t="shared" ca="1" si="259"/>
        <v>#N/A</v>
      </c>
      <c r="C18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4" spans="2:3" x14ac:dyDescent="0.25">
      <c r="B1864" s="181" t="e">
        <f t="shared" ca="1" si="259"/>
        <v>#N/A</v>
      </c>
      <c r="C18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5" spans="2:3" x14ac:dyDescent="0.25">
      <c r="B1865" s="181" t="e">
        <f t="shared" ca="1" si="259"/>
        <v>#N/A</v>
      </c>
      <c r="C18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6" spans="2:3" x14ac:dyDescent="0.25">
      <c r="B1866" s="181" t="e">
        <f t="shared" ca="1" si="259"/>
        <v>#N/A</v>
      </c>
      <c r="C18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7" spans="2:3" x14ac:dyDescent="0.25">
      <c r="B1867" s="181" t="e">
        <f t="shared" ca="1" si="259"/>
        <v>#N/A</v>
      </c>
      <c r="C18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8" spans="2:3" x14ac:dyDescent="0.25">
      <c r="B1868" s="181" t="e">
        <f t="shared" ca="1" si="259"/>
        <v>#N/A</v>
      </c>
      <c r="C18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9" spans="2:3" x14ac:dyDescent="0.25">
      <c r="B1869" s="181" t="e">
        <f t="shared" ca="1" si="259"/>
        <v>#N/A</v>
      </c>
      <c r="C18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0" spans="2:3" x14ac:dyDescent="0.25">
      <c r="B1870" s="181" t="e">
        <f t="shared" ca="1" si="259"/>
        <v>#N/A</v>
      </c>
      <c r="C18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1" spans="2:3" x14ac:dyDescent="0.25">
      <c r="B1871" s="181" t="e">
        <f t="shared" ca="1" si="259"/>
        <v>#N/A</v>
      </c>
      <c r="C18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2" spans="2:3" x14ac:dyDescent="0.25">
      <c r="B1872" s="181" t="e">
        <f t="shared" ca="1" si="259"/>
        <v>#N/A</v>
      </c>
      <c r="C18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3" spans="2:3" x14ac:dyDescent="0.25">
      <c r="B1873" s="181" t="e">
        <f t="shared" ca="1" si="259"/>
        <v>#N/A</v>
      </c>
      <c r="C18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4" spans="2:3" x14ac:dyDescent="0.25">
      <c r="B1874" s="181" t="e">
        <f t="shared" ca="1" si="259"/>
        <v>#N/A</v>
      </c>
      <c r="C18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5" spans="2:3" x14ac:dyDescent="0.25">
      <c r="B1875" s="181" t="e">
        <f t="shared" ca="1" si="259"/>
        <v>#N/A</v>
      </c>
      <c r="C18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6" spans="2:3" x14ac:dyDescent="0.25">
      <c r="B1876" s="181" t="e">
        <f t="shared" ca="1" si="259"/>
        <v>#N/A</v>
      </c>
      <c r="C18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7" spans="2:3" x14ac:dyDescent="0.25">
      <c r="B1877" s="181" t="e">
        <f t="shared" ca="1" si="259"/>
        <v>#N/A</v>
      </c>
      <c r="C18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8" spans="2:3" x14ac:dyDescent="0.25">
      <c r="B1878" s="181" t="e">
        <f t="shared" ca="1" si="259"/>
        <v>#N/A</v>
      </c>
      <c r="C18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9" spans="2:3" x14ac:dyDescent="0.25">
      <c r="B1879" s="181" t="e">
        <f t="shared" ca="1" si="259"/>
        <v>#N/A</v>
      </c>
      <c r="C18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0" spans="2:3" x14ac:dyDescent="0.25">
      <c r="B1880" s="181" t="e">
        <f t="shared" ca="1" si="259"/>
        <v>#N/A</v>
      </c>
      <c r="C18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1" spans="2:3" x14ac:dyDescent="0.25">
      <c r="B1881" s="181" t="e">
        <f t="shared" ca="1" si="259"/>
        <v>#N/A</v>
      </c>
      <c r="C18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2" spans="2:3" x14ac:dyDescent="0.25">
      <c r="B1882" s="181" t="e">
        <f t="shared" ca="1" si="259"/>
        <v>#N/A</v>
      </c>
      <c r="C18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3" spans="2:3" x14ac:dyDescent="0.25">
      <c r="B1883" s="181" t="e">
        <f t="shared" ca="1" si="259"/>
        <v>#N/A</v>
      </c>
      <c r="C18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4" spans="2:3" x14ac:dyDescent="0.25">
      <c r="B1884" s="181" t="e">
        <f t="shared" ca="1" si="259"/>
        <v>#N/A</v>
      </c>
      <c r="C18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5" spans="2:3" x14ac:dyDescent="0.25">
      <c r="B1885" s="181" t="e">
        <f t="shared" ca="1" si="259"/>
        <v>#N/A</v>
      </c>
      <c r="C18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6" spans="2:3" x14ac:dyDescent="0.25">
      <c r="B1886" s="181" t="e">
        <f t="shared" ca="1" si="259"/>
        <v>#N/A</v>
      </c>
      <c r="C18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7" spans="2:3" x14ac:dyDescent="0.25">
      <c r="B1887" s="181" t="e">
        <f t="shared" ca="1" si="259"/>
        <v>#N/A</v>
      </c>
      <c r="C18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8" spans="2:3" x14ac:dyDescent="0.25">
      <c r="B1888" s="181" t="e">
        <f t="shared" ca="1" si="259"/>
        <v>#N/A</v>
      </c>
      <c r="C18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9" spans="2:3" x14ac:dyDescent="0.25">
      <c r="B1889" s="181" t="e">
        <f t="shared" ca="1" si="259"/>
        <v>#N/A</v>
      </c>
      <c r="C18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0" spans="2:3" x14ac:dyDescent="0.25">
      <c r="B1890" s="181" t="e">
        <f t="shared" ca="1" si="259"/>
        <v>#N/A</v>
      </c>
      <c r="C18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1" spans="2:3" x14ac:dyDescent="0.25">
      <c r="B1891" s="181" t="e">
        <f t="shared" ca="1" si="259"/>
        <v>#N/A</v>
      </c>
      <c r="C18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2" spans="2:3" x14ac:dyDescent="0.25">
      <c r="B1892" s="181" t="e">
        <f t="shared" ca="1" si="259"/>
        <v>#N/A</v>
      </c>
      <c r="C18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3" spans="2:3" x14ac:dyDescent="0.25">
      <c r="B1893" s="181" t="e">
        <f t="shared" ca="1" si="259"/>
        <v>#N/A</v>
      </c>
      <c r="C18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4" spans="2:3" x14ac:dyDescent="0.25">
      <c r="B1894" s="181" t="e">
        <f t="shared" ca="1" si="259"/>
        <v>#N/A</v>
      </c>
      <c r="C18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5" spans="2:3" x14ac:dyDescent="0.25">
      <c r="B1895" s="181" t="e">
        <f t="shared" ca="1" si="259"/>
        <v>#N/A</v>
      </c>
      <c r="C18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6" spans="2:3" x14ac:dyDescent="0.25">
      <c r="B1896" s="181" t="e">
        <f t="shared" ca="1" si="259"/>
        <v>#N/A</v>
      </c>
      <c r="C18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7" spans="2:3" x14ac:dyDescent="0.25">
      <c r="B1897" s="181" t="e">
        <f t="shared" ca="1" si="259"/>
        <v>#N/A</v>
      </c>
      <c r="C18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8" spans="2:3" x14ac:dyDescent="0.25">
      <c r="B1898" s="181" t="e">
        <f t="shared" ca="1" si="259"/>
        <v>#N/A</v>
      </c>
      <c r="C18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9" spans="2:3" x14ac:dyDescent="0.25">
      <c r="B1899" s="181" t="e">
        <f t="shared" ca="1" si="259"/>
        <v>#N/A</v>
      </c>
      <c r="C18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0" spans="2:3" x14ac:dyDescent="0.25">
      <c r="B1900" s="181" t="e">
        <f t="shared" ca="1" si="259"/>
        <v>#N/A</v>
      </c>
      <c r="C19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1" spans="2:3" x14ac:dyDescent="0.25">
      <c r="B1901" s="181" t="e">
        <f t="shared" ca="1" si="259"/>
        <v>#N/A</v>
      </c>
      <c r="C19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2" spans="2:3" x14ac:dyDescent="0.25">
      <c r="B1902" s="181" t="e">
        <f t="shared" ca="1" si="259"/>
        <v>#N/A</v>
      </c>
      <c r="C19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3" spans="2:3" x14ac:dyDescent="0.25">
      <c r="B1903" s="181" t="e">
        <f t="shared" ca="1" si="259"/>
        <v>#N/A</v>
      </c>
      <c r="C19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4" spans="2:3" x14ac:dyDescent="0.25">
      <c r="B1904" s="181" t="e">
        <f t="shared" ca="1" si="259"/>
        <v>#N/A</v>
      </c>
      <c r="C19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5" spans="2:3" x14ac:dyDescent="0.25">
      <c r="B1905" s="181" t="e">
        <f t="shared" ca="1" si="259"/>
        <v>#N/A</v>
      </c>
      <c r="C19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6" spans="2:3" x14ac:dyDescent="0.25">
      <c r="B1906" s="181" t="e">
        <f t="shared" ca="1" si="259"/>
        <v>#N/A</v>
      </c>
      <c r="C19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7" spans="2:3" x14ac:dyDescent="0.25">
      <c r="B1907" s="181" t="e">
        <f t="shared" ca="1" si="259"/>
        <v>#N/A</v>
      </c>
      <c r="C19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8" spans="2:3" x14ac:dyDescent="0.25">
      <c r="B1908" s="181" t="e">
        <f t="shared" ca="1" si="259"/>
        <v>#N/A</v>
      </c>
      <c r="C19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9" spans="2:3" x14ac:dyDescent="0.25">
      <c r="B1909" s="181" t="e">
        <f t="shared" ca="1" si="259"/>
        <v>#N/A</v>
      </c>
      <c r="C19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0" spans="2:3" x14ac:dyDescent="0.25">
      <c r="B1910" s="181" t="e">
        <f t="shared" ca="1" si="259"/>
        <v>#N/A</v>
      </c>
      <c r="C19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1" spans="2:3" x14ac:dyDescent="0.25">
      <c r="B1911" s="181" t="e">
        <f t="shared" ca="1" si="259"/>
        <v>#N/A</v>
      </c>
      <c r="C19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2" spans="2:3" x14ac:dyDescent="0.25">
      <c r="B1912" s="181" t="e">
        <f t="shared" ca="1" si="259"/>
        <v>#N/A</v>
      </c>
      <c r="C19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3" spans="2:3" x14ac:dyDescent="0.25">
      <c r="B1913" s="181" t="e">
        <f t="shared" ca="1" si="259"/>
        <v>#N/A</v>
      </c>
      <c r="C19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4" spans="2:3" x14ac:dyDescent="0.25">
      <c r="B1914" s="181" t="e">
        <f t="shared" ca="1" si="259"/>
        <v>#N/A</v>
      </c>
      <c r="C19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5" spans="2:3" x14ac:dyDescent="0.25">
      <c r="B1915" s="181" t="e">
        <f t="shared" ca="1" si="259"/>
        <v>#N/A</v>
      </c>
      <c r="C19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6" spans="2:3" x14ac:dyDescent="0.25">
      <c r="B1916" s="181" t="e">
        <f t="shared" ca="1" si="259"/>
        <v>#N/A</v>
      </c>
      <c r="C19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7" spans="2:3" x14ac:dyDescent="0.25">
      <c r="B1917" s="181" t="e">
        <f t="shared" ca="1" si="259"/>
        <v>#N/A</v>
      </c>
      <c r="C19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8" spans="2:3" x14ac:dyDescent="0.25">
      <c r="B1918" s="181" t="e">
        <f t="shared" ca="1" si="259"/>
        <v>#N/A</v>
      </c>
      <c r="C19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9" spans="2:3" x14ac:dyDescent="0.25">
      <c r="B1919" s="181" t="e">
        <f t="shared" ca="1" si="259"/>
        <v>#N/A</v>
      </c>
      <c r="C19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0" spans="2:3" x14ac:dyDescent="0.25">
      <c r="B1920" s="181" t="e">
        <f t="shared" ca="1" si="259"/>
        <v>#N/A</v>
      </c>
      <c r="C19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1" spans="2:3" x14ac:dyDescent="0.25">
      <c r="B1921" s="181" t="e">
        <f t="shared" ca="1" si="259"/>
        <v>#N/A</v>
      </c>
      <c r="C19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2" spans="2:3" x14ac:dyDescent="0.25">
      <c r="B1922" s="181" t="e">
        <f t="shared" ref="B1922:B1985" ca="1" si="26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9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3" spans="2:3" x14ac:dyDescent="0.25">
      <c r="B1923" s="181" t="e">
        <f t="shared" ca="1" si="260"/>
        <v>#N/A</v>
      </c>
      <c r="C19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4" spans="2:3" x14ac:dyDescent="0.25">
      <c r="B1924" s="181" t="e">
        <f t="shared" ca="1" si="260"/>
        <v>#N/A</v>
      </c>
      <c r="C19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5" spans="2:3" x14ac:dyDescent="0.25">
      <c r="B1925" s="181" t="e">
        <f t="shared" ca="1" si="260"/>
        <v>#N/A</v>
      </c>
      <c r="C19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6" spans="2:3" x14ac:dyDescent="0.25">
      <c r="B1926" s="181" t="e">
        <f t="shared" ca="1" si="260"/>
        <v>#N/A</v>
      </c>
      <c r="C19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7" spans="2:3" x14ac:dyDescent="0.25">
      <c r="B1927" s="181" t="e">
        <f t="shared" ca="1" si="260"/>
        <v>#N/A</v>
      </c>
      <c r="C19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8" spans="2:3" x14ac:dyDescent="0.25">
      <c r="B1928" s="181" t="e">
        <f t="shared" ca="1" si="260"/>
        <v>#N/A</v>
      </c>
      <c r="C19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9" spans="2:3" x14ac:dyDescent="0.25">
      <c r="B1929" s="181" t="e">
        <f t="shared" ca="1" si="260"/>
        <v>#N/A</v>
      </c>
      <c r="C19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0" spans="2:3" x14ac:dyDescent="0.25">
      <c r="B1930" s="181" t="e">
        <f t="shared" ca="1" si="260"/>
        <v>#N/A</v>
      </c>
      <c r="C19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1" spans="2:3" x14ac:dyDescent="0.25">
      <c r="B1931" s="181" t="e">
        <f t="shared" ca="1" si="260"/>
        <v>#N/A</v>
      </c>
      <c r="C19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2" spans="2:3" x14ac:dyDescent="0.25">
      <c r="B1932" s="181" t="e">
        <f t="shared" ca="1" si="260"/>
        <v>#N/A</v>
      </c>
      <c r="C19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3" spans="2:3" x14ac:dyDescent="0.25">
      <c r="B1933" s="181" t="e">
        <f t="shared" ca="1" si="260"/>
        <v>#N/A</v>
      </c>
      <c r="C19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4" spans="2:3" x14ac:dyDescent="0.25">
      <c r="B1934" s="181" t="e">
        <f t="shared" ca="1" si="260"/>
        <v>#N/A</v>
      </c>
      <c r="C19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5" spans="2:3" x14ac:dyDescent="0.25">
      <c r="B1935" s="181" t="e">
        <f t="shared" ca="1" si="260"/>
        <v>#N/A</v>
      </c>
      <c r="C19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6" spans="2:3" x14ac:dyDescent="0.25">
      <c r="B1936" s="181" t="e">
        <f t="shared" ca="1" si="260"/>
        <v>#N/A</v>
      </c>
      <c r="C19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7" spans="2:3" x14ac:dyDescent="0.25">
      <c r="B1937" s="181" t="e">
        <f t="shared" ca="1" si="260"/>
        <v>#N/A</v>
      </c>
      <c r="C19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8" spans="2:3" x14ac:dyDescent="0.25">
      <c r="B1938" s="181" t="e">
        <f t="shared" ca="1" si="260"/>
        <v>#N/A</v>
      </c>
      <c r="C19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9" spans="2:3" x14ac:dyDescent="0.25">
      <c r="B1939" s="181" t="e">
        <f t="shared" ca="1" si="260"/>
        <v>#N/A</v>
      </c>
      <c r="C19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0" spans="2:3" x14ac:dyDescent="0.25">
      <c r="B1940" s="181" t="e">
        <f t="shared" ca="1" si="260"/>
        <v>#N/A</v>
      </c>
      <c r="C19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1" spans="2:3" x14ac:dyDescent="0.25">
      <c r="B1941" s="181" t="e">
        <f t="shared" ca="1" si="260"/>
        <v>#N/A</v>
      </c>
      <c r="C19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2" spans="2:3" x14ac:dyDescent="0.25">
      <c r="B1942" s="181" t="e">
        <f t="shared" ca="1" si="260"/>
        <v>#N/A</v>
      </c>
      <c r="C19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3" spans="2:3" x14ac:dyDescent="0.25">
      <c r="B1943" s="181" t="e">
        <f t="shared" ca="1" si="260"/>
        <v>#N/A</v>
      </c>
      <c r="C19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4" spans="2:3" x14ac:dyDescent="0.25">
      <c r="B1944" s="181" t="e">
        <f t="shared" ca="1" si="260"/>
        <v>#N/A</v>
      </c>
      <c r="C19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5" spans="2:3" x14ac:dyDescent="0.25">
      <c r="B1945" s="181" t="e">
        <f t="shared" ca="1" si="260"/>
        <v>#N/A</v>
      </c>
      <c r="C19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6" spans="2:3" x14ac:dyDescent="0.25">
      <c r="B1946" s="181" t="e">
        <f t="shared" ca="1" si="260"/>
        <v>#N/A</v>
      </c>
      <c r="C19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7" spans="2:3" x14ac:dyDescent="0.25">
      <c r="B1947" s="181" t="e">
        <f t="shared" ca="1" si="260"/>
        <v>#N/A</v>
      </c>
      <c r="C19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8" spans="2:3" x14ac:dyDescent="0.25">
      <c r="B1948" s="181" t="e">
        <f t="shared" ca="1" si="260"/>
        <v>#N/A</v>
      </c>
      <c r="C19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9" spans="2:3" x14ac:dyDescent="0.25">
      <c r="B1949" s="181" t="e">
        <f t="shared" ca="1" si="260"/>
        <v>#N/A</v>
      </c>
      <c r="C19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0" spans="2:3" x14ac:dyDescent="0.25">
      <c r="B1950" s="181" t="e">
        <f t="shared" ca="1" si="260"/>
        <v>#N/A</v>
      </c>
      <c r="C19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1" spans="2:3" x14ac:dyDescent="0.25">
      <c r="B1951" s="181" t="e">
        <f t="shared" ca="1" si="260"/>
        <v>#N/A</v>
      </c>
      <c r="C19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2" spans="2:3" x14ac:dyDescent="0.25">
      <c r="B1952" s="181" t="e">
        <f t="shared" ca="1" si="260"/>
        <v>#N/A</v>
      </c>
      <c r="C19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3" spans="2:3" x14ac:dyDescent="0.25">
      <c r="B1953" s="181" t="e">
        <f t="shared" ca="1" si="260"/>
        <v>#N/A</v>
      </c>
      <c r="C19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4" spans="2:3" x14ac:dyDescent="0.25">
      <c r="B1954" s="181" t="e">
        <f t="shared" ca="1" si="260"/>
        <v>#N/A</v>
      </c>
      <c r="C19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5" spans="2:3" x14ac:dyDescent="0.25">
      <c r="B1955" s="181" t="e">
        <f t="shared" ca="1" si="260"/>
        <v>#N/A</v>
      </c>
      <c r="C19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6" spans="2:3" x14ac:dyDescent="0.25">
      <c r="B1956" s="181" t="e">
        <f t="shared" ca="1" si="260"/>
        <v>#N/A</v>
      </c>
      <c r="C19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7" spans="2:3" x14ac:dyDescent="0.25">
      <c r="B1957" s="181" t="e">
        <f t="shared" ca="1" si="260"/>
        <v>#N/A</v>
      </c>
      <c r="C19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8" spans="2:3" x14ac:dyDescent="0.25">
      <c r="B1958" s="181" t="e">
        <f t="shared" ca="1" si="260"/>
        <v>#N/A</v>
      </c>
      <c r="C19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9" spans="2:3" x14ac:dyDescent="0.25">
      <c r="B1959" s="181" t="e">
        <f t="shared" ca="1" si="260"/>
        <v>#N/A</v>
      </c>
      <c r="C19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0" spans="2:3" x14ac:dyDescent="0.25">
      <c r="B1960" s="181" t="e">
        <f t="shared" ca="1" si="260"/>
        <v>#N/A</v>
      </c>
      <c r="C19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1" spans="2:3" x14ac:dyDescent="0.25">
      <c r="B1961" s="181" t="e">
        <f t="shared" ca="1" si="260"/>
        <v>#N/A</v>
      </c>
      <c r="C19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2" spans="2:3" x14ac:dyDescent="0.25">
      <c r="B1962" s="181" t="e">
        <f t="shared" ca="1" si="260"/>
        <v>#N/A</v>
      </c>
      <c r="C19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3" spans="2:3" x14ac:dyDescent="0.25">
      <c r="B1963" s="181" t="e">
        <f t="shared" ca="1" si="260"/>
        <v>#N/A</v>
      </c>
      <c r="C19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4" spans="2:3" x14ac:dyDescent="0.25">
      <c r="B1964" s="181" t="e">
        <f t="shared" ca="1" si="260"/>
        <v>#N/A</v>
      </c>
      <c r="C19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5" spans="2:3" x14ac:dyDescent="0.25">
      <c r="B1965" s="181" t="e">
        <f t="shared" ca="1" si="260"/>
        <v>#N/A</v>
      </c>
      <c r="C19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6" spans="2:3" x14ac:dyDescent="0.25">
      <c r="B1966" s="181" t="e">
        <f t="shared" ca="1" si="260"/>
        <v>#N/A</v>
      </c>
      <c r="C19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7" spans="2:3" x14ac:dyDescent="0.25">
      <c r="B1967" s="181" t="e">
        <f t="shared" ca="1" si="260"/>
        <v>#N/A</v>
      </c>
      <c r="C19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8" spans="2:3" x14ac:dyDescent="0.25">
      <c r="B1968" s="181" t="e">
        <f t="shared" ca="1" si="260"/>
        <v>#N/A</v>
      </c>
      <c r="C19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9" spans="2:3" x14ac:dyDescent="0.25">
      <c r="B1969" s="181" t="e">
        <f t="shared" ca="1" si="260"/>
        <v>#N/A</v>
      </c>
      <c r="C19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0" spans="2:3" x14ac:dyDescent="0.25">
      <c r="B1970" s="181" t="e">
        <f t="shared" ca="1" si="260"/>
        <v>#N/A</v>
      </c>
      <c r="C19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1" spans="2:3" x14ac:dyDescent="0.25">
      <c r="B1971" s="181" t="e">
        <f t="shared" ca="1" si="260"/>
        <v>#N/A</v>
      </c>
      <c r="C19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2" spans="2:3" x14ac:dyDescent="0.25">
      <c r="B1972" s="181" t="e">
        <f t="shared" ca="1" si="260"/>
        <v>#N/A</v>
      </c>
      <c r="C19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3" spans="2:3" x14ac:dyDescent="0.25">
      <c r="B1973" s="181" t="e">
        <f t="shared" ca="1" si="260"/>
        <v>#N/A</v>
      </c>
      <c r="C19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4" spans="2:3" x14ac:dyDescent="0.25">
      <c r="B1974" s="181" t="e">
        <f t="shared" ca="1" si="260"/>
        <v>#N/A</v>
      </c>
      <c r="C19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5" spans="2:3" x14ac:dyDescent="0.25">
      <c r="B1975" s="181" t="e">
        <f t="shared" ca="1" si="260"/>
        <v>#N/A</v>
      </c>
      <c r="C19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6" spans="2:3" x14ac:dyDescent="0.25">
      <c r="B1976" s="181" t="e">
        <f t="shared" ca="1" si="260"/>
        <v>#N/A</v>
      </c>
      <c r="C19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7" spans="2:3" x14ac:dyDescent="0.25">
      <c r="B1977" s="181" t="e">
        <f t="shared" ca="1" si="260"/>
        <v>#N/A</v>
      </c>
      <c r="C19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8" spans="2:3" x14ac:dyDescent="0.25">
      <c r="B1978" s="181" t="e">
        <f t="shared" ca="1" si="260"/>
        <v>#N/A</v>
      </c>
      <c r="C19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9" spans="2:3" x14ac:dyDescent="0.25">
      <c r="B1979" s="181" t="e">
        <f t="shared" ca="1" si="260"/>
        <v>#N/A</v>
      </c>
      <c r="C19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0" spans="2:3" x14ac:dyDescent="0.25">
      <c r="B1980" s="181" t="e">
        <f t="shared" ca="1" si="260"/>
        <v>#N/A</v>
      </c>
      <c r="C19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1" spans="2:3" x14ac:dyDescent="0.25">
      <c r="B1981" s="181" t="e">
        <f t="shared" ca="1" si="260"/>
        <v>#N/A</v>
      </c>
      <c r="C19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2" spans="2:3" x14ac:dyDescent="0.25">
      <c r="B1982" s="181" t="e">
        <f t="shared" ca="1" si="260"/>
        <v>#N/A</v>
      </c>
      <c r="C19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3" spans="2:3" x14ac:dyDescent="0.25">
      <c r="B1983" s="181" t="e">
        <f t="shared" ca="1" si="260"/>
        <v>#N/A</v>
      </c>
      <c r="C19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4" spans="2:3" x14ac:dyDescent="0.25">
      <c r="B1984" s="181" t="e">
        <f t="shared" ca="1" si="260"/>
        <v>#N/A</v>
      </c>
      <c r="C19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5" spans="2:3" x14ac:dyDescent="0.25">
      <c r="B1985" s="181" t="e">
        <f t="shared" ca="1" si="260"/>
        <v>#N/A</v>
      </c>
      <c r="C19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6" spans="2:3" x14ac:dyDescent="0.25">
      <c r="B1986" s="181" t="e">
        <f t="shared" ref="B1986:B2049" ca="1" si="261">($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9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7" spans="2:3" x14ac:dyDescent="0.25">
      <c r="B1987" s="181" t="e">
        <f t="shared" ca="1" si="261"/>
        <v>#N/A</v>
      </c>
      <c r="C19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8" spans="2:3" x14ac:dyDescent="0.25">
      <c r="B1988" s="181" t="e">
        <f t="shared" ca="1" si="261"/>
        <v>#N/A</v>
      </c>
      <c r="C19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9" spans="2:3" x14ac:dyDescent="0.25">
      <c r="B1989" s="181" t="e">
        <f t="shared" ca="1" si="261"/>
        <v>#N/A</v>
      </c>
      <c r="C19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0" spans="2:3" x14ac:dyDescent="0.25">
      <c r="B1990" s="181" t="e">
        <f t="shared" ca="1" si="261"/>
        <v>#N/A</v>
      </c>
      <c r="C19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1" spans="2:3" x14ac:dyDescent="0.25">
      <c r="B1991" s="181" t="e">
        <f t="shared" ca="1" si="261"/>
        <v>#N/A</v>
      </c>
      <c r="C19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2" spans="2:3" x14ac:dyDescent="0.25">
      <c r="B1992" s="181" t="e">
        <f t="shared" ca="1" si="261"/>
        <v>#N/A</v>
      </c>
      <c r="C19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3" spans="2:3" x14ac:dyDescent="0.25">
      <c r="B1993" s="181" t="e">
        <f t="shared" ca="1" si="261"/>
        <v>#N/A</v>
      </c>
      <c r="C19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4" spans="2:3" x14ac:dyDescent="0.25">
      <c r="B1994" s="181" t="e">
        <f t="shared" ca="1" si="261"/>
        <v>#N/A</v>
      </c>
      <c r="C19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5" spans="2:3" x14ac:dyDescent="0.25">
      <c r="B1995" s="181" t="e">
        <f t="shared" ca="1" si="261"/>
        <v>#N/A</v>
      </c>
      <c r="C19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6" spans="2:3" x14ac:dyDescent="0.25">
      <c r="B1996" s="181" t="e">
        <f t="shared" ca="1" si="261"/>
        <v>#N/A</v>
      </c>
      <c r="C19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7" spans="2:3" x14ac:dyDescent="0.25">
      <c r="B1997" s="181" t="e">
        <f t="shared" ca="1" si="261"/>
        <v>#N/A</v>
      </c>
      <c r="C19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8" spans="2:3" x14ac:dyDescent="0.25">
      <c r="B1998" s="181" t="e">
        <f t="shared" ca="1" si="261"/>
        <v>#N/A</v>
      </c>
      <c r="C19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9" spans="2:3" x14ac:dyDescent="0.25">
      <c r="B1999" s="181" t="e">
        <f t="shared" ca="1" si="261"/>
        <v>#N/A</v>
      </c>
      <c r="C19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0" spans="2:3" x14ac:dyDescent="0.25">
      <c r="B2000" s="181" t="e">
        <f t="shared" ca="1" si="261"/>
        <v>#N/A</v>
      </c>
      <c r="C20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1" spans="2:3" x14ac:dyDescent="0.25">
      <c r="B2001" s="181" t="e">
        <f t="shared" ca="1" si="261"/>
        <v>#N/A</v>
      </c>
      <c r="C20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2" spans="2:3" x14ac:dyDescent="0.25">
      <c r="B2002" s="181" t="e">
        <f t="shared" ca="1" si="261"/>
        <v>#N/A</v>
      </c>
      <c r="C20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3" spans="2:3" x14ac:dyDescent="0.25">
      <c r="B2003" s="181" t="e">
        <f t="shared" ca="1" si="261"/>
        <v>#N/A</v>
      </c>
      <c r="C20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4" spans="2:3" x14ac:dyDescent="0.25">
      <c r="B2004" s="181" t="e">
        <f t="shared" ca="1" si="261"/>
        <v>#N/A</v>
      </c>
      <c r="C20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5" spans="2:3" x14ac:dyDescent="0.25">
      <c r="B2005" s="181" t="e">
        <f t="shared" ca="1" si="261"/>
        <v>#N/A</v>
      </c>
      <c r="C20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6" spans="2:3" x14ac:dyDescent="0.25">
      <c r="B2006" s="181" t="e">
        <f t="shared" ca="1" si="261"/>
        <v>#N/A</v>
      </c>
      <c r="C20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7" spans="2:3" x14ac:dyDescent="0.25">
      <c r="B2007" s="181" t="e">
        <f t="shared" ca="1" si="261"/>
        <v>#N/A</v>
      </c>
      <c r="C20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8" spans="2:3" x14ac:dyDescent="0.25">
      <c r="B2008" s="181" t="e">
        <f t="shared" ca="1" si="261"/>
        <v>#N/A</v>
      </c>
      <c r="C20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9" spans="2:3" x14ac:dyDescent="0.25">
      <c r="B2009" s="181" t="e">
        <f t="shared" ca="1" si="261"/>
        <v>#N/A</v>
      </c>
      <c r="C20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0" spans="2:3" x14ac:dyDescent="0.25">
      <c r="B2010" s="181" t="e">
        <f t="shared" ca="1" si="261"/>
        <v>#N/A</v>
      </c>
      <c r="C20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1" spans="2:3" x14ac:dyDescent="0.25">
      <c r="B2011" s="181" t="e">
        <f t="shared" ca="1" si="261"/>
        <v>#N/A</v>
      </c>
      <c r="C20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2" spans="2:3" x14ac:dyDescent="0.25">
      <c r="B2012" s="181" t="e">
        <f t="shared" ca="1" si="261"/>
        <v>#N/A</v>
      </c>
      <c r="C20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3" spans="2:3" x14ac:dyDescent="0.25">
      <c r="B2013" s="181" t="e">
        <f t="shared" ca="1" si="261"/>
        <v>#N/A</v>
      </c>
      <c r="C20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4" spans="2:3" x14ac:dyDescent="0.25">
      <c r="B2014" s="181" t="e">
        <f t="shared" ca="1" si="261"/>
        <v>#N/A</v>
      </c>
      <c r="C20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5" spans="2:3" x14ac:dyDescent="0.25">
      <c r="B2015" s="181" t="e">
        <f t="shared" ca="1" si="261"/>
        <v>#N/A</v>
      </c>
      <c r="C20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6" spans="2:3" x14ac:dyDescent="0.25">
      <c r="B2016" s="181" t="e">
        <f t="shared" ca="1" si="261"/>
        <v>#N/A</v>
      </c>
      <c r="C20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7" spans="2:3" x14ac:dyDescent="0.25">
      <c r="B2017" s="181" t="e">
        <f t="shared" ca="1" si="261"/>
        <v>#N/A</v>
      </c>
      <c r="C20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8" spans="2:3" x14ac:dyDescent="0.25">
      <c r="B2018" s="181" t="e">
        <f t="shared" ca="1" si="261"/>
        <v>#N/A</v>
      </c>
      <c r="C20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9" spans="2:3" x14ac:dyDescent="0.25">
      <c r="B2019" s="181" t="e">
        <f t="shared" ca="1" si="261"/>
        <v>#N/A</v>
      </c>
      <c r="C20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0" spans="2:3" x14ac:dyDescent="0.25">
      <c r="B2020" s="181" t="e">
        <f t="shared" ca="1" si="261"/>
        <v>#N/A</v>
      </c>
      <c r="C20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1" spans="2:3" x14ac:dyDescent="0.25">
      <c r="B2021" s="181" t="e">
        <f t="shared" ca="1" si="261"/>
        <v>#N/A</v>
      </c>
      <c r="C20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2" spans="2:3" x14ac:dyDescent="0.25">
      <c r="B2022" s="181" t="e">
        <f t="shared" ca="1" si="261"/>
        <v>#N/A</v>
      </c>
      <c r="C20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3" spans="2:3" x14ac:dyDescent="0.25">
      <c r="B2023" s="181" t="e">
        <f t="shared" ca="1" si="261"/>
        <v>#N/A</v>
      </c>
      <c r="C20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4" spans="2:3" x14ac:dyDescent="0.25">
      <c r="B2024" s="181" t="e">
        <f t="shared" ca="1" si="261"/>
        <v>#N/A</v>
      </c>
      <c r="C20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5" spans="2:3" x14ac:dyDescent="0.25">
      <c r="B2025" s="181" t="e">
        <f t="shared" ca="1" si="261"/>
        <v>#N/A</v>
      </c>
      <c r="C20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6" spans="2:3" x14ac:dyDescent="0.25">
      <c r="B2026" s="181" t="e">
        <f t="shared" ca="1" si="261"/>
        <v>#N/A</v>
      </c>
      <c r="C20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7" spans="2:3" x14ac:dyDescent="0.25">
      <c r="B2027" s="181" t="e">
        <f t="shared" ca="1" si="261"/>
        <v>#N/A</v>
      </c>
      <c r="C20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8" spans="2:3" x14ac:dyDescent="0.25">
      <c r="B2028" s="181" t="e">
        <f t="shared" ca="1" si="261"/>
        <v>#N/A</v>
      </c>
      <c r="C20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9" spans="2:3" x14ac:dyDescent="0.25">
      <c r="B2029" s="181" t="e">
        <f t="shared" ca="1" si="261"/>
        <v>#N/A</v>
      </c>
      <c r="C20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0" spans="2:3" x14ac:dyDescent="0.25">
      <c r="B2030" s="181" t="e">
        <f t="shared" ca="1" si="261"/>
        <v>#N/A</v>
      </c>
      <c r="C20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1" spans="2:3" x14ac:dyDescent="0.25">
      <c r="B2031" s="181" t="e">
        <f t="shared" ca="1" si="261"/>
        <v>#N/A</v>
      </c>
      <c r="C20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2" spans="2:3" x14ac:dyDescent="0.25">
      <c r="B2032" s="181" t="e">
        <f t="shared" ca="1" si="261"/>
        <v>#N/A</v>
      </c>
      <c r="C20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3" spans="2:3" x14ac:dyDescent="0.25">
      <c r="B2033" s="181" t="e">
        <f t="shared" ca="1" si="261"/>
        <v>#N/A</v>
      </c>
      <c r="C20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4" spans="2:3" x14ac:dyDescent="0.25">
      <c r="B2034" s="181" t="e">
        <f t="shared" ca="1" si="261"/>
        <v>#N/A</v>
      </c>
      <c r="C20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5" spans="2:3" x14ac:dyDescent="0.25">
      <c r="B2035" s="181" t="e">
        <f t="shared" ca="1" si="261"/>
        <v>#N/A</v>
      </c>
      <c r="C20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6" spans="2:3" x14ac:dyDescent="0.25">
      <c r="B2036" s="181" t="e">
        <f t="shared" ca="1" si="261"/>
        <v>#N/A</v>
      </c>
      <c r="C20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7" spans="2:3" x14ac:dyDescent="0.25">
      <c r="B2037" s="181" t="e">
        <f t="shared" ca="1" si="261"/>
        <v>#N/A</v>
      </c>
      <c r="C20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8" spans="2:3" x14ac:dyDescent="0.25">
      <c r="B2038" s="181" t="e">
        <f t="shared" ca="1" si="261"/>
        <v>#N/A</v>
      </c>
      <c r="C20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9" spans="2:3" x14ac:dyDescent="0.25">
      <c r="B2039" s="181" t="e">
        <f t="shared" ca="1" si="261"/>
        <v>#N/A</v>
      </c>
      <c r="C20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0" spans="2:3" x14ac:dyDescent="0.25">
      <c r="B2040" s="181" t="e">
        <f t="shared" ca="1" si="261"/>
        <v>#N/A</v>
      </c>
      <c r="C20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1" spans="2:3" x14ac:dyDescent="0.25">
      <c r="B2041" s="181" t="e">
        <f t="shared" ca="1" si="261"/>
        <v>#N/A</v>
      </c>
      <c r="C20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2" spans="2:3" x14ac:dyDescent="0.25">
      <c r="B2042" s="181" t="e">
        <f t="shared" ca="1" si="261"/>
        <v>#N/A</v>
      </c>
      <c r="C20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3" spans="2:3" x14ac:dyDescent="0.25">
      <c r="B2043" s="181" t="e">
        <f t="shared" ca="1" si="261"/>
        <v>#N/A</v>
      </c>
      <c r="C20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4" spans="2:3" x14ac:dyDescent="0.25">
      <c r="B2044" s="181" t="e">
        <f t="shared" ca="1" si="261"/>
        <v>#N/A</v>
      </c>
      <c r="C20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5" spans="2:3" x14ac:dyDescent="0.25">
      <c r="B2045" s="181" t="e">
        <f t="shared" ca="1" si="261"/>
        <v>#N/A</v>
      </c>
      <c r="C20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6" spans="2:3" x14ac:dyDescent="0.25">
      <c r="B2046" s="181" t="e">
        <f t="shared" ca="1" si="261"/>
        <v>#N/A</v>
      </c>
      <c r="C20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7" spans="2:3" x14ac:dyDescent="0.25">
      <c r="B2047" s="181" t="e">
        <f t="shared" ca="1" si="261"/>
        <v>#N/A</v>
      </c>
      <c r="C20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8" spans="2:3" x14ac:dyDescent="0.25">
      <c r="B2048" s="181" t="e">
        <f t="shared" ca="1" si="261"/>
        <v>#N/A</v>
      </c>
      <c r="C20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9" spans="2:3" x14ac:dyDescent="0.25">
      <c r="B2049" s="181" t="e">
        <f t="shared" ca="1" si="261"/>
        <v>#N/A</v>
      </c>
      <c r="C20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0" spans="2:3" x14ac:dyDescent="0.25">
      <c r="B2050" s="181" t="e">
        <f t="shared" ref="B2050:B2113" ca="1" si="26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0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1" spans="2:3" x14ac:dyDescent="0.25">
      <c r="B2051" s="181" t="e">
        <f t="shared" ca="1" si="262"/>
        <v>#N/A</v>
      </c>
      <c r="C20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2" spans="2:3" x14ac:dyDescent="0.25">
      <c r="B2052" s="181" t="e">
        <f t="shared" ca="1" si="262"/>
        <v>#N/A</v>
      </c>
      <c r="C20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3" spans="2:3" x14ac:dyDescent="0.25">
      <c r="B2053" s="181" t="e">
        <f t="shared" ca="1" si="262"/>
        <v>#N/A</v>
      </c>
      <c r="C20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4" spans="2:3" x14ac:dyDescent="0.25">
      <c r="B2054" s="181" t="e">
        <f t="shared" ca="1" si="262"/>
        <v>#N/A</v>
      </c>
      <c r="C20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5" spans="2:3" x14ac:dyDescent="0.25">
      <c r="B2055" s="181" t="e">
        <f t="shared" ca="1" si="262"/>
        <v>#N/A</v>
      </c>
      <c r="C20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6" spans="2:3" x14ac:dyDescent="0.25">
      <c r="B2056" s="181" t="e">
        <f t="shared" ca="1" si="262"/>
        <v>#N/A</v>
      </c>
      <c r="C20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7" spans="2:3" x14ac:dyDescent="0.25">
      <c r="B2057" s="181" t="e">
        <f t="shared" ca="1" si="262"/>
        <v>#N/A</v>
      </c>
      <c r="C20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8" spans="2:3" x14ac:dyDescent="0.25">
      <c r="B2058" s="181" t="e">
        <f t="shared" ca="1" si="262"/>
        <v>#N/A</v>
      </c>
      <c r="C20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9" spans="2:3" x14ac:dyDescent="0.25">
      <c r="B2059" s="181" t="e">
        <f t="shared" ca="1" si="262"/>
        <v>#N/A</v>
      </c>
      <c r="C20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0" spans="2:3" x14ac:dyDescent="0.25">
      <c r="B2060" s="181" t="e">
        <f t="shared" ca="1" si="262"/>
        <v>#N/A</v>
      </c>
      <c r="C20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1" spans="2:3" x14ac:dyDescent="0.25">
      <c r="B2061" s="181" t="e">
        <f t="shared" ca="1" si="262"/>
        <v>#N/A</v>
      </c>
      <c r="C20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2" spans="2:3" x14ac:dyDescent="0.25">
      <c r="B2062" s="181" t="e">
        <f t="shared" ca="1" si="262"/>
        <v>#N/A</v>
      </c>
      <c r="C20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3" spans="2:3" x14ac:dyDescent="0.25">
      <c r="B2063" s="181" t="e">
        <f t="shared" ca="1" si="262"/>
        <v>#N/A</v>
      </c>
      <c r="C20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4" spans="2:3" x14ac:dyDescent="0.25">
      <c r="B2064" s="181" t="e">
        <f t="shared" ca="1" si="262"/>
        <v>#N/A</v>
      </c>
      <c r="C20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5" spans="2:3" x14ac:dyDescent="0.25">
      <c r="B2065" s="181" t="e">
        <f t="shared" ca="1" si="262"/>
        <v>#N/A</v>
      </c>
      <c r="C20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6" spans="2:3" x14ac:dyDescent="0.25">
      <c r="B2066" s="181" t="e">
        <f t="shared" ca="1" si="262"/>
        <v>#N/A</v>
      </c>
      <c r="C20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7" spans="2:3" x14ac:dyDescent="0.25">
      <c r="B2067" s="181" t="e">
        <f t="shared" ca="1" si="262"/>
        <v>#N/A</v>
      </c>
      <c r="C20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8" spans="2:3" x14ac:dyDescent="0.25">
      <c r="B2068" s="181" t="e">
        <f t="shared" ca="1" si="262"/>
        <v>#N/A</v>
      </c>
      <c r="C20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9" spans="2:3" x14ac:dyDescent="0.25">
      <c r="B2069" s="181" t="e">
        <f t="shared" ca="1" si="262"/>
        <v>#N/A</v>
      </c>
      <c r="C20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0" spans="2:3" x14ac:dyDescent="0.25">
      <c r="B2070" s="181" t="e">
        <f t="shared" ca="1" si="262"/>
        <v>#N/A</v>
      </c>
      <c r="C20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1" spans="2:3" x14ac:dyDescent="0.25">
      <c r="B2071" s="181" t="e">
        <f t="shared" ca="1" si="262"/>
        <v>#N/A</v>
      </c>
      <c r="C20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2" spans="2:3" x14ac:dyDescent="0.25">
      <c r="B2072" s="181" t="e">
        <f t="shared" ca="1" si="262"/>
        <v>#N/A</v>
      </c>
      <c r="C20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3" spans="2:3" x14ac:dyDescent="0.25">
      <c r="B2073" s="181" t="e">
        <f t="shared" ca="1" si="262"/>
        <v>#N/A</v>
      </c>
      <c r="C20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4" spans="2:3" x14ac:dyDescent="0.25">
      <c r="B2074" s="181" t="e">
        <f t="shared" ca="1" si="262"/>
        <v>#N/A</v>
      </c>
      <c r="C20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5" spans="2:3" x14ac:dyDescent="0.25">
      <c r="B2075" s="181" t="e">
        <f t="shared" ca="1" si="262"/>
        <v>#N/A</v>
      </c>
      <c r="C20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6" spans="2:3" x14ac:dyDescent="0.25">
      <c r="B2076" s="181" t="e">
        <f t="shared" ca="1" si="262"/>
        <v>#N/A</v>
      </c>
      <c r="C20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7" spans="2:3" x14ac:dyDescent="0.25">
      <c r="B2077" s="181" t="e">
        <f t="shared" ca="1" si="262"/>
        <v>#N/A</v>
      </c>
      <c r="C20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8" spans="2:3" x14ac:dyDescent="0.25">
      <c r="B2078" s="181" t="e">
        <f t="shared" ca="1" si="262"/>
        <v>#N/A</v>
      </c>
      <c r="C20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9" spans="2:3" x14ac:dyDescent="0.25">
      <c r="B2079" s="181" t="e">
        <f t="shared" ca="1" si="262"/>
        <v>#N/A</v>
      </c>
      <c r="C20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0" spans="2:3" x14ac:dyDescent="0.25">
      <c r="B2080" s="181" t="e">
        <f t="shared" ca="1" si="262"/>
        <v>#N/A</v>
      </c>
      <c r="C20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1" spans="2:3" x14ac:dyDescent="0.25">
      <c r="B2081" s="181" t="e">
        <f t="shared" ca="1" si="262"/>
        <v>#N/A</v>
      </c>
      <c r="C20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2" spans="2:3" x14ac:dyDescent="0.25">
      <c r="B2082" s="181" t="e">
        <f t="shared" ca="1" si="262"/>
        <v>#N/A</v>
      </c>
      <c r="C20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3" spans="2:3" x14ac:dyDescent="0.25">
      <c r="B2083" s="181" t="e">
        <f t="shared" ca="1" si="262"/>
        <v>#N/A</v>
      </c>
      <c r="C20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4" spans="2:3" x14ac:dyDescent="0.25">
      <c r="B2084" s="181" t="e">
        <f t="shared" ca="1" si="262"/>
        <v>#N/A</v>
      </c>
      <c r="C20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5" spans="2:3" x14ac:dyDescent="0.25">
      <c r="B2085" s="181" t="e">
        <f t="shared" ca="1" si="262"/>
        <v>#N/A</v>
      </c>
      <c r="C20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6" spans="2:3" x14ac:dyDescent="0.25">
      <c r="B2086" s="181" t="e">
        <f t="shared" ca="1" si="262"/>
        <v>#N/A</v>
      </c>
      <c r="C20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7" spans="2:3" x14ac:dyDescent="0.25">
      <c r="B2087" s="181" t="e">
        <f t="shared" ca="1" si="262"/>
        <v>#N/A</v>
      </c>
      <c r="C20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8" spans="2:3" x14ac:dyDescent="0.25">
      <c r="B2088" s="181" t="e">
        <f t="shared" ca="1" si="262"/>
        <v>#N/A</v>
      </c>
      <c r="C20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9" spans="2:3" x14ac:dyDescent="0.25">
      <c r="B2089" s="181" t="e">
        <f t="shared" ca="1" si="262"/>
        <v>#N/A</v>
      </c>
      <c r="C20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0" spans="2:3" x14ac:dyDescent="0.25">
      <c r="B2090" s="181" t="e">
        <f t="shared" ca="1" si="262"/>
        <v>#N/A</v>
      </c>
      <c r="C20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1" spans="2:3" x14ac:dyDescent="0.25">
      <c r="B2091" s="181" t="e">
        <f t="shared" ca="1" si="262"/>
        <v>#N/A</v>
      </c>
      <c r="C20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2" spans="2:3" x14ac:dyDescent="0.25">
      <c r="B2092" s="181" t="e">
        <f t="shared" ca="1" si="262"/>
        <v>#N/A</v>
      </c>
      <c r="C20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3" spans="2:3" x14ac:dyDescent="0.25">
      <c r="B2093" s="181" t="e">
        <f t="shared" ca="1" si="262"/>
        <v>#N/A</v>
      </c>
      <c r="C20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4" spans="2:3" x14ac:dyDescent="0.25">
      <c r="B2094" s="181" t="e">
        <f t="shared" ca="1" si="262"/>
        <v>#N/A</v>
      </c>
      <c r="C20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5" spans="2:3" x14ac:dyDescent="0.25">
      <c r="B2095" s="181" t="e">
        <f t="shared" ca="1" si="262"/>
        <v>#N/A</v>
      </c>
      <c r="C20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6" spans="2:3" x14ac:dyDescent="0.25">
      <c r="B2096" s="181" t="e">
        <f t="shared" ca="1" si="262"/>
        <v>#N/A</v>
      </c>
      <c r="C20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7" spans="2:3" x14ac:dyDescent="0.25">
      <c r="B2097" s="181" t="e">
        <f t="shared" ca="1" si="262"/>
        <v>#N/A</v>
      </c>
      <c r="C20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8" spans="2:3" x14ac:dyDescent="0.25">
      <c r="B2098" s="181" t="e">
        <f t="shared" ca="1" si="262"/>
        <v>#N/A</v>
      </c>
      <c r="C20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9" spans="2:3" x14ac:dyDescent="0.25">
      <c r="B2099" s="181" t="e">
        <f t="shared" ca="1" si="262"/>
        <v>#N/A</v>
      </c>
      <c r="C20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0" spans="2:3" x14ac:dyDescent="0.25">
      <c r="B2100" s="181" t="e">
        <f t="shared" ca="1" si="262"/>
        <v>#N/A</v>
      </c>
      <c r="C21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1" spans="2:3" x14ac:dyDescent="0.25">
      <c r="B2101" s="181" t="e">
        <f t="shared" ca="1" si="262"/>
        <v>#N/A</v>
      </c>
      <c r="C21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2" spans="2:3" x14ac:dyDescent="0.25">
      <c r="B2102" s="181" t="e">
        <f t="shared" ca="1" si="262"/>
        <v>#N/A</v>
      </c>
      <c r="C21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3" spans="2:3" x14ac:dyDescent="0.25">
      <c r="B2103" s="181" t="e">
        <f t="shared" ca="1" si="262"/>
        <v>#N/A</v>
      </c>
      <c r="C21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4" spans="2:3" x14ac:dyDescent="0.25">
      <c r="B2104" s="181" t="e">
        <f t="shared" ca="1" si="262"/>
        <v>#N/A</v>
      </c>
      <c r="C21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5" spans="2:3" x14ac:dyDescent="0.25">
      <c r="B2105" s="181" t="e">
        <f t="shared" ca="1" si="262"/>
        <v>#N/A</v>
      </c>
      <c r="C21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6" spans="2:3" x14ac:dyDescent="0.25">
      <c r="B2106" s="181" t="e">
        <f t="shared" ca="1" si="262"/>
        <v>#N/A</v>
      </c>
      <c r="C21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7" spans="2:3" x14ac:dyDescent="0.25">
      <c r="B2107" s="181" t="e">
        <f t="shared" ca="1" si="262"/>
        <v>#N/A</v>
      </c>
      <c r="C21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8" spans="2:3" x14ac:dyDescent="0.25">
      <c r="B2108" s="181" t="e">
        <f t="shared" ca="1" si="262"/>
        <v>#N/A</v>
      </c>
      <c r="C21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9" spans="2:3" x14ac:dyDescent="0.25">
      <c r="B2109" s="181" t="e">
        <f t="shared" ca="1" si="262"/>
        <v>#N/A</v>
      </c>
      <c r="C21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0" spans="2:3" x14ac:dyDescent="0.25">
      <c r="B2110" s="181" t="e">
        <f t="shared" ca="1" si="262"/>
        <v>#N/A</v>
      </c>
      <c r="C21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1" spans="2:3" x14ac:dyDescent="0.25">
      <c r="B2111" s="181" t="e">
        <f t="shared" ca="1" si="262"/>
        <v>#N/A</v>
      </c>
      <c r="C21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2" spans="2:3" x14ac:dyDescent="0.25">
      <c r="B2112" s="181" t="e">
        <f t="shared" ca="1" si="262"/>
        <v>#N/A</v>
      </c>
      <c r="C21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3" spans="2:3" x14ac:dyDescent="0.25">
      <c r="B2113" s="181" t="e">
        <f t="shared" ca="1" si="262"/>
        <v>#N/A</v>
      </c>
      <c r="C21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4" spans="2:3" x14ac:dyDescent="0.25">
      <c r="B2114" s="181" t="e">
        <f t="shared" ref="B2114:B2177" ca="1" si="26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1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5" spans="2:3" x14ac:dyDescent="0.25">
      <c r="B2115" s="181" t="e">
        <f t="shared" ca="1" si="263"/>
        <v>#N/A</v>
      </c>
      <c r="C21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6" spans="2:3" x14ac:dyDescent="0.25">
      <c r="B2116" s="181" t="e">
        <f t="shared" ca="1" si="263"/>
        <v>#N/A</v>
      </c>
      <c r="C21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7" spans="2:3" x14ac:dyDescent="0.25">
      <c r="B2117" s="181" t="e">
        <f t="shared" ca="1" si="263"/>
        <v>#N/A</v>
      </c>
      <c r="C21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8" spans="2:3" x14ac:dyDescent="0.25">
      <c r="B2118" s="181" t="e">
        <f t="shared" ca="1" si="263"/>
        <v>#N/A</v>
      </c>
      <c r="C21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9" spans="2:3" x14ac:dyDescent="0.25">
      <c r="B2119" s="181" t="e">
        <f t="shared" ca="1" si="263"/>
        <v>#N/A</v>
      </c>
      <c r="C21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0" spans="2:3" x14ac:dyDescent="0.25">
      <c r="B2120" s="181" t="e">
        <f t="shared" ca="1" si="263"/>
        <v>#N/A</v>
      </c>
      <c r="C21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1" spans="2:3" x14ac:dyDescent="0.25">
      <c r="B2121" s="181" t="e">
        <f t="shared" ca="1" si="263"/>
        <v>#N/A</v>
      </c>
      <c r="C21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2" spans="2:3" x14ac:dyDescent="0.25">
      <c r="B2122" s="181" t="e">
        <f t="shared" ca="1" si="263"/>
        <v>#N/A</v>
      </c>
      <c r="C21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3" spans="2:3" x14ac:dyDescent="0.25">
      <c r="B2123" s="181" t="e">
        <f t="shared" ca="1" si="263"/>
        <v>#N/A</v>
      </c>
      <c r="C21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4" spans="2:3" x14ac:dyDescent="0.25">
      <c r="B2124" s="181" t="e">
        <f t="shared" ca="1" si="263"/>
        <v>#N/A</v>
      </c>
      <c r="C21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5" spans="2:3" x14ac:dyDescent="0.25">
      <c r="B2125" s="181" t="e">
        <f t="shared" ca="1" si="263"/>
        <v>#N/A</v>
      </c>
      <c r="C21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6" spans="2:3" x14ac:dyDescent="0.25">
      <c r="B2126" s="181" t="e">
        <f t="shared" ca="1" si="263"/>
        <v>#N/A</v>
      </c>
      <c r="C21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7" spans="2:3" x14ac:dyDescent="0.25">
      <c r="B2127" s="181" t="e">
        <f t="shared" ca="1" si="263"/>
        <v>#N/A</v>
      </c>
      <c r="C21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8" spans="2:3" x14ac:dyDescent="0.25">
      <c r="B2128" s="181" t="e">
        <f t="shared" ca="1" si="263"/>
        <v>#N/A</v>
      </c>
      <c r="C21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9" spans="2:3" x14ac:dyDescent="0.25">
      <c r="B2129" s="181" t="e">
        <f t="shared" ca="1" si="263"/>
        <v>#N/A</v>
      </c>
      <c r="C21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0" spans="2:3" x14ac:dyDescent="0.25">
      <c r="B2130" s="181" t="e">
        <f t="shared" ca="1" si="263"/>
        <v>#N/A</v>
      </c>
      <c r="C21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1" spans="2:3" x14ac:dyDescent="0.25">
      <c r="B2131" s="181" t="e">
        <f t="shared" ca="1" si="263"/>
        <v>#N/A</v>
      </c>
      <c r="C21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2" spans="2:3" x14ac:dyDescent="0.25">
      <c r="B2132" s="181" t="e">
        <f t="shared" ca="1" si="263"/>
        <v>#N/A</v>
      </c>
      <c r="C21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3" spans="2:3" x14ac:dyDescent="0.25">
      <c r="B2133" s="181" t="e">
        <f t="shared" ca="1" si="263"/>
        <v>#N/A</v>
      </c>
      <c r="C21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4" spans="2:3" x14ac:dyDescent="0.25">
      <c r="B2134" s="181" t="e">
        <f t="shared" ca="1" si="263"/>
        <v>#N/A</v>
      </c>
      <c r="C21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5" spans="2:3" x14ac:dyDescent="0.25">
      <c r="B2135" s="181" t="e">
        <f t="shared" ca="1" si="263"/>
        <v>#N/A</v>
      </c>
      <c r="C21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6" spans="2:3" x14ac:dyDescent="0.25">
      <c r="B2136" s="181" t="e">
        <f t="shared" ca="1" si="263"/>
        <v>#N/A</v>
      </c>
      <c r="C21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7" spans="2:3" x14ac:dyDescent="0.25">
      <c r="B2137" s="181" t="e">
        <f t="shared" ca="1" si="263"/>
        <v>#N/A</v>
      </c>
      <c r="C21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8" spans="2:3" x14ac:dyDescent="0.25">
      <c r="B2138" s="181" t="e">
        <f t="shared" ca="1" si="263"/>
        <v>#N/A</v>
      </c>
      <c r="C21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9" spans="2:3" x14ac:dyDescent="0.25">
      <c r="B2139" s="181" t="e">
        <f t="shared" ca="1" si="263"/>
        <v>#N/A</v>
      </c>
      <c r="C21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0" spans="2:3" x14ac:dyDescent="0.25">
      <c r="B2140" s="181" t="e">
        <f t="shared" ca="1" si="263"/>
        <v>#N/A</v>
      </c>
      <c r="C21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1" spans="2:3" x14ac:dyDescent="0.25">
      <c r="B2141" s="181" t="e">
        <f t="shared" ca="1" si="263"/>
        <v>#N/A</v>
      </c>
      <c r="C21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2" spans="2:3" x14ac:dyDescent="0.25">
      <c r="B2142" s="181" t="e">
        <f t="shared" ca="1" si="263"/>
        <v>#N/A</v>
      </c>
      <c r="C21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3" spans="2:3" x14ac:dyDescent="0.25">
      <c r="B2143" s="181" t="e">
        <f t="shared" ca="1" si="263"/>
        <v>#N/A</v>
      </c>
      <c r="C21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4" spans="2:3" x14ac:dyDescent="0.25">
      <c r="B2144" s="181" t="e">
        <f t="shared" ca="1" si="263"/>
        <v>#N/A</v>
      </c>
      <c r="C21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5" spans="2:3" x14ac:dyDescent="0.25">
      <c r="B2145" s="181" t="e">
        <f t="shared" ca="1" si="263"/>
        <v>#N/A</v>
      </c>
      <c r="C21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6" spans="2:3" x14ac:dyDescent="0.25">
      <c r="B2146" s="181" t="e">
        <f t="shared" ca="1" si="263"/>
        <v>#N/A</v>
      </c>
      <c r="C21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7" spans="2:3" x14ac:dyDescent="0.25">
      <c r="B2147" s="181" t="e">
        <f t="shared" ca="1" si="263"/>
        <v>#N/A</v>
      </c>
      <c r="C21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8" spans="2:3" x14ac:dyDescent="0.25">
      <c r="B2148" s="181" t="e">
        <f t="shared" ca="1" si="263"/>
        <v>#N/A</v>
      </c>
      <c r="C21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9" spans="2:3" x14ac:dyDescent="0.25">
      <c r="B2149" s="181" t="e">
        <f t="shared" ca="1" si="263"/>
        <v>#N/A</v>
      </c>
      <c r="C21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0" spans="2:3" x14ac:dyDescent="0.25">
      <c r="B2150" s="181" t="e">
        <f t="shared" ca="1" si="263"/>
        <v>#N/A</v>
      </c>
      <c r="C21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1" spans="2:3" x14ac:dyDescent="0.25">
      <c r="B2151" s="181" t="e">
        <f t="shared" ca="1" si="263"/>
        <v>#N/A</v>
      </c>
      <c r="C21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2" spans="2:3" x14ac:dyDescent="0.25">
      <c r="B2152" s="181" t="e">
        <f t="shared" ca="1" si="263"/>
        <v>#N/A</v>
      </c>
      <c r="C21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3" spans="2:3" x14ac:dyDescent="0.25">
      <c r="B2153" s="181" t="e">
        <f t="shared" ca="1" si="263"/>
        <v>#N/A</v>
      </c>
      <c r="C21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4" spans="2:3" x14ac:dyDescent="0.25">
      <c r="B2154" s="181" t="e">
        <f t="shared" ca="1" si="263"/>
        <v>#N/A</v>
      </c>
      <c r="C21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5" spans="2:3" x14ac:dyDescent="0.25">
      <c r="B2155" s="181" t="e">
        <f t="shared" ca="1" si="263"/>
        <v>#N/A</v>
      </c>
      <c r="C21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6" spans="2:3" x14ac:dyDescent="0.25">
      <c r="B2156" s="181" t="e">
        <f t="shared" ca="1" si="263"/>
        <v>#N/A</v>
      </c>
      <c r="C21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7" spans="2:3" x14ac:dyDescent="0.25">
      <c r="B2157" s="181" t="e">
        <f t="shared" ca="1" si="263"/>
        <v>#N/A</v>
      </c>
      <c r="C21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8" spans="2:3" x14ac:dyDescent="0.25">
      <c r="B2158" s="181" t="e">
        <f t="shared" ca="1" si="263"/>
        <v>#N/A</v>
      </c>
      <c r="C21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9" spans="2:3" x14ac:dyDescent="0.25">
      <c r="B2159" s="181" t="e">
        <f t="shared" ca="1" si="263"/>
        <v>#N/A</v>
      </c>
      <c r="C21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0" spans="2:3" x14ac:dyDescent="0.25">
      <c r="B2160" s="181" t="e">
        <f t="shared" ca="1" si="263"/>
        <v>#N/A</v>
      </c>
      <c r="C21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1" spans="2:3" x14ac:dyDescent="0.25">
      <c r="B2161" s="181" t="e">
        <f t="shared" ca="1" si="263"/>
        <v>#N/A</v>
      </c>
      <c r="C21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2" spans="2:3" x14ac:dyDescent="0.25">
      <c r="B2162" s="181" t="e">
        <f t="shared" ca="1" si="263"/>
        <v>#N/A</v>
      </c>
      <c r="C21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3" spans="2:3" x14ac:dyDescent="0.25">
      <c r="B2163" s="181" t="e">
        <f t="shared" ca="1" si="263"/>
        <v>#N/A</v>
      </c>
      <c r="C21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4" spans="2:3" x14ac:dyDescent="0.25">
      <c r="B2164" s="181" t="e">
        <f t="shared" ca="1" si="263"/>
        <v>#N/A</v>
      </c>
      <c r="C21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5" spans="2:3" x14ac:dyDescent="0.25">
      <c r="B2165" s="181" t="e">
        <f t="shared" ca="1" si="263"/>
        <v>#N/A</v>
      </c>
      <c r="C21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6" spans="2:3" x14ac:dyDescent="0.25">
      <c r="B2166" s="181" t="e">
        <f t="shared" ca="1" si="263"/>
        <v>#N/A</v>
      </c>
      <c r="C21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7" spans="2:3" x14ac:dyDescent="0.25">
      <c r="B2167" s="181" t="e">
        <f t="shared" ca="1" si="263"/>
        <v>#N/A</v>
      </c>
      <c r="C21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8" spans="2:3" x14ac:dyDescent="0.25">
      <c r="B2168" s="181" t="e">
        <f t="shared" ca="1" si="263"/>
        <v>#N/A</v>
      </c>
      <c r="C21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9" spans="2:3" x14ac:dyDescent="0.25">
      <c r="B2169" s="181" t="e">
        <f t="shared" ca="1" si="263"/>
        <v>#N/A</v>
      </c>
      <c r="C21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0" spans="2:3" x14ac:dyDescent="0.25">
      <c r="B2170" s="181" t="e">
        <f t="shared" ca="1" si="263"/>
        <v>#N/A</v>
      </c>
      <c r="C21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1" spans="2:3" x14ac:dyDescent="0.25">
      <c r="B2171" s="181" t="e">
        <f t="shared" ca="1" si="263"/>
        <v>#N/A</v>
      </c>
      <c r="C21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2" spans="2:3" x14ac:dyDescent="0.25">
      <c r="B2172" s="181" t="e">
        <f t="shared" ca="1" si="263"/>
        <v>#N/A</v>
      </c>
      <c r="C21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3" spans="2:3" x14ac:dyDescent="0.25">
      <c r="B2173" s="181" t="e">
        <f t="shared" ca="1" si="263"/>
        <v>#N/A</v>
      </c>
      <c r="C21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4" spans="2:3" x14ac:dyDescent="0.25">
      <c r="B2174" s="181" t="e">
        <f t="shared" ca="1" si="263"/>
        <v>#N/A</v>
      </c>
      <c r="C21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5" spans="2:3" x14ac:dyDescent="0.25">
      <c r="B2175" s="181" t="e">
        <f t="shared" ca="1" si="263"/>
        <v>#N/A</v>
      </c>
      <c r="C21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6" spans="2:3" x14ac:dyDescent="0.25">
      <c r="B2176" s="181" t="e">
        <f t="shared" ca="1" si="263"/>
        <v>#N/A</v>
      </c>
      <c r="C21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7" spans="2:3" x14ac:dyDescent="0.25">
      <c r="B2177" s="181" t="e">
        <f t="shared" ca="1" si="263"/>
        <v>#N/A</v>
      </c>
      <c r="C21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8" spans="2:3" x14ac:dyDescent="0.25">
      <c r="B2178" s="181" t="e">
        <f t="shared" ref="B2178:B2241" ca="1" si="26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1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9" spans="2:3" x14ac:dyDescent="0.25">
      <c r="B2179" s="181" t="e">
        <f t="shared" ca="1" si="264"/>
        <v>#N/A</v>
      </c>
      <c r="C21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0" spans="2:3" x14ac:dyDescent="0.25">
      <c r="B2180" s="181" t="e">
        <f t="shared" ca="1" si="264"/>
        <v>#N/A</v>
      </c>
      <c r="C21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1" spans="2:3" x14ac:dyDescent="0.25">
      <c r="B2181" s="181" t="e">
        <f t="shared" ca="1" si="264"/>
        <v>#N/A</v>
      </c>
      <c r="C21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2" spans="2:3" x14ac:dyDescent="0.25">
      <c r="B2182" s="181" t="e">
        <f t="shared" ca="1" si="264"/>
        <v>#N/A</v>
      </c>
      <c r="C21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3" spans="2:3" x14ac:dyDescent="0.25">
      <c r="B2183" s="181" t="e">
        <f t="shared" ca="1" si="264"/>
        <v>#N/A</v>
      </c>
      <c r="C21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4" spans="2:3" x14ac:dyDescent="0.25">
      <c r="B2184" s="181" t="e">
        <f t="shared" ca="1" si="264"/>
        <v>#N/A</v>
      </c>
      <c r="C21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5" spans="2:3" x14ac:dyDescent="0.25">
      <c r="B2185" s="181" t="e">
        <f t="shared" ca="1" si="264"/>
        <v>#N/A</v>
      </c>
      <c r="C21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6" spans="2:3" x14ac:dyDescent="0.25">
      <c r="B2186" s="181" t="e">
        <f t="shared" ca="1" si="264"/>
        <v>#N/A</v>
      </c>
      <c r="C21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7" spans="2:3" x14ac:dyDescent="0.25">
      <c r="B2187" s="181" t="e">
        <f t="shared" ca="1" si="264"/>
        <v>#N/A</v>
      </c>
      <c r="C21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8" spans="2:3" x14ac:dyDescent="0.25">
      <c r="B2188" s="181" t="e">
        <f t="shared" ca="1" si="264"/>
        <v>#N/A</v>
      </c>
      <c r="C21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9" spans="2:3" x14ac:dyDescent="0.25">
      <c r="B2189" s="181" t="e">
        <f t="shared" ca="1" si="264"/>
        <v>#N/A</v>
      </c>
      <c r="C21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0" spans="2:3" x14ac:dyDescent="0.25">
      <c r="B2190" s="181" t="e">
        <f t="shared" ca="1" si="264"/>
        <v>#N/A</v>
      </c>
      <c r="C21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1" spans="2:3" x14ac:dyDescent="0.25">
      <c r="B2191" s="181" t="e">
        <f t="shared" ca="1" si="264"/>
        <v>#N/A</v>
      </c>
      <c r="C21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2" spans="2:3" x14ac:dyDescent="0.25">
      <c r="B2192" s="181" t="e">
        <f t="shared" ca="1" si="264"/>
        <v>#N/A</v>
      </c>
      <c r="C21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3" spans="2:3" x14ac:dyDescent="0.25">
      <c r="B2193" s="181" t="e">
        <f t="shared" ca="1" si="264"/>
        <v>#N/A</v>
      </c>
      <c r="C21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4" spans="2:3" x14ac:dyDescent="0.25">
      <c r="B2194" s="181" t="e">
        <f t="shared" ca="1" si="264"/>
        <v>#N/A</v>
      </c>
      <c r="C21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5" spans="2:3" x14ac:dyDescent="0.25">
      <c r="B2195" s="181" t="e">
        <f t="shared" ca="1" si="264"/>
        <v>#N/A</v>
      </c>
      <c r="C21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6" spans="2:3" x14ac:dyDescent="0.25">
      <c r="B2196" s="181" t="e">
        <f t="shared" ca="1" si="264"/>
        <v>#N/A</v>
      </c>
      <c r="C21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7" spans="2:3" x14ac:dyDescent="0.25">
      <c r="B2197" s="181" t="e">
        <f t="shared" ca="1" si="264"/>
        <v>#N/A</v>
      </c>
      <c r="C21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8" spans="2:3" x14ac:dyDescent="0.25">
      <c r="B2198" s="181" t="e">
        <f t="shared" ca="1" si="264"/>
        <v>#N/A</v>
      </c>
      <c r="C21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9" spans="2:3" x14ac:dyDescent="0.25">
      <c r="B2199" s="181" t="e">
        <f t="shared" ca="1" si="264"/>
        <v>#N/A</v>
      </c>
      <c r="C21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0" spans="2:3" x14ac:dyDescent="0.25">
      <c r="B2200" s="181" t="e">
        <f t="shared" ca="1" si="264"/>
        <v>#N/A</v>
      </c>
      <c r="C22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1" spans="2:3" x14ac:dyDescent="0.25">
      <c r="B2201" s="181" t="e">
        <f t="shared" ca="1" si="264"/>
        <v>#N/A</v>
      </c>
      <c r="C22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2" spans="2:3" x14ac:dyDescent="0.25">
      <c r="B2202" s="181" t="e">
        <f t="shared" ca="1" si="264"/>
        <v>#N/A</v>
      </c>
      <c r="C22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3" spans="2:3" x14ac:dyDescent="0.25">
      <c r="B2203" s="181" t="e">
        <f t="shared" ca="1" si="264"/>
        <v>#N/A</v>
      </c>
      <c r="C22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4" spans="2:3" x14ac:dyDescent="0.25">
      <c r="B2204" s="181" t="e">
        <f t="shared" ca="1" si="264"/>
        <v>#N/A</v>
      </c>
      <c r="C22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5" spans="2:3" x14ac:dyDescent="0.25">
      <c r="B2205" s="181" t="e">
        <f t="shared" ca="1" si="264"/>
        <v>#N/A</v>
      </c>
      <c r="C22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6" spans="2:3" x14ac:dyDescent="0.25">
      <c r="B2206" s="181" t="e">
        <f t="shared" ca="1" si="264"/>
        <v>#N/A</v>
      </c>
      <c r="C22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7" spans="2:3" x14ac:dyDescent="0.25">
      <c r="B2207" s="181" t="e">
        <f t="shared" ca="1" si="264"/>
        <v>#N/A</v>
      </c>
      <c r="C22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8" spans="2:3" x14ac:dyDescent="0.25">
      <c r="B2208" s="181" t="e">
        <f t="shared" ca="1" si="264"/>
        <v>#N/A</v>
      </c>
      <c r="C22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9" spans="2:3" x14ac:dyDescent="0.25">
      <c r="B2209" s="181" t="e">
        <f t="shared" ca="1" si="264"/>
        <v>#N/A</v>
      </c>
      <c r="C22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0" spans="2:3" x14ac:dyDescent="0.25">
      <c r="B2210" s="181" t="e">
        <f t="shared" ca="1" si="264"/>
        <v>#N/A</v>
      </c>
      <c r="C22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1" spans="2:3" x14ac:dyDescent="0.25">
      <c r="B2211" s="181" t="e">
        <f t="shared" ca="1" si="264"/>
        <v>#N/A</v>
      </c>
      <c r="C22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2" spans="2:3" x14ac:dyDescent="0.25">
      <c r="B2212" s="181" t="e">
        <f t="shared" ca="1" si="264"/>
        <v>#N/A</v>
      </c>
      <c r="C22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3" spans="2:3" x14ac:dyDescent="0.25">
      <c r="B2213" s="181" t="e">
        <f t="shared" ca="1" si="264"/>
        <v>#N/A</v>
      </c>
      <c r="C22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4" spans="2:3" x14ac:dyDescent="0.25">
      <c r="B2214" s="181" t="e">
        <f t="shared" ca="1" si="264"/>
        <v>#N/A</v>
      </c>
      <c r="C22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5" spans="2:3" x14ac:dyDescent="0.25">
      <c r="B2215" s="181" t="e">
        <f t="shared" ca="1" si="264"/>
        <v>#N/A</v>
      </c>
      <c r="C22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6" spans="2:3" x14ac:dyDescent="0.25">
      <c r="B2216" s="181" t="e">
        <f t="shared" ca="1" si="264"/>
        <v>#N/A</v>
      </c>
      <c r="C22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7" spans="2:3" x14ac:dyDescent="0.25">
      <c r="B2217" s="181" t="e">
        <f t="shared" ca="1" si="264"/>
        <v>#N/A</v>
      </c>
      <c r="C22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8" spans="2:3" x14ac:dyDescent="0.25">
      <c r="B2218" s="181" t="e">
        <f t="shared" ca="1" si="264"/>
        <v>#N/A</v>
      </c>
      <c r="C22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9" spans="2:3" x14ac:dyDescent="0.25">
      <c r="B2219" s="181" t="e">
        <f t="shared" ca="1" si="264"/>
        <v>#N/A</v>
      </c>
      <c r="C22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0" spans="2:3" x14ac:dyDescent="0.25">
      <c r="B2220" s="181" t="e">
        <f t="shared" ca="1" si="264"/>
        <v>#N/A</v>
      </c>
      <c r="C22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1" spans="2:3" x14ac:dyDescent="0.25">
      <c r="B2221" s="181" t="e">
        <f t="shared" ca="1" si="264"/>
        <v>#N/A</v>
      </c>
      <c r="C22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2" spans="2:3" x14ac:dyDescent="0.25">
      <c r="B2222" s="181" t="e">
        <f t="shared" ca="1" si="264"/>
        <v>#N/A</v>
      </c>
      <c r="C22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3" spans="2:3" x14ac:dyDescent="0.25">
      <c r="B2223" s="181" t="e">
        <f t="shared" ca="1" si="264"/>
        <v>#N/A</v>
      </c>
      <c r="C22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4" spans="2:3" x14ac:dyDescent="0.25">
      <c r="B2224" s="181" t="e">
        <f t="shared" ca="1" si="264"/>
        <v>#N/A</v>
      </c>
      <c r="C22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5" spans="2:3" x14ac:dyDescent="0.25">
      <c r="B2225" s="181" t="e">
        <f t="shared" ca="1" si="264"/>
        <v>#N/A</v>
      </c>
      <c r="C22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6" spans="2:3" x14ac:dyDescent="0.25">
      <c r="B2226" s="181" t="e">
        <f t="shared" ca="1" si="264"/>
        <v>#N/A</v>
      </c>
      <c r="C22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7" spans="2:3" x14ac:dyDescent="0.25">
      <c r="B2227" s="181" t="e">
        <f t="shared" ca="1" si="264"/>
        <v>#N/A</v>
      </c>
      <c r="C22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8" spans="2:3" x14ac:dyDescent="0.25">
      <c r="B2228" s="181" t="e">
        <f t="shared" ca="1" si="264"/>
        <v>#N/A</v>
      </c>
      <c r="C22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9" spans="2:3" x14ac:dyDescent="0.25">
      <c r="B2229" s="181" t="e">
        <f t="shared" ca="1" si="264"/>
        <v>#N/A</v>
      </c>
      <c r="C22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0" spans="2:3" x14ac:dyDescent="0.25">
      <c r="B2230" s="181" t="e">
        <f t="shared" ca="1" si="264"/>
        <v>#N/A</v>
      </c>
      <c r="C22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1" spans="2:3" x14ac:dyDescent="0.25">
      <c r="B2231" s="181" t="e">
        <f t="shared" ca="1" si="264"/>
        <v>#N/A</v>
      </c>
      <c r="C22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2" spans="2:3" x14ac:dyDescent="0.25">
      <c r="B2232" s="181" t="e">
        <f t="shared" ca="1" si="264"/>
        <v>#N/A</v>
      </c>
      <c r="C22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3" spans="2:3" x14ac:dyDescent="0.25">
      <c r="B2233" s="181" t="e">
        <f t="shared" ca="1" si="264"/>
        <v>#N/A</v>
      </c>
      <c r="C22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4" spans="2:3" x14ac:dyDescent="0.25">
      <c r="B2234" s="181" t="e">
        <f t="shared" ca="1" si="264"/>
        <v>#N/A</v>
      </c>
      <c r="C22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5" spans="2:3" x14ac:dyDescent="0.25">
      <c r="B2235" s="181" t="e">
        <f t="shared" ca="1" si="264"/>
        <v>#N/A</v>
      </c>
      <c r="C22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6" spans="2:3" x14ac:dyDescent="0.25">
      <c r="B2236" s="181" t="e">
        <f t="shared" ca="1" si="264"/>
        <v>#N/A</v>
      </c>
      <c r="C22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7" spans="2:3" x14ac:dyDescent="0.25">
      <c r="B2237" s="181" t="e">
        <f t="shared" ca="1" si="264"/>
        <v>#N/A</v>
      </c>
      <c r="C22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8" spans="2:3" x14ac:dyDescent="0.25">
      <c r="B2238" s="181" t="e">
        <f t="shared" ca="1" si="264"/>
        <v>#N/A</v>
      </c>
      <c r="C22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9" spans="2:3" x14ac:dyDescent="0.25">
      <c r="B2239" s="181" t="e">
        <f t="shared" ca="1" si="264"/>
        <v>#N/A</v>
      </c>
      <c r="C22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0" spans="2:3" x14ac:dyDescent="0.25">
      <c r="B2240" s="181" t="e">
        <f t="shared" ca="1" si="264"/>
        <v>#N/A</v>
      </c>
      <c r="C22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1" spans="2:3" x14ac:dyDescent="0.25">
      <c r="B2241" s="181" t="e">
        <f t="shared" ca="1" si="264"/>
        <v>#N/A</v>
      </c>
      <c r="C22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2" spans="2:3" x14ac:dyDescent="0.25">
      <c r="B2242" s="181" t="e">
        <f t="shared" ref="B2242:B2305" ca="1" si="265">($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2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3" spans="2:3" x14ac:dyDescent="0.25">
      <c r="B2243" s="181" t="e">
        <f t="shared" ca="1" si="265"/>
        <v>#N/A</v>
      </c>
      <c r="C22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4" spans="2:3" x14ac:dyDescent="0.25">
      <c r="B2244" s="181" t="e">
        <f t="shared" ca="1" si="265"/>
        <v>#N/A</v>
      </c>
      <c r="C22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5" spans="2:3" x14ac:dyDescent="0.25">
      <c r="B2245" s="181" t="e">
        <f t="shared" ca="1" si="265"/>
        <v>#N/A</v>
      </c>
      <c r="C22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6" spans="2:3" x14ac:dyDescent="0.25">
      <c r="B2246" s="181" t="e">
        <f t="shared" ca="1" si="265"/>
        <v>#N/A</v>
      </c>
      <c r="C22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7" spans="2:3" x14ac:dyDescent="0.25">
      <c r="B2247" s="181" t="e">
        <f t="shared" ca="1" si="265"/>
        <v>#N/A</v>
      </c>
      <c r="C22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8" spans="2:3" x14ac:dyDescent="0.25">
      <c r="B2248" s="181" t="e">
        <f t="shared" ca="1" si="265"/>
        <v>#N/A</v>
      </c>
      <c r="C22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9" spans="2:3" x14ac:dyDescent="0.25">
      <c r="B2249" s="181" t="e">
        <f t="shared" ca="1" si="265"/>
        <v>#N/A</v>
      </c>
      <c r="C22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0" spans="2:3" x14ac:dyDescent="0.25">
      <c r="B2250" s="181" t="e">
        <f t="shared" ca="1" si="265"/>
        <v>#N/A</v>
      </c>
      <c r="C22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1" spans="2:3" x14ac:dyDescent="0.25">
      <c r="B2251" s="181" t="e">
        <f t="shared" ca="1" si="265"/>
        <v>#N/A</v>
      </c>
      <c r="C22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2" spans="2:3" x14ac:dyDescent="0.25">
      <c r="B2252" s="181" t="e">
        <f t="shared" ca="1" si="265"/>
        <v>#N/A</v>
      </c>
      <c r="C22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3" spans="2:3" x14ac:dyDescent="0.25">
      <c r="B2253" s="181" t="e">
        <f t="shared" ca="1" si="265"/>
        <v>#N/A</v>
      </c>
      <c r="C22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4" spans="2:3" x14ac:dyDescent="0.25">
      <c r="B2254" s="181" t="e">
        <f t="shared" ca="1" si="265"/>
        <v>#N/A</v>
      </c>
      <c r="C22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5" spans="2:3" x14ac:dyDescent="0.25">
      <c r="B2255" s="181" t="e">
        <f t="shared" ca="1" si="265"/>
        <v>#N/A</v>
      </c>
      <c r="C22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6" spans="2:3" x14ac:dyDescent="0.25">
      <c r="B2256" s="181" t="e">
        <f t="shared" ca="1" si="265"/>
        <v>#N/A</v>
      </c>
      <c r="C22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7" spans="2:3" x14ac:dyDescent="0.25">
      <c r="B2257" s="181" t="e">
        <f t="shared" ca="1" si="265"/>
        <v>#N/A</v>
      </c>
      <c r="C22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8" spans="2:3" x14ac:dyDescent="0.25">
      <c r="B2258" s="181" t="e">
        <f t="shared" ca="1" si="265"/>
        <v>#N/A</v>
      </c>
      <c r="C22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9" spans="2:3" x14ac:dyDescent="0.25">
      <c r="B2259" s="181" t="e">
        <f t="shared" ca="1" si="265"/>
        <v>#N/A</v>
      </c>
      <c r="C22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0" spans="2:3" x14ac:dyDescent="0.25">
      <c r="B2260" s="181" t="e">
        <f t="shared" ca="1" si="265"/>
        <v>#N/A</v>
      </c>
      <c r="C22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1" spans="2:3" x14ac:dyDescent="0.25">
      <c r="B2261" s="181" t="e">
        <f t="shared" ca="1" si="265"/>
        <v>#N/A</v>
      </c>
      <c r="C22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2" spans="2:3" x14ac:dyDescent="0.25">
      <c r="B2262" s="181" t="e">
        <f t="shared" ca="1" si="265"/>
        <v>#N/A</v>
      </c>
      <c r="C22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3" spans="2:3" x14ac:dyDescent="0.25">
      <c r="B2263" s="181" t="e">
        <f t="shared" ca="1" si="265"/>
        <v>#N/A</v>
      </c>
      <c r="C22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4" spans="2:3" x14ac:dyDescent="0.25">
      <c r="B2264" s="181" t="e">
        <f t="shared" ca="1" si="265"/>
        <v>#N/A</v>
      </c>
      <c r="C22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5" spans="2:3" x14ac:dyDescent="0.25">
      <c r="B2265" s="181" t="e">
        <f t="shared" ca="1" si="265"/>
        <v>#N/A</v>
      </c>
      <c r="C22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6" spans="2:3" x14ac:dyDescent="0.25">
      <c r="B2266" s="181" t="e">
        <f t="shared" ca="1" si="265"/>
        <v>#N/A</v>
      </c>
      <c r="C22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7" spans="2:3" x14ac:dyDescent="0.25">
      <c r="B2267" s="181" t="e">
        <f t="shared" ca="1" si="265"/>
        <v>#N/A</v>
      </c>
      <c r="C22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8" spans="2:3" x14ac:dyDescent="0.25">
      <c r="B2268" s="181" t="e">
        <f t="shared" ca="1" si="265"/>
        <v>#N/A</v>
      </c>
      <c r="C22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9" spans="2:3" x14ac:dyDescent="0.25">
      <c r="B2269" s="181" t="e">
        <f t="shared" ca="1" si="265"/>
        <v>#N/A</v>
      </c>
      <c r="C22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0" spans="2:3" x14ac:dyDescent="0.25">
      <c r="B2270" s="181" t="e">
        <f t="shared" ca="1" si="265"/>
        <v>#N/A</v>
      </c>
      <c r="C22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1" spans="2:3" x14ac:dyDescent="0.25">
      <c r="B2271" s="181" t="e">
        <f t="shared" ca="1" si="265"/>
        <v>#N/A</v>
      </c>
      <c r="C22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2" spans="2:3" x14ac:dyDescent="0.25">
      <c r="B2272" s="181" t="e">
        <f t="shared" ca="1" si="265"/>
        <v>#N/A</v>
      </c>
      <c r="C22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3" spans="2:3" x14ac:dyDescent="0.25">
      <c r="B2273" s="181" t="e">
        <f t="shared" ca="1" si="265"/>
        <v>#N/A</v>
      </c>
      <c r="C22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4" spans="2:3" x14ac:dyDescent="0.25">
      <c r="B2274" s="181" t="e">
        <f t="shared" ca="1" si="265"/>
        <v>#N/A</v>
      </c>
      <c r="C22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5" spans="2:3" x14ac:dyDescent="0.25">
      <c r="B2275" s="181" t="e">
        <f t="shared" ca="1" si="265"/>
        <v>#N/A</v>
      </c>
      <c r="C22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6" spans="2:3" x14ac:dyDescent="0.25">
      <c r="B2276" s="181" t="e">
        <f t="shared" ca="1" si="265"/>
        <v>#N/A</v>
      </c>
      <c r="C22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7" spans="2:3" x14ac:dyDescent="0.25">
      <c r="B2277" s="181" t="e">
        <f t="shared" ca="1" si="265"/>
        <v>#N/A</v>
      </c>
      <c r="C22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8" spans="2:3" x14ac:dyDescent="0.25">
      <c r="B2278" s="181" t="e">
        <f t="shared" ca="1" si="265"/>
        <v>#N/A</v>
      </c>
      <c r="C22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9" spans="2:3" x14ac:dyDescent="0.25">
      <c r="B2279" s="181" t="e">
        <f t="shared" ca="1" si="265"/>
        <v>#N/A</v>
      </c>
      <c r="C22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0" spans="2:3" x14ac:dyDescent="0.25">
      <c r="B2280" s="181" t="e">
        <f t="shared" ca="1" si="265"/>
        <v>#N/A</v>
      </c>
      <c r="C22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1" spans="2:3" x14ac:dyDescent="0.25">
      <c r="B2281" s="181" t="e">
        <f t="shared" ca="1" si="265"/>
        <v>#N/A</v>
      </c>
      <c r="C22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2" spans="2:3" x14ac:dyDescent="0.25">
      <c r="B2282" s="181" t="e">
        <f t="shared" ca="1" si="265"/>
        <v>#N/A</v>
      </c>
      <c r="C22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3" spans="2:3" x14ac:dyDescent="0.25">
      <c r="B2283" s="181" t="e">
        <f t="shared" ca="1" si="265"/>
        <v>#N/A</v>
      </c>
      <c r="C22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4" spans="2:3" x14ac:dyDescent="0.25">
      <c r="B2284" s="181" t="e">
        <f t="shared" ca="1" si="265"/>
        <v>#N/A</v>
      </c>
      <c r="C22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5" spans="2:3" x14ac:dyDescent="0.25">
      <c r="B2285" s="181" t="e">
        <f t="shared" ca="1" si="265"/>
        <v>#N/A</v>
      </c>
      <c r="C22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6" spans="2:3" x14ac:dyDescent="0.25">
      <c r="B2286" s="181" t="e">
        <f t="shared" ca="1" si="265"/>
        <v>#N/A</v>
      </c>
      <c r="C22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7" spans="2:3" x14ac:dyDescent="0.25">
      <c r="B2287" s="181" t="e">
        <f t="shared" ca="1" si="265"/>
        <v>#N/A</v>
      </c>
      <c r="C22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8" spans="2:3" x14ac:dyDescent="0.25">
      <c r="B2288" s="181" t="e">
        <f t="shared" ca="1" si="265"/>
        <v>#N/A</v>
      </c>
      <c r="C22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9" spans="2:3" x14ac:dyDescent="0.25">
      <c r="B2289" s="181" t="e">
        <f t="shared" ca="1" si="265"/>
        <v>#N/A</v>
      </c>
      <c r="C22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0" spans="2:3" x14ac:dyDescent="0.25">
      <c r="B2290" s="181" t="e">
        <f t="shared" ca="1" si="265"/>
        <v>#N/A</v>
      </c>
      <c r="C22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1" spans="2:3" x14ac:dyDescent="0.25">
      <c r="B2291" s="181" t="e">
        <f t="shared" ca="1" si="265"/>
        <v>#N/A</v>
      </c>
      <c r="C22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2" spans="2:3" x14ac:dyDescent="0.25">
      <c r="B2292" s="181" t="e">
        <f t="shared" ca="1" si="265"/>
        <v>#N/A</v>
      </c>
      <c r="C22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3" spans="2:3" x14ac:dyDescent="0.25">
      <c r="B2293" s="181" t="e">
        <f t="shared" ca="1" si="265"/>
        <v>#N/A</v>
      </c>
      <c r="C22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4" spans="2:3" x14ac:dyDescent="0.25">
      <c r="B2294" s="181" t="e">
        <f t="shared" ca="1" si="265"/>
        <v>#N/A</v>
      </c>
      <c r="C22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5" spans="2:3" x14ac:dyDescent="0.25">
      <c r="B2295" s="181" t="e">
        <f t="shared" ca="1" si="265"/>
        <v>#N/A</v>
      </c>
      <c r="C22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6" spans="2:3" x14ac:dyDescent="0.25">
      <c r="B2296" s="181" t="e">
        <f t="shared" ca="1" si="265"/>
        <v>#N/A</v>
      </c>
      <c r="C22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7" spans="2:3" x14ac:dyDescent="0.25">
      <c r="B2297" s="181" t="e">
        <f t="shared" ca="1" si="265"/>
        <v>#N/A</v>
      </c>
      <c r="C22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8" spans="2:3" x14ac:dyDescent="0.25">
      <c r="B2298" s="181" t="e">
        <f t="shared" ca="1" si="265"/>
        <v>#N/A</v>
      </c>
      <c r="C22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9" spans="2:3" x14ac:dyDescent="0.25">
      <c r="B2299" s="181" t="e">
        <f t="shared" ca="1" si="265"/>
        <v>#N/A</v>
      </c>
      <c r="C22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0" spans="2:3" x14ac:dyDescent="0.25">
      <c r="B2300" s="181" t="e">
        <f t="shared" ca="1" si="265"/>
        <v>#N/A</v>
      </c>
      <c r="C23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1" spans="2:3" x14ac:dyDescent="0.25">
      <c r="B2301" s="181" t="e">
        <f t="shared" ca="1" si="265"/>
        <v>#N/A</v>
      </c>
      <c r="C23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2" spans="2:3" x14ac:dyDescent="0.25">
      <c r="B2302" s="181" t="e">
        <f t="shared" ca="1" si="265"/>
        <v>#N/A</v>
      </c>
      <c r="C23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3" spans="2:3" x14ac:dyDescent="0.25">
      <c r="B2303" s="181" t="e">
        <f t="shared" ca="1" si="265"/>
        <v>#N/A</v>
      </c>
      <c r="C23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4" spans="2:3" x14ac:dyDescent="0.25">
      <c r="B2304" s="181" t="e">
        <f t="shared" ca="1" si="265"/>
        <v>#N/A</v>
      </c>
      <c r="C23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5" spans="2:3" x14ac:dyDescent="0.25">
      <c r="B2305" s="181" t="e">
        <f t="shared" ca="1" si="265"/>
        <v>#N/A</v>
      </c>
      <c r="C23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6" spans="2:3" x14ac:dyDescent="0.25">
      <c r="B2306" s="181" t="e">
        <f t="shared" ref="B2306:B2369" ca="1" si="26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3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7" spans="2:3" x14ac:dyDescent="0.25">
      <c r="B2307" s="181" t="e">
        <f t="shared" ca="1" si="266"/>
        <v>#N/A</v>
      </c>
      <c r="C23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8" spans="2:3" x14ac:dyDescent="0.25">
      <c r="B2308" s="181" t="e">
        <f t="shared" ca="1" si="266"/>
        <v>#N/A</v>
      </c>
      <c r="C23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9" spans="2:3" x14ac:dyDescent="0.25">
      <c r="B2309" s="181" t="e">
        <f t="shared" ca="1" si="266"/>
        <v>#N/A</v>
      </c>
      <c r="C23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0" spans="2:3" x14ac:dyDescent="0.25">
      <c r="B2310" s="181" t="e">
        <f t="shared" ca="1" si="266"/>
        <v>#N/A</v>
      </c>
      <c r="C23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1" spans="2:3" x14ac:dyDescent="0.25">
      <c r="B2311" s="181" t="e">
        <f t="shared" ca="1" si="266"/>
        <v>#N/A</v>
      </c>
      <c r="C23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2" spans="2:3" x14ac:dyDescent="0.25">
      <c r="B2312" s="181" t="e">
        <f t="shared" ca="1" si="266"/>
        <v>#N/A</v>
      </c>
      <c r="C23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3" spans="2:3" x14ac:dyDescent="0.25">
      <c r="B2313" s="181" t="e">
        <f t="shared" ca="1" si="266"/>
        <v>#N/A</v>
      </c>
      <c r="C23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4" spans="2:3" x14ac:dyDescent="0.25">
      <c r="B2314" s="181" t="e">
        <f t="shared" ca="1" si="266"/>
        <v>#N/A</v>
      </c>
      <c r="C23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5" spans="2:3" x14ac:dyDescent="0.25">
      <c r="B2315" s="181" t="e">
        <f t="shared" ca="1" si="266"/>
        <v>#N/A</v>
      </c>
      <c r="C23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6" spans="2:3" x14ac:dyDescent="0.25">
      <c r="B2316" s="181" t="e">
        <f t="shared" ca="1" si="266"/>
        <v>#N/A</v>
      </c>
      <c r="C23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7" spans="2:3" x14ac:dyDescent="0.25">
      <c r="B2317" s="181" t="e">
        <f t="shared" ca="1" si="266"/>
        <v>#N/A</v>
      </c>
      <c r="C23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8" spans="2:3" x14ac:dyDescent="0.25">
      <c r="B2318" s="181" t="e">
        <f t="shared" ca="1" si="266"/>
        <v>#N/A</v>
      </c>
      <c r="C23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9" spans="2:3" x14ac:dyDescent="0.25">
      <c r="B2319" s="181" t="e">
        <f t="shared" ca="1" si="266"/>
        <v>#N/A</v>
      </c>
      <c r="C23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0" spans="2:3" x14ac:dyDescent="0.25">
      <c r="B2320" s="181" t="e">
        <f t="shared" ca="1" si="266"/>
        <v>#N/A</v>
      </c>
      <c r="C23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1" spans="2:3" x14ac:dyDescent="0.25">
      <c r="B2321" s="181" t="e">
        <f t="shared" ca="1" si="266"/>
        <v>#N/A</v>
      </c>
      <c r="C23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2" spans="2:3" x14ac:dyDescent="0.25">
      <c r="B2322" s="181" t="e">
        <f t="shared" ca="1" si="266"/>
        <v>#N/A</v>
      </c>
      <c r="C23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3" spans="2:3" x14ac:dyDescent="0.25">
      <c r="B2323" s="181" t="e">
        <f t="shared" ca="1" si="266"/>
        <v>#N/A</v>
      </c>
      <c r="C23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4" spans="2:3" x14ac:dyDescent="0.25">
      <c r="B2324" s="181" t="e">
        <f t="shared" ca="1" si="266"/>
        <v>#N/A</v>
      </c>
      <c r="C23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5" spans="2:3" x14ac:dyDescent="0.25">
      <c r="B2325" s="181" t="e">
        <f t="shared" ca="1" si="266"/>
        <v>#N/A</v>
      </c>
      <c r="C23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6" spans="2:3" x14ac:dyDescent="0.25">
      <c r="B2326" s="181" t="e">
        <f t="shared" ca="1" si="266"/>
        <v>#N/A</v>
      </c>
      <c r="C23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7" spans="2:3" x14ac:dyDescent="0.25">
      <c r="B2327" s="181" t="e">
        <f t="shared" ca="1" si="266"/>
        <v>#N/A</v>
      </c>
      <c r="C23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8" spans="2:3" x14ac:dyDescent="0.25">
      <c r="B2328" s="181" t="e">
        <f t="shared" ca="1" si="266"/>
        <v>#N/A</v>
      </c>
      <c r="C23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9" spans="2:3" x14ac:dyDescent="0.25">
      <c r="B2329" s="181" t="e">
        <f t="shared" ca="1" si="266"/>
        <v>#N/A</v>
      </c>
      <c r="C23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0" spans="2:3" x14ac:dyDescent="0.25">
      <c r="B2330" s="181" t="e">
        <f t="shared" ca="1" si="266"/>
        <v>#N/A</v>
      </c>
      <c r="C23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1" spans="2:3" x14ac:dyDescent="0.25">
      <c r="B2331" s="181" t="e">
        <f t="shared" ca="1" si="266"/>
        <v>#N/A</v>
      </c>
      <c r="C23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2" spans="2:3" x14ac:dyDescent="0.25">
      <c r="B2332" s="181" t="e">
        <f t="shared" ca="1" si="266"/>
        <v>#N/A</v>
      </c>
      <c r="C23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3" spans="2:3" x14ac:dyDescent="0.25">
      <c r="B2333" s="181" t="e">
        <f t="shared" ca="1" si="266"/>
        <v>#N/A</v>
      </c>
      <c r="C23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4" spans="2:3" x14ac:dyDescent="0.25">
      <c r="B2334" s="181" t="e">
        <f t="shared" ca="1" si="266"/>
        <v>#N/A</v>
      </c>
      <c r="C23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5" spans="2:3" x14ac:dyDescent="0.25">
      <c r="B2335" s="181" t="e">
        <f t="shared" ca="1" si="266"/>
        <v>#N/A</v>
      </c>
      <c r="C23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6" spans="2:3" x14ac:dyDescent="0.25">
      <c r="B2336" s="181" t="e">
        <f t="shared" ca="1" si="266"/>
        <v>#N/A</v>
      </c>
      <c r="C23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7" spans="2:3" x14ac:dyDescent="0.25">
      <c r="B2337" s="181" t="e">
        <f t="shared" ca="1" si="266"/>
        <v>#N/A</v>
      </c>
      <c r="C23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8" spans="2:3" x14ac:dyDescent="0.25">
      <c r="B2338" s="181" t="e">
        <f t="shared" ca="1" si="266"/>
        <v>#N/A</v>
      </c>
      <c r="C23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9" spans="2:3" x14ac:dyDescent="0.25">
      <c r="B2339" s="181" t="e">
        <f t="shared" ca="1" si="266"/>
        <v>#N/A</v>
      </c>
      <c r="C23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0" spans="2:3" x14ac:dyDescent="0.25">
      <c r="B2340" s="181" t="e">
        <f t="shared" ca="1" si="266"/>
        <v>#N/A</v>
      </c>
      <c r="C23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1" spans="2:3" x14ac:dyDescent="0.25">
      <c r="B2341" s="181" t="e">
        <f t="shared" ca="1" si="266"/>
        <v>#N/A</v>
      </c>
      <c r="C23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2" spans="2:3" x14ac:dyDescent="0.25">
      <c r="B2342" s="181" t="e">
        <f t="shared" ca="1" si="266"/>
        <v>#N/A</v>
      </c>
      <c r="C23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3" spans="2:3" x14ac:dyDescent="0.25">
      <c r="B2343" s="181" t="e">
        <f t="shared" ca="1" si="266"/>
        <v>#N/A</v>
      </c>
      <c r="C23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4" spans="2:3" x14ac:dyDescent="0.25">
      <c r="B2344" s="181" t="e">
        <f t="shared" ca="1" si="266"/>
        <v>#N/A</v>
      </c>
      <c r="C23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5" spans="2:3" x14ac:dyDescent="0.25">
      <c r="B2345" s="181" t="e">
        <f t="shared" ca="1" si="266"/>
        <v>#N/A</v>
      </c>
      <c r="C23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6" spans="2:3" x14ac:dyDescent="0.25">
      <c r="B2346" s="181" t="e">
        <f t="shared" ca="1" si="266"/>
        <v>#N/A</v>
      </c>
      <c r="C23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7" spans="2:3" x14ac:dyDescent="0.25">
      <c r="B2347" s="181" t="e">
        <f t="shared" ca="1" si="266"/>
        <v>#N/A</v>
      </c>
      <c r="C23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8" spans="2:3" x14ac:dyDescent="0.25">
      <c r="B2348" s="181" t="e">
        <f t="shared" ca="1" si="266"/>
        <v>#N/A</v>
      </c>
      <c r="C23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9" spans="2:3" x14ac:dyDescent="0.25">
      <c r="B2349" s="181" t="e">
        <f t="shared" ca="1" si="266"/>
        <v>#N/A</v>
      </c>
      <c r="C23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0" spans="2:3" x14ac:dyDescent="0.25">
      <c r="B2350" s="181" t="e">
        <f t="shared" ca="1" si="266"/>
        <v>#N/A</v>
      </c>
      <c r="C23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1" spans="2:3" x14ac:dyDescent="0.25">
      <c r="B2351" s="181" t="e">
        <f t="shared" ca="1" si="266"/>
        <v>#N/A</v>
      </c>
      <c r="C23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2" spans="2:3" x14ac:dyDescent="0.25">
      <c r="B2352" s="181" t="e">
        <f t="shared" ca="1" si="266"/>
        <v>#N/A</v>
      </c>
      <c r="C23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3" spans="2:3" x14ac:dyDescent="0.25">
      <c r="B2353" s="181" t="e">
        <f t="shared" ca="1" si="266"/>
        <v>#N/A</v>
      </c>
      <c r="C23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4" spans="2:3" x14ac:dyDescent="0.25">
      <c r="B2354" s="181" t="e">
        <f t="shared" ca="1" si="266"/>
        <v>#N/A</v>
      </c>
      <c r="C23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5" spans="2:3" x14ac:dyDescent="0.25">
      <c r="B2355" s="181" t="e">
        <f t="shared" ca="1" si="266"/>
        <v>#N/A</v>
      </c>
      <c r="C23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6" spans="2:3" x14ac:dyDescent="0.25">
      <c r="B2356" s="181" t="e">
        <f t="shared" ca="1" si="266"/>
        <v>#N/A</v>
      </c>
      <c r="C23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7" spans="2:3" x14ac:dyDescent="0.25">
      <c r="B2357" s="181" t="e">
        <f t="shared" ca="1" si="266"/>
        <v>#N/A</v>
      </c>
      <c r="C23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8" spans="2:3" x14ac:dyDescent="0.25">
      <c r="B2358" s="181" t="e">
        <f t="shared" ca="1" si="266"/>
        <v>#N/A</v>
      </c>
      <c r="C23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9" spans="2:3" x14ac:dyDescent="0.25">
      <c r="B2359" s="181" t="e">
        <f t="shared" ca="1" si="266"/>
        <v>#N/A</v>
      </c>
      <c r="C23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0" spans="2:3" x14ac:dyDescent="0.25">
      <c r="B2360" s="181" t="e">
        <f t="shared" ca="1" si="266"/>
        <v>#N/A</v>
      </c>
      <c r="C23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1" spans="2:3" x14ac:dyDescent="0.25">
      <c r="B2361" s="181" t="e">
        <f t="shared" ca="1" si="266"/>
        <v>#N/A</v>
      </c>
      <c r="C23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2" spans="2:3" x14ac:dyDescent="0.25">
      <c r="B2362" s="181" t="e">
        <f t="shared" ca="1" si="266"/>
        <v>#N/A</v>
      </c>
      <c r="C23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3" spans="2:3" x14ac:dyDescent="0.25">
      <c r="B2363" s="181" t="e">
        <f t="shared" ca="1" si="266"/>
        <v>#N/A</v>
      </c>
      <c r="C23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4" spans="2:3" x14ac:dyDescent="0.25">
      <c r="B2364" s="181" t="e">
        <f t="shared" ca="1" si="266"/>
        <v>#N/A</v>
      </c>
      <c r="C23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5" spans="2:3" x14ac:dyDescent="0.25">
      <c r="B2365" s="181" t="e">
        <f t="shared" ca="1" si="266"/>
        <v>#N/A</v>
      </c>
      <c r="C23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6" spans="2:3" x14ac:dyDescent="0.25">
      <c r="B2366" s="181" t="e">
        <f t="shared" ca="1" si="266"/>
        <v>#N/A</v>
      </c>
      <c r="C23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7" spans="2:3" x14ac:dyDescent="0.25">
      <c r="B2367" s="181" t="e">
        <f t="shared" ca="1" si="266"/>
        <v>#N/A</v>
      </c>
      <c r="C23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8" spans="2:3" x14ac:dyDescent="0.25">
      <c r="B2368" s="181" t="e">
        <f t="shared" ca="1" si="266"/>
        <v>#N/A</v>
      </c>
      <c r="C23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9" spans="2:3" x14ac:dyDescent="0.25">
      <c r="B2369" s="181" t="e">
        <f t="shared" ca="1" si="266"/>
        <v>#N/A</v>
      </c>
      <c r="C23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0" spans="2:3" x14ac:dyDescent="0.25">
      <c r="B2370" s="181" t="e">
        <f t="shared" ref="B2370:B2433" ca="1" si="267">($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3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1" spans="2:3" x14ac:dyDescent="0.25">
      <c r="B2371" s="181" t="e">
        <f t="shared" ca="1" si="267"/>
        <v>#N/A</v>
      </c>
      <c r="C23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2" spans="2:3" x14ac:dyDescent="0.25">
      <c r="B2372" s="181" t="e">
        <f t="shared" ca="1" si="267"/>
        <v>#N/A</v>
      </c>
      <c r="C23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3" spans="2:3" x14ac:dyDescent="0.25">
      <c r="B2373" s="181" t="e">
        <f t="shared" ca="1" si="267"/>
        <v>#N/A</v>
      </c>
      <c r="C23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4" spans="2:3" x14ac:dyDescent="0.25">
      <c r="B2374" s="181" t="e">
        <f t="shared" ca="1" si="267"/>
        <v>#N/A</v>
      </c>
      <c r="C23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5" spans="2:3" x14ac:dyDescent="0.25">
      <c r="B2375" s="181" t="e">
        <f t="shared" ca="1" si="267"/>
        <v>#N/A</v>
      </c>
      <c r="C23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6" spans="2:3" x14ac:dyDescent="0.25">
      <c r="B2376" s="181" t="e">
        <f t="shared" ca="1" si="267"/>
        <v>#N/A</v>
      </c>
      <c r="C23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7" spans="2:3" x14ac:dyDescent="0.25">
      <c r="B2377" s="181" t="e">
        <f t="shared" ca="1" si="267"/>
        <v>#N/A</v>
      </c>
      <c r="C23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8" spans="2:3" x14ac:dyDescent="0.25">
      <c r="B2378" s="181" t="e">
        <f t="shared" ca="1" si="267"/>
        <v>#N/A</v>
      </c>
      <c r="C23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9" spans="2:3" x14ac:dyDescent="0.25">
      <c r="B2379" s="181" t="e">
        <f t="shared" ca="1" si="267"/>
        <v>#N/A</v>
      </c>
      <c r="C23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0" spans="2:3" x14ac:dyDescent="0.25">
      <c r="B2380" s="181" t="e">
        <f t="shared" ca="1" si="267"/>
        <v>#N/A</v>
      </c>
      <c r="C23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1" spans="2:3" x14ac:dyDescent="0.25">
      <c r="B2381" s="181" t="e">
        <f t="shared" ca="1" si="267"/>
        <v>#N/A</v>
      </c>
      <c r="C23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2" spans="2:3" x14ac:dyDescent="0.25">
      <c r="B2382" s="181" t="e">
        <f t="shared" ca="1" si="267"/>
        <v>#N/A</v>
      </c>
      <c r="C23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3" spans="2:3" x14ac:dyDescent="0.25">
      <c r="B2383" s="181" t="e">
        <f t="shared" ca="1" si="267"/>
        <v>#N/A</v>
      </c>
      <c r="C23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4" spans="2:3" x14ac:dyDescent="0.25">
      <c r="B2384" s="181" t="e">
        <f t="shared" ca="1" si="267"/>
        <v>#N/A</v>
      </c>
      <c r="C23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5" spans="2:3" x14ac:dyDescent="0.25">
      <c r="B2385" s="181" t="e">
        <f t="shared" ca="1" si="267"/>
        <v>#N/A</v>
      </c>
      <c r="C23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6" spans="2:3" x14ac:dyDescent="0.25">
      <c r="B2386" s="181" t="e">
        <f t="shared" ca="1" si="267"/>
        <v>#N/A</v>
      </c>
      <c r="C23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7" spans="2:3" x14ac:dyDescent="0.25">
      <c r="B2387" s="181" t="e">
        <f t="shared" ca="1" si="267"/>
        <v>#N/A</v>
      </c>
      <c r="C23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8" spans="2:3" x14ac:dyDescent="0.25">
      <c r="B2388" s="181" t="e">
        <f t="shared" ca="1" si="267"/>
        <v>#N/A</v>
      </c>
      <c r="C23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9" spans="2:3" x14ac:dyDescent="0.25">
      <c r="B2389" s="181" t="e">
        <f t="shared" ca="1" si="267"/>
        <v>#N/A</v>
      </c>
      <c r="C23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0" spans="2:3" x14ac:dyDescent="0.25">
      <c r="B2390" s="181" t="e">
        <f t="shared" ca="1" si="267"/>
        <v>#N/A</v>
      </c>
      <c r="C23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1" spans="2:3" x14ac:dyDescent="0.25">
      <c r="B2391" s="181" t="e">
        <f t="shared" ca="1" si="267"/>
        <v>#N/A</v>
      </c>
      <c r="C23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2" spans="2:3" x14ac:dyDescent="0.25">
      <c r="B2392" s="181" t="e">
        <f t="shared" ca="1" si="267"/>
        <v>#N/A</v>
      </c>
      <c r="C23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3" spans="2:3" x14ac:dyDescent="0.25">
      <c r="B2393" s="181" t="e">
        <f t="shared" ca="1" si="267"/>
        <v>#N/A</v>
      </c>
      <c r="C23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4" spans="2:3" x14ac:dyDescent="0.25">
      <c r="B2394" s="181" t="e">
        <f t="shared" ca="1" si="267"/>
        <v>#N/A</v>
      </c>
      <c r="C23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5" spans="2:3" x14ac:dyDescent="0.25">
      <c r="B2395" s="181" t="e">
        <f t="shared" ca="1" si="267"/>
        <v>#N/A</v>
      </c>
      <c r="C23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6" spans="2:3" x14ac:dyDescent="0.25">
      <c r="B2396" s="181" t="e">
        <f t="shared" ca="1" si="267"/>
        <v>#N/A</v>
      </c>
      <c r="C23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7" spans="2:3" x14ac:dyDescent="0.25">
      <c r="B2397" s="181" t="e">
        <f t="shared" ca="1" si="267"/>
        <v>#N/A</v>
      </c>
      <c r="C23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8" spans="2:3" x14ac:dyDescent="0.25">
      <c r="B2398" s="181" t="e">
        <f t="shared" ca="1" si="267"/>
        <v>#N/A</v>
      </c>
      <c r="C23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9" spans="2:3" x14ac:dyDescent="0.25">
      <c r="B2399" s="181" t="e">
        <f t="shared" ca="1" si="267"/>
        <v>#N/A</v>
      </c>
      <c r="C23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0" spans="2:3" x14ac:dyDescent="0.25">
      <c r="B2400" s="181" t="e">
        <f t="shared" ca="1" si="267"/>
        <v>#N/A</v>
      </c>
      <c r="C24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1" spans="2:3" x14ac:dyDescent="0.25">
      <c r="B2401" s="181" t="e">
        <f t="shared" ca="1" si="267"/>
        <v>#N/A</v>
      </c>
      <c r="C24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2" spans="2:3" x14ac:dyDescent="0.25">
      <c r="B2402" s="181" t="e">
        <f t="shared" ca="1" si="267"/>
        <v>#N/A</v>
      </c>
      <c r="C24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3" spans="2:3" x14ac:dyDescent="0.25">
      <c r="B2403" s="181" t="e">
        <f t="shared" ca="1" si="267"/>
        <v>#N/A</v>
      </c>
      <c r="C24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4" spans="2:3" x14ac:dyDescent="0.25">
      <c r="B2404" s="181" t="e">
        <f t="shared" ca="1" si="267"/>
        <v>#N/A</v>
      </c>
      <c r="C24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5" spans="2:3" x14ac:dyDescent="0.25">
      <c r="B2405" s="181" t="e">
        <f t="shared" ca="1" si="267"/>
        <v>#N/A</v>
      </c>
      <c r="C24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6" spans="2:3" x14ac:dyDescent="0.25">
      <c r="B2406" s="181" t="e">
        <f t="shared" ca="1" si="267"/>
        <v>#N/A</v>
      </c>
      <c r="C24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7" spans="2:3" x14ac:dyDescent="0.25">
      <c r="B2407" s="181" t="e">
        <f t="shared" ca="1" si="267"/>
        <v>#N/A</v>
      </c>
      <c r="C24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8" spans="2:3" x14ac:dyDescent="0.25">
      <c r="B2408" s="181" t="e">
        <f t="shared" ca="1" si="267"/>
        <v>#N/A</v>
      </c>
      <c r="C24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9" spans="2:3" x14ac:dyDescent="0.25">
      <c r="B2409" s="181" t="e">
        <f t="shared" ca="1" si="267"/>
        <v>#N/A</v>
      </c>
      <c r="C24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0" spans="2:3" x14ac:dyDescent="0.25">
      <c r="B2410" s="181" t="e">
        <f t="shared" ca="1" si="267"/>
        <v>#N/A</v>
      </c>
      <c r="C24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1" spans="2:3" x14ac:dyDescent="0.25">
      <c r="B2411" s="181" t="e">
        <f t="shared" ca="1" si="267"/>
        <v>#N/A</v>
      </c>
      <c r="C24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2" spans="2:3" x14ac:dyDescent="0.25">
      <c r="B2412" s="181" t="e">
        <f t="shared" ca="1" si="267"/>
        <v>#N/A</v>
      </c>
      <c r="C24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3" spans="2:3" x14ac:dyDescent="0.25">
      <c r="B2413" s="181" t="e">
        <f t="shared" ca="1" si="267"/>
        <v>#N/A</v>
      </c>
      <c r="C24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4" spans="2:3" x14ac:dyDescent="0.25">
      <c r="B2414" s="181" t="e">
        <f t="shared" ca="1" si="267"/>
        <v>#N/A</v>
      </c>
      <c r="C24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5" spans="2:3" x14ac:dyDescent="0.25">
      <c r="B2415" s="181" t="e">
        <f t="shared" ca="1" si="267"/>
        <v>#N/A</v>
      </c>
      <c r="C24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6" spans="2:3" x14ac:dyDescent="0.25">
      <c r="B2416" s="181" t="e">
        <f t="shared" ca="1" si="267"/>
        <v>#N/A</v>
      </c>
      <c r="C24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7" spans="2:3" x14ac:dyDescent="0.25">
      <c r="B2417" s="181" t="e">
        <f t="shared" ca="1" si="267"/>
        <v>#N/A</v>
      </c>
      <c r="C24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8" spans="2:3" x14ac:dyDescent="0.25">
      <c r="B2418" s="181" t="e">
        <f t="shared" ca="1" si="267"/>
        <v>#N/A</v>
      </c>
      <c r="C24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9" spans="2:3" x14ac:dyDescent="0.25">
      <c r="B2419" s="181" t="e">
        <f t="shared" ca="1" si="267"/>
        <v>#N/A</v>
      </c>
      <c r="C24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0" spans="2:3" x14ac:dyDescent="0.25">
      <c r="B2420" s="181" t="e">
        <f t="shared" ca="1" si="267"/>
        <v>#N/A</v>
      </c>
      <c r="C24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1" spans="2:3" x14ac:dyDescent="0.25">
      <c r="B2421" s="181" t="e">
        <f t="shared" ca="1" si="267"/>
        <v>#N/A</v>
      </c>
      <c r="C24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2" spans="2:3" x14ac:dyDescent="0.25">
      <c r="B2422" s="181" t="e">
        <f t="shared" ca="1" si="267"/>
        <v>#N/A</v>
      </c>
      <c r="C24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3" spans="2:3" x14ac:dyDescent="0.25">
      <c r="B2423" s="181" t="e">
        <f t="shared" ca="1" si="267"/>
        <v>#N/A</v>
      </c>
      <c r="C24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4" spans="2:3" x14ac:dyDescent="0.25">
      <c r="B2424" s="181" t="e">
        <f t="shared" ca="1" si="267"/>
        <v>#N/A</v>
      </c>
      <c r="C24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5" spans="2:3" x14ac:dyDescent="0.25">
      <c r="B2425" s="181" t="e">
        <f t="shared" ca="1" si="267"/>
        <v>#N/A</v>
      </c>
      <c r="C24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6" spans="2:3" x14ac:dyDescent="0.25">
      <c r="B2426" s="181" t="e">
        <f t="shared" ca="1" si="267"/>
        <v>#N/A</v>
      </c>
      <c r="C24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7" spans="2:3" x14ac:dyDescent="0.25">
      <c r="B2427" s="181" t="e">
        <f t="shared" ca="1" si="267"/>
        <v>#N/A</v>
      </c>
      <c r="C24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8" spans="2:3" x14ac:dyDescent="0.25">
      <c r="B2428" s="181" t="e">
        <f t="shared" ca="1" si="267"/>
        <v>#N/A</v>
      </c>
      <c r="C24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9" spans="2:3" x14ac:dyDescent="0.25">
      <c r="B2429" s="181" t="e">
        <f t="shared" ca="1" si="267"/>
        <v>#N/A</v>
      </c>
      <c r="C24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0" spans="2:3" x14ac:dyDescent="0.25">
      <c r="B2430" s="181" t="e">
        <f t="shared" ca="1" si="267"/>
        <v>#N/A</v>
      </c>
      <c r="C24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1" spans="2:3" x14ac:dyDescent="0.25">
      <c r="B2431" s="181" t="e">
        <f t="shared" ca="1" si="267"/>
        <v>#N/A</v>
      </c>
      <c r="C24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2" spans="2:3" x14ac:dyDescent="0.25">
      <c r="B2432" s="181" t="e">
        <f t="shared" ca="1" si="267"/>
        <v>#N/A</v>
      </c>
      <c r="C24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3" spans="2:3" x14ac:dyDescent="0.25">
      <c r="B2433" s="181" t="e">
        <f t="shared" ca="1" si="267"/>
        <v>#N/A</v>
      </c>
      <c r="C24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4" spans="2:3" x14ac:dyDescent="0.25">
      <c r="B2434" s="181" t="e">
        <f t="shared" ref="B2434:B2497" ca="1" si="268">($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4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5" spans="2:3" x14ac:dyDescent="0.25">
      <c r="B2435" s="181" t="e">
        <f t="shared" ca="1" si="268"/>
        <v>#N/A</v>
      </c>
      <c r="C24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6" spans="2:3" x14ac:dyDescent="0.25">
      <c r="B2436" s="181" t="e">
        <f t="shared" ca="1" si="268"/>
        <v>#N/A</v>
      </c>
      <c r="C24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7" spans="2:3" x14ac:dyDescent="0.25">
      <c r="B2437" s="181" t="e">
        <f t="shared" ca="1" si="268"/>
        <v>#N/A</v>
      </c>
      <c r="C24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8" spans="2:3" x14ac:dyDescent="0.25">
      <c r="B2438" s="181" t="e">
        <f t="shared" ca="1" si="268"/>
        <v>#N/A</v>
      </c>
      <c r="C24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9" spans="2:3" x14ac:dyDescent="0.25">
      <c r="B2439" s="181" t="e">
        <f t="shared" ca="1" si="268"/>
        <v>#N/A</v>
      </c>
      <c r="C24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0" spans="2:3" x14ac:dyDescent="0.25">
      <c r="B2440" s="181" t="e">
        <f t="shared" ca="1" si="268"/>
        <v>#N/A</v>
      </c>
      <c r="C24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1" spans="2:3" x14ac:dyDescent="0.25">
      <c r="B2441" s="181" t="e">
        <f t="shared" ca="1" si="268"/>
        <v>#N/A</v>
      </c>
      <c r="C24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2" spans="2:3" x14ac:dyDescent="0.25">
      <c r="B2442" s="181" t="e">
        <f t="shared" ca="1" si="268"/>
        <v>#N/A</v>
      </c>
      <c r="C24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3" spans="2:3" x14ac:dyDescent="0.25">
      <c r="B2443" s="181" t="e">
        <f t="shared" ca="1" si="268"/>
        <v>#N/A</v>
      </c>
      <c r="C24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4" spans="2:3" x14ac:dyDescent="0.25">
      <c r="B2444" s="181" t="e">
        <f t="shared" ca="1" si="268"/>
        <v>#N/A</v>
      </c>
      <c r="C24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5" spans="2:3" x14ac:dyDescent="0.25">
      <c r="B2445" s="181" t="e">
        <f t="shared" ca="1" si="268"/>
        <v>#N/A</v>
      </c>
      <c r="C24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6" spans="2:3" x14ac:dyDescent="0.25">
      <c r="B2446" s="181" t="e">
        <f t="shared" ca="1" si="268"/>
        <v>#N/A</v>
      </c>
      <c r="C24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7" spans="2:3" x14ac:dyDescent="0.25">
      <c r="B2447" s="181" t="e">
        <f t="shared" ca="1" si="268"/>
        <v>#N/A</v>
      </c>
      <c r="C24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8" spans="2:3" x14ac:dyDescent="0.25">
      <c r="B2448" s="181" t="e">
        <f t="shared" ca="1" si="268"/>
        <v>#N/A</v>
      </c>
      <c r="C24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9" spans="2:3" x14ac:dyDescent="0.25">
      <c r="B2449" s="181" t="e">
        <f t="shared" ca="1" si="268"/>
        <v>#N/A</v>
      </c>
      <c r="C24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0" spans="2:3" x14ac:dyDescent="0.25">
      <c r="B2450" s="181" t="e">
        <f t="shared" ca="1" si="268"/>
        <v>#N/A</v>
      </c>
      <c r="C24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1" spans="2:3" x14ac:dyDescent="0.25">
      <c r="B2451" s="181" t="e">
        <f t="shared" ca="1" si="268"/>
        <v>#N/A</v>
      </c>
      <c r="C24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2" spans="2:3" x14ac:dyDescent="0.25">
      <c r="B2452" s="181" t="e">
        <f t="shared" ca="1" si="268"/>
        <v>#N/A</v>
      </c>
      <c r="C24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3" spans="2:3" x14ac:dyDescent="0.25">
      <c r="B2453" s="181" t="e">
        <f t="shared" ca="1" si="268"/>
        <v>#N/A</v>
      </c>
      <c r="C24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4" spans="2:3" x14ac:dyDescent="0.25">
      <c r="B2454" s="181" t="e">
        <f t="shared" ca="1" si="268"/>
        <v>#N/A</v>
      </c>
      <c r="C24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5" spans="2:3" x14ac:dyDescent="0.25">
      <c r="B2455" s="181" t="e">
        <f t="shared" ca="1" si="268"/>
        <v>#N/A</v>
      </c>
      <c r="C24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6" spans="2:3" x14ac:dyDescent="0.25">
      <c r="B2456" s="181" t="e">
        <f t="shared" ca="1" si="268"/>
        <v>#N/A</v>
      </c>
      <c r="C24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7" spans="2:3" x14ac:dyDescent="0.25">
      <c r="B2457" s="181" t="e">
        <f t="shared" ca="1" si="268"/>
        <v>#N/A</v>
      </c>
      <c r="C24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8" spans="2:3" x14ac:dyDescent="0.25">
      <c r="B2458" s="181" t="e">
        <f t="shared" ca="1" si="268"/>
        <v>#N/A</v>
      </c>
      <c r="C24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9" spans="2:3" x14ac:dyDescent="0.25">
      <c r="B2459" s="181" t="e">
        <f t="shared" ca="1" si="268"/>
        <v>#N/A</v>
      </c>
      <c r="C24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0" spans="2:3" x14ac:dyDescent="0.25">
      <c r="B2460" s="181" t="e">
        <f t="shared" ca="1" si="268"/>
        <v>#N/A</v>
      </c>
      <c r="C24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1" spans="2:3" x14ac:dyDescent="0.25">
      <c r="B2461" s="181" t="e">
        <f t="shared" ca="1" si="268"/>
        <v>#N/A</v>
      </c>
      <c r="C24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2" spans="2:3" x14ac:dyDescent="0.25">
      <c r="B2462" s="181" t="e">
        <f t="shared" ca="1" si="268"/>
        <v>#N/A</v>
      </c>
      <c r="C24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3" spans="2:3" x14ac:dyDescent="0.25">
      <c r="B2463" s="181" t="e">
        <f t="shared" ca="1" si="268"/>
        <v>#N/A</v>
      </c>
      <c r="C24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4" spans="2:3" x14ac:dyDescent="0.25">
      <c r="B2464" s="181" t="e">
        <f t="shared" ca="1" si="268"/>
        <v>#N/A</v>
      </c>
      <c r="C24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5" spans="2:3" x14ac:dyDescent="0.25">
      <c r="B2465" s="181" t="e">
        <f t="shared" ca="1" si="268"/>
        <v>#N/A</v>
      </c>
      <c r="C24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6" spans="2:3" x14ac:dyDescent="0.25">
      <c r="B2466" s="181" t="e">
        <f t="shared" ca="1" si="268"/>
        <v>#N/A</v>
      </c>
      <c r="C24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7" spans="2:3" x14ac:dyDescent="0.25">
      <c r="B2467" s="181" t="e">
        <f t="shared" ca="1" si="268"/>
        <v>#N/A</v>
      </c>
      <c r="C24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8" spans="2:3" x14ac:dyDescent="0.25">
      <c r="B2468" s="181" t="e">
        <f t="shared" ca="1" si="268"/>
        <v>#N/A</v>
      </c>
      <c r="C24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9" spans="2:3" x14ac:dyDescent="0.25">
      <c r="B2469" s="181" t="e">
        <f t="shared" ca="1" si="268"/>
        <v>#N/A</v>
      </c>
      <c r="C24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0" spans="2:3" x14ac:dyDescent="0.25">
      <c r="B2470" s="181" t="e">
        <f t="shared" ca="1" si="268"/>
        <v>#N/A</v>
      </c>
      <c r="C24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1" spans="2:3" x14ac:dyDescent="0.25">
      <c r="B2471" s="181" t="e">
        <f t="shared" ca="1" si="268"/>
        <v>#N/A</v>
      </c>
      <c r="C24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2" spans="2:3" x14ac:dyDescent="0.25">
      <c r="B2472" s="181" t="e">
        <f t="shared" ca="1" si="268"/>
        <v>#N/A</v>
      </c>
      <c r="C24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3" spans="2:3" x14ac:dyDescent="0.25">
      <c r="B2473" s="181" t="e">
        <f t="shared" ca="1" si="268"/>
        <v>#N/A</v>
      </c>
      <c r="C24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4" spans="2:3" x14ac:dyDescent="0.25">
      <c r="B2474" s="181" t="e">
        <f t="shared" ca="1" si="268"/>
        <v>#N/A</v>
      </c>
      <c r="C24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5" spans="2:3" x14ac:dyDescent="0.25">
      <c r="B2475" s="181" t="e">
        <f t="shared" ca="1" si="268"/>
        <v>#N/A</v>
      </c>
      <c r="C24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6" spans="2:3" x14ac:dyDescent="0.25">
      <c r="B2476" s="181" t="e">
        <f t="shared" ca="1" si="268"/>
        <v>#N/A</v>
      </c>
      <c r="C24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7" spans="2:3" x14ac:dyDescent="0.25">
      <c r="B2477" s="181" t="e">
        <f t="shared" ca="1" si="268"/>
        <v>#N/A</v>
      </c>
      <c r="C24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8" spans="2:3" x14ac:dyDescent="0.25">
      <c r="B2478" s="181" t="e">
        <f t="shared" ca="1" si="268"/>
        <v>#N/A</v>
      </c>
      <c r="C24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9" spans="2:3" x14ac:dyDescent="0.25">
      <c r="B2479" s="181" t="e">
        <f t="shared" ca="1" si="268"/>
        <v>#N/A</v>
      </c>
      <c r="C24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0" spans="2:3" x14ac:dyDescent="0.25">
      <c r="B2480" s="181" t="e">
        <f t="shared" ca="1" si="268"/>
        <v>#N/A</v>
      </c>
      <c r="C24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1" spans="2:3" x14ac:dyDescent="0.25">
      <c r="B2481" s="181" t="e">
        <f t="shared" ca="1" si="268"/>
        <v>#N/A</v>
      </c>
      <c r="C24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2" spans="2:3" x14ac:dyDescent="0.25">
      <c r="B2482" s="181" t="e">
        <f t="shared" ca="1" si="268"/>
        <v>#N/A</v>
      </c>
      <c r="C24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3" spans="2:3" x14ac:dyDescent="0.25">
      <c r="B2483" s="181" t="e">
        <f t="shared" ca="1" si="268"/>
        <v>#N/A</v>
      </c>
      <c r="C24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4" spans="2:3" x14ac:dyDescent="0.25">
      <c r="B2484" s="181" t="e">
        <f t="shared" ca="1" si="268"/>
        <v>#N/A</v>
      </c>
      <c r="C24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5" spans="2:3" x14ac:dyDescent="0.25">
      <c r="B2485" s="181" t="e">
        <f t="shared" ca="1" si="268"/>
        <v>#N/A</v>
      </c>
      <c r="C24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6" spans="2:3" x14ac:dyDescent="0.25">
      <c r="B2486" s="181" t="e">
        <f t="shared" ca="1" si="268"/>
        <v>#N/A</v>
      </c>
      <c r="C24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7" spans="2:3" x14ac:dyDescent="0.25">
      <c r="B2487" s="181" t="e">
        <f t="shared" ca="1" si="268"/>
        <v>#N/A</v>
      </c>
      <c r="C24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8" spans="2:3" x14ac:dyDescent="0.25">
      <c r="B2488" s="181" t="e">
        <f t="shared" ca="1" si="268"/>
        <v>#N/A</v>
      </c>
      <c r="C24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9" spans="2:3" x14ac:dyDescent="0.25">
      <c r="B2489" s="181" t="e">
        <f t="shared" ca="1" si="268"/>
        <v>#N/A</v>
      </c>
      <c r="C24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0" spans="2:3" x14ac:dyDescent="0.25">
      <c r="B2490" s="181" t="e">
        <f t="shared" ca="1" si="268"/>
        <v>#N/A</v>
      </c>
      <c r="C24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1" spans="2:3" x14ac:dyDescent="0.25">
      <c r="B2491" s="181" t="e">
        <f t="shared" ca="1" si="268"/>
        <v>#N/A</v>
      </c>
      <c r="C24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2" spans="2:3" x14ac:dyDescent="0.25">
      <c r="B2492" s="181" t="e">
        <f t="shared" ca="1" si="268"/>
        <v>#N/A</v>
      </c>
      <c r="C24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3" spans="2:3" x14ac:dyDescent="0.25">
      <c r="B2493" s="181" t="e">
        <f t="shared" ca="1" si="268"/>
        <v>#N/A</v>
      </c>
      <c r="C24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4" spans="2:3" x14ac:dyDescent="0.25">
      <c r="B2494" s="181" t="e">
        <f t="shared" ca="1" si="268"/>
        <v>#N/A</v>
      </c>
      <c r="C24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5" spans="2:3" x14ac:dyDescent="0.25">
      <c r="B2495" s="181" t="e">
        <f t="shared" ca="1" si="268"/>
        <v>#N/A</v>
      </c>
      <c r="C24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6" spans="2:3" x14ac:dyDescent="0.25">
      <c r="B2496" s="181" t="e">
        <f t="shared" ca="1" si="268"/>
        <v>#N/A</v>
      </c>
      <c r="C24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7" spans="2:3" x14ac:dyDescent="0.25">
      <c r="B2497" s="181" t="e">
        <f t="shared" ca="1" si="268"/>
        <v>#N/A</v>
      </c>
      <c r="C24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8" spans="2:3" x14ac:dyDescent="0.25">
      <c r="B2498" s="181" t="e">
        <f t="shared" ref="B2498:B2561" ca="1" si="26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4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9" spans="2:3" x14ac:dyDescent="0.25">
      <c r="B2499" s="181" t="e">
        <f t="shared" ca="1" si="269"/>
        <v>#N/A</v>
      </c>
      <c r="C24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0" spans="2:3" x14ac:dyDescent="0.25">
      <c r="B2500" s="181" t="e">
        <f t="shared" ca="1" si="269"/>
        <v>#N/A</v>
      </c>
      <c r="C25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1" spans="2:3" x14ac:dyDescent="0.25">
      <c r="B2501" s="181" t="e">
        <f t="shared" ca="1" si="269"/>
        <v>#N/A</v>
      </c>
      <c r="C25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2" spans="2:3" x14ac:dyDescent="0.25">
      <c r="B2502" s="181" t="e">
        <f t="shared" ca="1" si="269"/>
        <v>#N/A</v>
      </c>
      <c r="C25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3" spans="2:3" x14ac:dyDescent="0.25">
      <c r="B2503" s="181" t="e">
        <f t="shared" ca="1" si="269"/>
        <v>#N/A</v>
      </c>
      <c r="C25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4" spans="2:3" x14ac:dyDescent="0.25">
      <c r="B2504" s="181" t="e">
        <f t="shared" ca="1" si="269"/>
        <v>#N/A</v>
      </c>
      <c r="C25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5" spans="2:3" x14ac:dyDescent="0.25">
      <c r="B2505" s="181" t="e">
        <f t="shared" ca="1" si="269"/>
        <v>#N/A</v>
      </c>
      <c r="C25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6" spans="2:3" x14ac:dyDescent="0.25">
      <c r="B2506" s="181" t="e">
        <f t="shared" ca="1" si="269"/>
        <v>#N/A</v>
      </c>
      <c r="C25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7" spans="2:3" x14ac:dyDescent="0.25">
      <c r="B2507" s="181" t="e">
        <f t="shared" ca="1" si="269"/>
        <v>#N/A</v>
      </c>
      <c r="C25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8" spans="2:3" x14ac:dyDescent="0.25">
      <c r="B2508" s="181" t="e">
        <f t="shared" ca="1" si="269"/>
        <v>#N/A</v>
      </c>
      <c r="C25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9" spans="2:3" x14ac:dyDescent="0.25">
      <c r="B2509" s="181" t="e">
        <f t="shared" ca="1" si="269"/>
        <v>#N/A</v>
      </c>
      <c r="C25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0" spans="2:3" x14ac:dyDescent="0.25">
      <c r="B2510" s="181" t="e">
        <f t="shared" ca="1" si="269"/>
        <v>#N/A</v>
      </c>
      <c r="C25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1" spans="2:3" x14ac:dyDescent="0.25">
      <c r="B2511" s="181" t="e">
        <f t="shared" ca="1" si="269"/>
        <v>#N/A</v>
      </c>
      <c r="C25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2" spans="2:3" x14ac:dyDescent="0.25">
      <c r="B2512" s="181" t="e">
        <f t="shared" ca="1" si="269"/>
        <v>#N/A</v>
      </c>
      <c r="C25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3" spans="2:3" x14ac:dyDescent="0.25">
      <c r="B2513" s="181" t="e">
        <f t="shared" ca="1" si="269"/>
        <v>#N/A</v>
      </c>
      <c r="C25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4" spans="2:3" x14ac:dyDescent="0.25">
      <c r="B2514" s="181" t="e">
        <f t="shared" ca="1" si="269"/>
        <v>#N/A</v>
      </c>
      <c r="C25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5" spans="2:3" x14ac:dyDescent="0.25">
      <c r="B2515" s="181" t="e">
        <f t="shared" ca="1" si="269"/>
        <v>#N/A</v>
      </c>
      <c r="C25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6" spans="2:3" x14ac:dyDescent="0.25">
      <c r="B2516" s="181" t="e">
        <f t="shared" ca="1" si="269"/>
        <v>#N/A</v>
      </c>
      <c r="C25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7" spans="2:3" x14ac:dyDescent="0.25">
      <c r="B2517" s="181" t="e">
        <f t="shared" ca="1" si="269"/>
        <v>#N/A</v>
      </c>
      <c r="C25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8" spans="2:3" x14ac:dyDescent="0.25">
      <c r="B2518" s="181" t="e">
        <f t="shared" ca="1" si="269"/>
        <v>#N/A</v>
      </c>
      <c r="C25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9" spans="2:3" x14ac:dyDescent="0.25">
      <c r="B2519" s="181" t="e">
        <f t="shared" ca="1" si="269"/>
        <v>#N/A</v>
      </c>
      <c r="C25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0" spans="2:3" x14ac:dyDescent="0.25">
      <c r="B2520" s="181" t="e">
        <f t="shared" ca="1" si="269"/>
        <v>#N/A</v>
      </c>
      <c r="C25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1" spans="2:3" x14ac:dyDescent="0.25">
      <c r="B2521" s="181" t="e">
        <f t="shared" ca="1" si="269"/>
        <v>#N/A</v>
      </c>
      <c r="C25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2" spans="2:3" x14ac:dyDescent="0.25">
      <c r="B2522" s="181" t="e">
        <f t="shared" ca="1" si="269"/>
        <v>#N/A</v>
      </c>
      <c r="C25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3" spans="2:3" x14ac:dyDescent="0.25">
      <c r="B2523" s="181" t="e">
        <f t="shared" ca="1" si="269"/>
        <v>#N/A</v>
      </c>
      <c r="C25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4" spans="2:3" x14ac:dyDescent="0.25">
      <c r="B2524" s="181" t="e">
        <f t="shared" ca="1" si="269"/>
        <v>#N/A</v>
      </c>
      <c r="C25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5" spans="2:3" x14ac:dyDescent="0.25">
      <c r="B2525" s="181" t="e">
        <f t="shared" ca="1" si="269"/>
        <v>#N/A</v>
      </c>
      <c r="C25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6" spans="2:3" x14ac:dyDescent="0.25">
      <c r="B2526" s="181" t="e">
        <f t="shared" ca="1" si="269"/>
        <v>#N/A</v>
      </c>
      <c r="C25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7" spans="2:3" x14ac:dyDescent="0.25">
      <c r="B2527" s="181" t="e">
        <f t="shared" ca="1" si="269"/>
        <v>#N/A</v>
      </c>
      <c r="C25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8" spans="2:3" x14ac:dyDescent="0.25">
      <c r="B2528" s="181" t="e">
        <f t="shared" ca="1" si="269"/>
        <v>#N/A</v>
      </c>
      <c r="C25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9" spans="2:3" x14ac:dyDescent="0.25">
      <c r="B2529" s="181" t="e">
        <f t="shared" ca="1" si="269"/>
        <v>#N/A</v>
      </c>
      <c r="C25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0" spans="2:3" x14ac:dyDescent="0.25">
      <c r="B2530" s="181" t="e">
        <f t="shared" ca="1" si="269"/>
        <v>#N/A</v>
      </c>
      <c r="C25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1" spans="2:3" x14ac:dyDescent="0.25">
      <c r="B2531" s="181" t="e">
        <f t="shared" ca="1" si="269"/>
        <v>#N/A</v>
      </c>
      <c r="C25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2" spans="2:3" x14ac:dyDescent="0.25">
      <c r="B2532" s="181" t="e">
        <f t="shared" ca="1" si="269"/>
        <v>#N/A</v>
      </c>
      <c r="C25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3" spans="2:3" x14ac:dyDescent="0.25">
      <c r="B2533" s="181" t="e">
        <f t="shared" ca="1" si="269"/>
        <v>#N/A</v>
      </c>
      <c r="C25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4" spans="2:3" x14ac:dyDescent="0.25">
      <c r="B2534" s="181" t="e">
        <f t="shared" ca="1" si="269"/>
        <v>#N/A</v>
      </c>
      <c r="C25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5" spans="2:3" x14ac:dyDescent="0.25">
      <c r="B2535" s="181" t="e">
        <f t="shared" ca="1" si="269"/>
        <v>#N/A</v>
      </c>
      <c r="C25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6" spans="2:3" x14ac:dyDescent="0.25">
      <c r="B2536" s="181" t="e">
        <f t="shared" ca="1" si="269"/>
        <v>#N/A</v>
      </c>
      <c r="C25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7" spans="2:3" x14ac:dyDescent="0.25">
      <c r="B2537" s="181" t="e">
        <f t="shared" ca="1" si="269"/>
        <v>#N/A</v>
      </c>
      <c r="C25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8" spans="2:3" x14ac:dyDescent="0.25">
      <c r="B2538" s="181" t="e">
        <f t="shared" ca="1" si="269"/>
        <v>#N/A</v>
      </c>
      <c r="C25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9" spans="2:3" x14ac:dyDescent="0.25">
      <c r="B2539" s="181" t="e">
        <f t="shared" ca="1" si="269"/>
        <v>#N/A</v>
      </c>
      <c r="C25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0" spans="2:3" x14ac:dyDescent="0.25">
      <c r="B2540" s="181" t="e">
        <f t="shared" ca="1" si="269"/>
        <v>#N/A</v>
      </c>
      <c r="C25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1" spans="2:3" x14ac:dyDescent="0.25">
      <c r="B2541" s="181" t="e">
        <f t="shared" ca="1" si="269"/>
        <v>#N/A</v>
      </c>
      <c r="C25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2" spans="2:3" x14ac:dyDescent="0.25">
      <c r="B2542" s="181" t="e">
        <f t="shared" ca="1" si="269"/>
        <v>#N/A</v>
      </c>
      <c r="C25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3" spans="2:3" x14ac:dyDescent="0.25">
      <c r="B2543" s="181" t="e">
        <f t="shared" ca="1" si="269"/>
        <v>#N/A</v>
      </c>
      <c r="C25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4" spans="2:3" x14ac:dyDescent="0.25">
      <c r="B2544" s="181" t="e">
        <f t="shared" ca="1" si="269"/>
        <v>#N/A</v>
      </c>
      <c r="C25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5" spans="2:3" x14ac:dyDescent="0.25">
      <c r="B2545" s="181" t="e">
        <f t="shared" ca="1" si="269"/>
        <v>#N/A</v>
      </c>
      <c r="C25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6" spans="2:3" x14ac:dyDescent="0.25">
      <c r="B2546" s="181" t="e">
        <f t="shared" ca="1" si="269"/>
        <v>#N/A</v>
      </c>
      <c r="C25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7" spans="2:3" x14ac:dyDescent="0.25">
      <c r="B2547" s="181" t="e">
        <f t="shared" ca="1" si="269"/>
        <v>#N/A</v>
      </c>
      <c r="C25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8" spans="2:3" x14ac:dyDescent="0.25">
      <c r="B2548" s="181" t="e">
        <f t="shared" ca="1" si="269"/>
        <v>#N/A</v>
      </c>
      <c r="C25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9" spans="2:3" x14ac:dyDescent="0.25">
      <c r="B2549" s="181" t="e">
        <f t="shared" ca="1" si="269"/>
        <v>#N/A</v>
      </c>
      <c r="C25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0" spans="2:3" x14ac:dyDescent="0.25">
      <c r="B2550" s="181" t="e">
        <f t="shared" ca="1" si="269"/>
        <v>#N/A</v>
      </c>
      <c r="C25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1" spans="2:3" x14ac:dyDescent="0.25">
      <c r="B2551" s="181" t="e">
        <f t="shared" ca="1" si="269"/>
        <v>#N/A</v>
      </c>
      <c r="C25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2" spans="2:3" x14ac:dyDescent="0.25">
      <c r="B2552" s="181" t="e">
        <f t="shared" ca="1" si="269"/>
        <v>#N/A</v>
      </c>
      <c r="C25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3" spans="2:3" x14ac:dyDescent="0.25">
      <c r="B2553" s="181" t="e">
        <f t="shared" ca="1" si="269"/>
        <v>#N/A</v>
      </c>
      <c r="C25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4" spans="2:3" x14ac:dyDescent="0.25">
      <c r="B2554" s="181" t="e">
        <f t="shared" ca="1" si="269"/>
        <v>#N/A</v>
      </c>
      <c r="C25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5" spans="2:3" x14ac:dyDescent="0.25">
      <c r="B2555" s="181" t="e">
        <f t="shared" ca="1" si="269"/>
        <v>#N/A</v>
      </c>
      <c r="C25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6" spans="2:3" x14ac:dyDescent="0.25">
      <c r="B2556" s="181" t="e">
        <f t="shared" ca="1" si="269"/>
        <v>#N/A</v>
      </c>
      <c r="C25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7" spans="2:3" x14ac:dyDescent="0.25">
      <c r="B2557" s="181" t="e">
        <f t="shared" ca="1" si="269"/>
        <v>#N/A</v>
      </c>
      <c r="C25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8" spans="2:3" x14ac:dyDescent="0.25">
      <c r="B2558" s="181" t="e">
        <f t="shared" ca="1" si="269"/>
        <v>#N/A</v>
      </c>
      <c r="C25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9" spans="2:3" x14ac:dyDescent="0.25">
      <c r="B2559" s="181" t="e">
        <f t="shared" ca="1" si="269"/>
        <v>#N/A</v>
      </c>
      <c r="C25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0" spans="2:3" x14ac:dyDescent="0.25">
      <c r="B2560" s="181" t="e">
        <f t="shared" ca="1" si="269"/>
        <v>#N/A</v>
      </c>
      <c r="C25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1" spans="2:3" x14ac:dyDescent="0.25">
      <c r="B2561" s="181" t="e">
        <f t="shared" ca="1" si="269"/>
        <v>#N/A</v>
      </c>
      <c r="C25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2" spans="2:3" x14ac:dyDescent="0.25">
      <c r="B2562" s="181" t="e">
        <f t="shared" ref="B2562:B2625" ca="1" si="27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5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3" spans="2:3" x14ac:dyDescent="0.25">
      <c r="B2563" s="181" t="e">
        <f t="shared" ca="1" si="270"/>
        <v>#N/A</v>
      </c>
      <c r="C25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4" spans="2:3" x14ac:dyDescent="0.25">
      <c r="B2564" s="181" t="e">
        <f t="shared" ca="1" si="270"/>
        <v>#N/A</v>
      </c>
      <c r="C25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5" spans="2:3" x14ac:dyDescent="0.25">
      <c r="B2565" s="181" t="e">
        <f t="shared" ca="1" si="270"/>
        <v>#N/A</v>
      </c>
      <c r="C25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6" spans="2:3" x14ac:dyDescent="0.25">
      <c r="B2566" s="181" t="e">
        <f t="shared" ca="1" si="270"/>
        <v>#N/A</v>
      </c>
      <c r="C25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7" spans="2:3" x14ac:dyDescent="0.25">
      <c r="B2567" s="181" t="e">
        <f t="shared" ca="1" si="270"/>
        <v>#N/A</v>
      </c>
      <c r="C25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8" spans="2:3" x14ac:dyDescent="0.25">
      <c r="B2568" s="181" t="e">
        <f t="shared" ca="1" si="270"/>
        <v>#N/A</v>
      </c>
      <c r="C25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9" spans="2:3" x14ac:dyDescent="0.25">
      <c r="B2569" s="181" t="e">
        <f t="shared" ca="1" si="270"/>
        <v>#N/A</v>
      </c>
      <c r="C25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0" spans="2:3" x14ac:dyDescent="0.25">
      <c r="B2570" s="181" t="e">
        <f t="shared" ca="1" si="270"/>
        <v>#N/A</v>
      </c>
      <c r="C25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1" spans="2:3" x14ac:dyDescent="0.25">
      <c r="B2571" s="181" t="e">
        <f t="shared" ca="1" si="270"/>
        <v>#N/A</v>
      </c>
      <c r="C25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2" spans="2:3" x14ac:dyDescent="0.25">
      <c r="B2572" s="181" t="e">
        <f t="shared" ca="1" si="270"/>
        <v>#N/A</v>
      </c>
      <c r="C25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3" spans="2:3" x14ac:dyDescent="0.25">
      <c r="B2573" s="181" t="e">
        <f t="shared" ca="1" si="270"/>
        <v>#N/A</v>
      </c>
      <c r="C25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4" spans="2:3" x14ac:dyDescent="0.25">
      <c r="B2574" s="181" t="e">
        <f t="shared" ca="1" si="270"/>
        <v>#N/A</v>
      </c>
      <c r="C25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5" spans="2:3" x14ac:dyDescent="0.25">
      <c r="B2575" s="181" t="e">
        <f t="shared" ca="1" si="270"/>
        <v>#N/A</v>
      </c>
      <c r="C25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6" spans="2:3" x14ac:dyDescent="0.25">
      <c r="B2576" s="181" t="e">
        <f t="shared" ca="1" si="270"/>
        <v>#N/A</v>
      </c>
      <c r="C25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7" spans="2:3" x14ac:dyDescent="0.25">
      <c r="B2577" s="181" t="e">
        <f t="shared" ca="1" si="270"/>
        <v>#N/A</v>
      </c>
      <c r="C25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8" spans="2:3" x14ac:dyDescent="0.25">
      <c r="B2578" s="181" t="e">
        <f t="shared" ca="1" si="270"/>
        <v>#N/A</v>
      </c>
      <c r="C25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9" spans="2:3" x14ac:dyDescent="0.25">
      <c r="B2579" s="181" t="e">
        <f t="shared" ca="1" si="270"/>
        <v>#N/A</v>
      </c>
      <c r="C25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0" spans="2:3" x14ac:dyDescent="0.25">
      <c r="B2580" s="181" t="e">
        <f t="shared" ca="1" si="270"/>
        <v>#N/A</v>
      </c>
      <c r="C25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1" spans="2:3" x14ac:dyDescent="0.25">
      <c r="B2581" s="181" t="e">
        <f t="shared" ca="1" si="270"/>
        <v>#N/A</v>
      </c>
      <c r="C25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2" spans="2:3" x14ac:dyDescent="0.25">
      <c r="B2582" s="181" t="e">
        <f t="shared" ca="1" si="270"/>
        <v>#N/A</v>
      </c>
      <c r="C25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3" spans="2:3" x14ac:dyDescent="0.25">
      <c r="B2583" s="181" t="e">
        <f t="shared" ca="1" si="270"/>
        <v>#N/A</v>
      </c>
      <c r="C25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4" spans="2:3" x14ac:dyDescent="0.25">
      <c r="B2584" s="181" t="e">
        <f t="shared" ca="1" si="270"/>
        <v>#N/A</v>
      </c>
      <c r="C25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5" spans="2:3" x14ac:dyDescent="0.25">
      <c r="B2585" s="181" t="e">
        <f t="shared" ca="1" si="270"/>
        <v>#N/A</v>
      </c>
      <c r="C25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6" spans="2:3" x14ac:dyDescent="0.25">
      <c r="B2586" s="181" t="e">
        <f t="shared" ca="1" si="270"/>
        <v>#N/A</v>
      </c>
      <c r="C25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7" spans="2:3" x14ac:dyDescent="0.25">
      <c r="B2587" s="181" t="e">
        <f t="shared" ca="1" si="270"/>
        <v>#N/A</v>
      </c>
      <c r="C25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8" spans="2:3" x14ac:dyDescent="0.25">
      <c r="B2588" s="181" t="e">
        <f t="shared" ca="1" si="270"/>
        <v>#N/A</v>
      </c>
      <c r="C25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9" spans="2:3" x14ac:dyDescent="0.25">
      <c r="B2589" s="181" t="e">
        <f t="shared" ca="1" si="270"/>
        <v>#N/A</v>
      </c>
      <c r="C25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0" spans="2:3" x14ac:dyDescent="0.25">
      <c r="B2590" s="181" t="e">
        <f t="shared" ca="1" si="270"/>
        <v>#N/A</v>
      </c>
      <c r="C25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1" spans="2:3" x14ac:dyDescent="0.25">
      <c r="B2591" s="181" t="e">
        <f t="shared" ca="1" si="270"/>
        <v>#N/A</v>
      </c>
      <c r="C25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2" spans="2:3" x14ac:dyDescent="0.25">
      <c r="B2592" s="181" t="e">
        <f t="shared" ca="1" si="270"/>
        <v>#N/A</v>
      </c>
      <c r="C25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3" spans="2:3" x14ac:dyDescent="0.25">
      <c r="B2593" s="181" t="e">
        <f t="shared" ca="1" si="270"/>
        <v>#N/A</v>
      </c>
      <c r="C25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4" spans="2:3" x14ac:dyDescent="0.25">
      <c r="B2594" s="181" t="e">
        <f t="shared" ca="1" si="270"/>
        <v>#N/A</v>
      </c>
      <c r="C25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5" spans="2:3" x14ac:dyDescent="0.25">
      <c r="B2595" s="181" t="e">
        <f t="shared" ca="1" si="270"/>
        <v>#N/A</v>
      </c>
      <c r="C25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6" spans="2:3" x14ac:dyDescent="0.25">
      <c r="B2596" s="181" t="e">
        <f t="shared" ca="1" si="270"/>
        <v>#N/A</v>
      </c>
      <c r="C25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7" spans="2:3" x14ac:dyDescent="0.25">
      <c r="B2597" s="181" t="e">
        <f t="shared" ca="1" si="270"/>
        <v>#N/A</v>
      </c>
      <c r="C25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8" spans="2:3" x14ac:dyDescent="0.25">
      <c r="B2598" s="181" t="e">
        <f t="shared" ca="1" si="270"/>
        <v>#N/A</v>
      </c>
      <c r="C25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9" spans="2:3" x14ac:dyDescent="0.25">
      <c r="B2599" s="181" t="e">
        <f t="shared" ca="1" si="270"/>
        <v>#N/A</v>
      </c>
      <c r="C25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0" spans="2:3" x14ac:dyDescent="0.25">
      <c r="B2600" s="181" t="e">
        <f t="shared" ca="1" si="270"/>
        <v>#N/A</v>
      </c>
      <c r="C26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1" spans="2:3" x14ac:dyDescent="0.25">
      <c r="B2601" s="181" t="e">
        <f t="shared" ca="1" si="270"/>
        <v>#N/A</v>
      </c>
      <c r="C26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2" spans="2:3" x14ac:dyDescent="0.25">
      <c r="B2602" s="181" t="e">
        <f t="shared" ca="1" si="270"/>
        <v>#N/A</v>
      </c>
      <c r="C26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3" spans="2:3" x14ac:dyDescent="0.25">
      <c r="B2603" s="181" t="e">
        <f t="shared" ca="1" si="270"/>
        <v>#N/A</v>
      </c>
      <c r="C26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4" spans="2:3" x14ac:dyDescent="0.25">
      <c r="B2604" s="181" t="e">
        <f t="shared" ca="1" si="270"/>
        <v>#N/A</v>
      </c>
      <c r="C26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5" spans="2:3" x14ac:dyDescent="0.25">
      <c r="B2605" s="181" t="e">
        <f t="shared" ca="1" si="270"/>
        <v>#N/A</v>
      </c>
      <c r="C26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6" spans="2:3" x14ac:dyDescent="0.25">
      <c r="B2606" s="181" t="e">
        <f t="shared" ca="1" si="270"/>
        <v>#N/A</v>
      </c>
      <c r="C26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7" spans="2:3" x14ac:dyDescent="0.25">
      <c r="B2607" s="181" t="e">
        <f t="shared" ca="1" si="270"/>
        <v>#N/A</v>
      </c>
      <c r="C26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8" spans="2:3" x14ac:dyDescent="0.25">
      <c r="B2608" s="181" t="e">
        <f t="shared" ca="1" si="270"/>
        <v>#N/A</v>
      </c>
      <c r="C26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9" spans="2:3" x14ac:dyDescent="0.25">
      <c r="B2609" s="181" t="e">
        <f t="shared" ca="1" si="270"/>
        <v>#N/A</v>
      </c>
      <c r="C26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0" spans="2:3" x14ac:dyDescent="0.25">
      <c r="B2610" s="181" t="e">
        <f t="shared" ca="1" si="270"/>
        <v>#N/A</v>
      </c>
      <c r="C26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1" spans="2:3" x14ac:dyDescent="0.25">
      <c r="B2611" s="181" t="e">
        <f t="shared" ca="1" si="270"/>
        <v>#N/A</v>
      </c>
      <c r="C26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2" spans="2:3" x14ac:dyDescent="0.25">
      <c r="B2612" s="181" t="e">
        <f t="shared" ca="1" si="270"/>
        <v>#N/A</v>
      </c>
      <c r="C26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3" spans="2:3" x14ac:dyDescent="0.25">
      <c r="B2613" s="181" t="e">
        <f t="shared" ca="1" si="270"/>
        <v>#N/A</v>
      </c>
      <c r="C26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4" spans="2:3" x14ac:dyDescent="0.25">
      <c r="B2614" s="181" t="e">
        <f t="shared" ca="1" si="270"/>
        <v>#N/A</v>
      </c>
      <c r="C26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5" spans="2:3" x14ac:dyDescent="0.25">
      <c r="B2615" s="181" t="e">
        <f t="shared" ca="1" si="270"/>
        <v>#N/A</v>
      </c>
      <c r="C26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6" spans="2:3" x14ac:dyDescent="0.25">
      <c r="B2616" s="181" t="e">
        <f t="shared" ca="1" si="270"/>
        <v>#N/A</v>
      </c>
      <c r="C26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7" spans="2:3" x14ac:dyDescent="0.25">
      <c r="B2617" s="181" t="e">
        <f t="shared" ca="1" si="270"/>
        <v>#N/A</v>
      </c>
      <c r="C26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8" spans="2:3" x14ac:dyDescent="0.25">
      <c r="B2618" s="181" t="e">
        <f t="shared" ca="1" si="270"/>
        <v>#N/A</v>
      </c>
      <c r="C26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9" spans="2:3" x14ac:dyDescent="0.25">
      <c r="B2619" s="181" t="e">
        <f t="shared" ca="1" si="270"/>
        <v>#N/A</v>
      </c>
      <c r="C26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0" spans="2:3" x14ac:dyDescent="0.25">
      <c r="B2620" s="181" t="e">
        <f t="shared" ca="1" si="270"/>
        <v>#N/A</v>
      </c>
      <c r="C26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1" spans="2:3" x14ac:dyDescent="0.25">
      <c r="B2621" s="181" t="e">
        <f t="shared" ca="1" si="270"/>
        <v>#N/A</v>
      </c>
      <c r="C26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2" spans="2:3" x14ac:dyDescent="0.25">
      <c r="B2622" s="181" t="e">
        <f t="shared" ca="1" si="270"/>
        <v>#N/A</v>
      </c>
      <c r="C26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3" spans="2:3" x14ac:dyDescent="0.25">
      <c r="B2623" s="181" t="e">
        <f t="shared" ca="1" si="270"/>
        <v>#N/A</v>
      </c>
      <c r="C26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4" spans="2:3" x14ac:dyDescent="0.25">
      <c r="B2624" s="181" t="e">
        <f t="shared" ca="1" si="270"/>
        <v>#N/A</v>
      </c>
      <c r="C26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5" spans="2:3" x14ac:dyDescent="0.25">
      <c r="B2625" s="181" t="e">
        <f t="shared" ca="1" si="270"/>
        <v>#N/A</v>
      </c>
      <c r="C26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6" spans="2:3" x14ac:dyDescent="0.25">
      <c r="B2626" s="181" t="e">
        <f t="shared" ref="B2626:B2689" ca="1" si="271">($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6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7" spans="2:3" x14ac:dyDescent="0.25">
      <c r="B2627" s="181" t="e">
        <f t="shared" ca="1" si="271"/>
        <v>#N/A</v>
      </c>
      <c r="C26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8" spans="2:3" x14ac:dyDescent="0.25">
      <c r="B2628" s="181" t="e">
        <f t="shared" ca="1" si="271"/>
        <v>#N/A</v>
      </c>
      <c r="C26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9" spans="2:3" x14ac:dyDescent="0.25">
      <c r="B2629" s="181" t="e">
        <f t="shared" ca="1" si="271"/>
        <v>#N/A</v>
      </c>
      <c r="C26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0" spans="2:3" x14ac:dyDescent="0.25">
      <c r="B2630" s="181" t="e">
        <f t="shared" ca="1" si="271"/>
        <v>#N/A</v>
      </c>
      <c r="C26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1" spans="2:3" x14ac:dyDescent="0.25">
      <c r="B2631" s="181" t="e">
        <f t="shared" ca="1" si="271"/>
        <v>#N/A</v>
      </c>
      <c r="C26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2" spans="2:3" x14ac:dyDescent="0.25">
      <c r="B2632" s="181" t="e">
        <f t="shared" ca="1" si="271"/>
        <v>#N/A</v>
      </c>
      <c r="C26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3" spans="2:3" x14ac:dyDescent="0.25">
      <c r="B2633" s="181" t="e">
        <f t="shared" ca="1" si="271"/>
        <v>#N/A</v>
      </c>
      <c r="C26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4" spans="2:3" x14ac:dyDescent="0.25">
      <c r="B2634" s="181" t="e">
        <f t="shared" ca="1" si="271"/>
        <v>#N/A</v>
      </c>
      <c r="C26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5" spans="2:3" x14ac:dyDescent="0.25">
      <c r="B2635" s="181" t="e">
        <f t="shared" ca="1" si="271"/>
        <v>#N/A</v>
      </c>
      <c r="C26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6" spans="2:3" x14ac:dyDescent="0.25">
      <c r="B2636" s="181" t="e">
        <f t="shared" ca="1" si="271"/>
        <v>#N/A</v>
      </c>
      <c r="C26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7" spans="2:3" x14ac:dyDescent="0.25">
      <c r="B2637" s="181" t="e">
        <f t="shared" ca="1" si="271"/>
        <v>#N/A</v>
      </c>
      <c r="C26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8" spans="2:3" x14ac:dyDescent="0.25">
      <c r="B2638" s="181" t="e">
        <f t="shared" ca="1" si="271"/>
        <v>#N/A</v>
      </c>
      <c r="C26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9" spans="2:3" x14ac:dyDescent="0.25">
      <c r="B2639" s="181" t="e">
        <f t="shared" ca="1" si="271"/>
        <v>#N/A</v>
      </c>
      <c r="C26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0" spans="2:3" x14ac:dyDescent="0.25">
      <c r="B2640" s="181" t="e">
        <f t="shared" ca="1" si="271"/>
        <v>#N/A</v>
      </c>
      <c r="C26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1" spans="2:3" x14ac:dyDescent="0.25">
      <c r="B2641" s="181" t="e">
        <f t="shared" ca="1" si="271"/>
        <v>#N/A</v>
      </c>
      <c r="C26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2" spans="2:3" x14ac:dyDescent="0.25">
      <c r="B2642" s="181" t="e">
        <f t="shared" ca="1" si="271"/>
        <v>#N/A</v>
      </c>
      <c r="C26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3" spans="2:3" x14ac:dyDescent="0.25">
      <c r="B2643" s="181" t="e">
        <f t="shared" ca="1" si="271"/>
        <v>#N/A</v>
      </c>
      <c r="C26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4" spans="2:3" x14ac:dyDescent="0.25">
      <c r="B2644" s="181" t="e">
        <f t="shared" ca="1" si="271"/>
        <v>#N/A</v>
      </c>
      <c r="C26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5" spans="2:3" x14ac:dyDescent="0.25">
      <c r="B2645" s="181" t="e">
        <f t="shared" ca="1" si="271"/>
        <v>#N/A</v>
      </c>
      <c r="C26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6" spans="2:3" x14ac:dyDescent="0.25">
      <c r="B2646" s="181" t="e">
        <f t="shared" ca="1" si="271"/>
        <v>#N/A</v>
      </c>
      <c r="C26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7" spans="2:3" x14ac:dyDescent="0.25">
      <c r="B2647" s="181" t="e">
        <f t="shared" ca="1" si="271"/>
        <v>#N/A</v>
      </c>
      <c r="C26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8" spans="2:3" x14ac:dyDescent="0.25">
      <c r="B2648" s="181" t="e">
        <f t="shared" ca="1" si="271"/>
        <v>#N/A</v>
      </c>
      <c r="C26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9" spans="2:3" x14ac:dyDescent="0.25">
      <c r="B2649" s="181" t="e">
        <f t="shared" ca="1" si="271"/>
        <v>#N/A</v>
      </c>
      <c r="C26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0" spans="2:3" x14ac:dyDescent="0.25">
      <c r="B2650" s="181" t="e">
        <f t="shared" ca="1" si="271"/>
        <v>#N/A</v>
      </c>
      <c r="C26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1" spans="2:3" x14ac:dyDescent="0.25">
      <c r="B2651" s="181" t="e">
        <f t="shared" ca="1" si="271"/>
        <v>#N/A</v>
      </c>
      <c r="C26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2" spans="2:3" x14ac:dyDescent="0.25">
      <c r="B2652" s="181" t="e">
        <f t="shared" ca="1" si="271"/>
        <v>#N/A</v>
      </c>
      <c r="C26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3" spans="2:3" x14ac:dyDescent="0.25">
      <c r="B2653" s="181" t="e">
        <f t="shared" ca="1" si="271"/>
        <v>#N/A</v>
      </c>
      <c r="C26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4" spans="2:3" x14ac:dyDescent="0.25">
      <c r="B2654" s="181" t="e">
        <f t="shared" ca="1" si="271"/>
        <v>#N/A</v>
      </c>
      <c r="C26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5" spans="2:3" x14ac:dyDescent="0.25">
      <c r="B2655" s="181" t="e">
        <f t="shared" ca="1" si="271"/>
        <v>#N/A</v>
      </c>
      <c r="C26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6" spans="2:3" x14ac:dyDescent="0.25">
      <c r="B2656" s="181" t="e">
        <f t="shared" ca="1" si="271"/>
        <v>#N/A</v>
      </c>
      <c r="C26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7" spans="2:3" x14ac:dyDescent="0.25">
      <c r="B2657" s="181" t="e">
        <f t="shared" ca="1" si="271"/>
        <v>#N/A</v>
      </c>
      <c r="C26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8" spans="2:3" x14ac:dyDescent="0.25">
      <c r="B2658" s="181" t="e">
        <f t="shared" ca="1" si="271"/>
        <v>#N/A</v>
      </c>
      <c r="C26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9" spans="2:3" x14ac:dyDescent="0.25">
      <c r="B2659" s="181" t="e">
        <f t="shared" ca="1" si="271"/>
        <v>#N/A</v>
      </c>
      <c r="C26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0" spans="2:3" x14ac:dyDescent="0.25">
      <c r="B2660" s="181" t="e">
        <f t="shared" ca="1" si="271"/>
        <v>#N/A</v>
      </c>
      <c r="C26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1" spans="2:3" x14ac:dyDescent="0.25">
      <c r="B2661" s="181" t="e">
        <f t="shared" ca="1" si="271"/>
        <v>#N/A</v>
      </c>
      <c r="C26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2" spans="2:3" x14ac:dyDescent="0.25">
      <c r="B2662" s="181" t="e">
        <f t="shared" ca="1" si="271"/>
        <v>#N/A</v>
      </c>
      <c r="C26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3" spans="2:3" x14ac:dyDescent="0.25">
      <c r="B2663" s="181" t="e">
        <f t="shared" ca="1" si="271"/>
        <v>#N/A</v>
      </c>
      <c r="C26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4" spans="2:3" x14ac:dyDescent="0.25">
      <c r="B2664" s="181" t="e">
        <f t="shared" ca="1" si="271"/>
        <v>#N/A</v>
      </c>
      <c r="C26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5" spans="2:3" x14ac:dyDescent="0.25">
      <c r="B2665" s="181" t="e">
        <f t="shared" ca="1" si="271"/>
        <v>#N/A</v>
      </c>
      <c r="C26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6" spans="2:3" x14ac:dyDescent="0.25">
      <c r="B2666" s="181" t="e">
        <f t="shared" ca="1" si="271"/>
        <v>#N/A</v>
      </c>
      <c r="C26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7" spans="2:3" x14ac:dyDescent="0.25">
      <c r="B2667" s="181" t="e">
        <f t="shared" ca="1" si="271"/>
        <v>#N/A</v>
      </c>
      <c r="C26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8" spans="2:3" x14ac:dyDescent="0.25">
      <c r="B2668" s="181" t="e">
        <f t="shared" ca="1" si="271"/>
        <v>#N/A</v>
      </c>
      <c r="C26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9" spans="2:3" x14ac:dyDescent="0.25">
      <c r="B2669" s="181" t="e">
        <f t="shared" ca="1" si="271"/>
        <v>#N/A</v>
      </c>
      <c r="C26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0" spans="2:3" x14ac:dyDescent="0.25">
      <c r="B2670" s="181" t="e">
        <f t="shared" ca="1" si="271"/>
        <v>#N/A</v>
      </c>
      <c r="C26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1" spans="2:3" x14ac:dyDescent="0.25">
      <c r="B2671" s="181" t="e">
        <f t="shared" ca="1" si="271"/>
        <v>#N/A</v>
      </c>
      <c r="C26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2" spans="2:3" x14ac:dyDescent="0.25">
      <c r="B2672" s="181" t="e">
        <f t="shared" ca="1" si="271"/>
        <v>#N/A</v>
      </c>
      <c r="C26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3" spans="2:3" x14ac:dyDescent="0.25">
      <c r="B2673" s="181" t="e">
        <f t="shared" ca="1" si="271"/>
        <v>#N/A</v>
      </c>
      <c r="C26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4" spans="2:3" x14ac:dyDescent="0.25">
      <c r="B2674" s="181" t="e">
        <f t="shared" ca="1" si="271"/>
        <v>#N/A</v>
      </c>
      <c r="C26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5" spans="2:3" x14ac:dyDescent="0.25">
      <c r="B2675" s="181" t="e">
        <f t="shared" ca="1" si="271"/>
        <v>#N/A</v>
      </c>
      <c r="C26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6" spans="2:3" x14ac:dyDescent="0.25">
      <c r="B2676" s="181" t="e">
        <f t="shared" ca="1" si="271"/>
        <v>#N/A</v>
      </c>
      <c r="C26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7" spans="2:3" x14ac:dyDescent="0.25">
      <c r="B2677" s="181" t="e">
        <f t="shared" ca="1" si="271"/>
        <v>#N/A</v>
      </c>
      <c r="C26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8" spans="2:3" x14ac:dyDescent="0.25">
      <c r="B2678" s="181" t="e">
        <f t="shared" ca="1" si="271"/>
        <v>#N/A</v>
      </c>
      <c r="C26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9" spans="2:3" x14ac:dyDescent="0.25">
      <c r="B2679" s="181" t="e">
        <f t="shared" ca="1" si="271"/>
        <v>#N/A</v>
      </c>
      <c r="C26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0" spans="2:3" x14ac:dyDescent="0.25">
      <c r="B2680" s="181" t="e">
        <f t="shared" ca="1" si="271"/>
        <v>#N/A</v>
      </c>
      <c r="C26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1" spans="2:3" x14ac:dyDescent="0.25">
      <c r="B2681" s="181" t="e">
        <f t="shared" ca="1" si="271"/>
        <v>#N/A</v>
      </c>
      <c r="C26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2" spans="2:3" x14ac:dyDescent="0.25">
      <c r="B2682" s="181" t="e">
        <f t="shared" ca="1" si="271"/>
        <v>#N/A</v>
      </c>
      <c r="C26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3" spans="2:3" x14ac:dyDescent="0.25">
      <c r="B2683" s="181" t="e">
        <f t="shared" ca="1" si="271"/>
        <v>#N/A</v>
      </c>
      <c r="C26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4" spans="2:3" x14ac:dyDescent="0.25">
      <c r="B2684" s="181" t="e">
        <f t="shared" ca="1" si="271"/>
        <v>#N/A</v>
      </c>
      <c r="C26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5" spans="2:3" x14ac:dyDescent="0.25">
      <c r="B2685" s="181" t="e">
        <f t="shared" ca="1" si="271"/>
        <v>#N/A</v>
      </c>
      <c r="C26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6" spans="2:3" x14ac:dyDescent="0.25">
      <c r="B2686" s="181" t="e">
        <f t="shared" ca="1" si="271"/>
        <v>#N/A</v>
      </c>
      <c r="C26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7" spans="2:3" x14ac:dyDescent="0.25">
      <c r="B2687" s="181" t="e">
        <f t="shared" ca="1" si="271"/>
        <v>#N/A</v>
      </c>
      <c r="C26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8" spans="2:3" x14ac:dyDescent="0.25">
      <c r="B2688" s="181" t="e">
        <f t="shared" ca="1" si="271"/>
        <v>#N/A</v>
      </c>
      <c r="C26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9" spans="2:3" x14ac:dyDescent="0.25">
      <c r="B2689" s="181" t="e">
        <f t="shared" ca="1" si="271"/>
        <v>#N/A</v>
      </c>
      <c r="C26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0" spans="2:3" x14ac:dyDescent="0.25">
      <c r="B2690" s="181" t="e">
        <f t="shared" ref="B2690:B2753" ca="1" si="27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6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1" spans="2:3" x14ac:dyDescent="0.25">
      <c r="B2691" s="181" t="e">
        <f t="shared" ca="1" si="272"/>
        <v>#N/A</v>
      </c>
      <c r="C26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2" spans="2:3" x14ac:dyDescent="0.25">
      <c r="B2692" s="181" t="e">
        <f t="shared" ca="1" si="272"/>
        <v>#N/A</v>
      </c>
      <c r="C26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3" spans="2:3" x14ac:dyDescent="0.25">
      <c r="B2693" s="181" t="e">
        <f t="shared" ca="1" si="272"/>
        <v>#N/A</v>
      </c>
      <c r="C26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4" spans="2:3" x14ac:dyDescent="0.25">
      <c r="B2694" s="181" t="e">
        <f t="shared" ca="1" si="272"/>
        <v>#N/A</v>
      </c>
      <c r="C26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5" spans="2:3" x14ac:dyDescent="0.25">
      <c r="B2695" s="181" t="e">
        <f t="shared" ca="1" si="272"/>
        <v>#N/A</v>
      </c>
      <c r="C26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6" spans="2:3" x14ac:dyDescent="0.25">
      <c r="B2696" s="181" t="e">
        <f t="shared" ca="1" si="272"/>
        <v>#N/A</v>
      </c>
      <c r="C26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7" spans="2:3" x14ac:dyDescent="0.25">
      <c r="B2697" s="181" t="e">
        <f t="shared" ca="1" si="272"/>
        <v>#N/A</v>
      </c>
      <c r="C26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8" spans="2:3" x14ac:dyDescent="0.25">
      <c r="B2698" s="181" t="e">
        <f t="shared" ca="1" si="272"/>
        <v>#N/A</v>
      </c>
      <c r="C26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9" spans="2:3" x14ac:dyDescent="0.25">
      <c r="B2699" s="181" t="e">
        <f t="shared" ca="1" si="272"/>
        <v>#N/A</v>
      </c>
      <c r="C26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0" spans="2:3" x14ac:dyDescent="0.25">
      <c r="B2700" s="181" t="e">
        <f t="shared" ca="1" si="272"/>
        <v>#N/A</v>
      </c>
      <c r="C27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1" spans="2:3" x14ac:dyDescent="0.25">
      <c r="B2701" s="181" t="e">
        <f t="shared" ca="1" si="272"/>
        <v>#N/A</v>
      </c>
      <c r="C27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2" spans="2:3" x14ac:dyDescent="0.25">
      <c r="B2702" s="181" t="e">
        <f t="shared" ca="1" si="272"/>
        <v>#N/A</v>
      </c>
      <c r="C27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3" spans="2:3" x14ac:dyDescent="0.25">
      <c r="B2703" s="181" t="e">
        <f t="shared" ca="1" si="272"/>
        <v>#N/A</v>
      </c>
      <c r="C27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4" spans="2:3" x14ac:dyDescent="0.25">
      <c r="B2704" s="181" t="e">
        <f t="shared" ca="1" si="272"/>
        <v>#N/A</v>
      </c>
      <c r="C27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5" spans="2:3" x14ac:dyDescent="0.25">
      <c r="B2705" s="181" t="e">
        <f t="shared" ca="1" si="272"/>
        <v>#N/A</v>
      </c>
      <c r="C27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6" spans="2:3" x14ac:dyDescent="0.25">
      <c r="B2706" s="181" t="e">
        <f t="shared" ca="1" si="272"/>
        <v>#N/A</v>
      </c>
      <c r="C27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7" spans="2:3" x14ac:dyDescent="0.25">
      <c r="B2707" s="181" t="e">
        <f t="shared" ca="1" si="272"/>
        <v>#N/A</v>
      </c>
      <c r="C27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8" spans="2:3" x14ac:dyDescent="0.25">
      <c r="B2708" s="181" t="e">
        <f t="shared" ca="1" si="272"/>
        <v>#N/A</v>
      </c>
      <c r="C27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9" spans="2:3" x14ac:dyDescent="0.25">
      <c r="B2709" s="181" t="e">
        <f t="shared" ca="1" si="272"/>
        <v>#N/A</v>
      </c>
      <c r="C27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0" spans="2:3" x14ac:dyDescent="0.25">
      <c r="B2710" s="181" t="e">
        <f t="shared" ca="1" si="272"/>
        <v>#N/A</v>
      </c>
      <c r="C27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1" spans="2:3" x14ac:dyDescent="0.25">
      <c r="B2711" s="181" t="e">
        <f t="shared" ca="1" si="272"/>
        <v>#N/A</v>
      </c>
      <c r="C27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2" spans="2:3" x14ac:dyDescent="0.25">
      <c r="B2712" s="181" t="e">
        <f t="shared" ca="1" si="272"/>
        <v>#N/A</v>
      </c>
      <c r="C27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3" spans="2:3" x14ac:dyDescent="0.25">
      <c r="B2713" s="181" t="e">
        <f t="shared" ca="1" si="272"/>
        <v>#N/A</v>
      </c>
      <c r="C27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4" spans="2:3" x14ac:dyDescent="0.25">
      <c r="B2714" s="181" t="e">
        <f t="shared" ca="1" si="272"/>
        <v>#N/A</v>
      </c>
      <c r="C27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5" spans="2:3" x14ac:dyDescent="0.25">
      <c r="B2715" s="181" t="e">
        <f t="shared" ca="1" si="272"/>
        <v>#N/A</v>
      </c>
      <c r="C27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6" spans="2:3" x14ac:dyDescent="0.25">
      <c r="B2716" s="181" t="e">
        <f t="shared" ca="1" si="272"/>
        <v>#N/A</v>
      </c>
      <c r="C27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7" spans="2:3" x14ac:dyDescent="0.25">
      <c r="B2717" s="181" t="e">
        <f t="shared" ca="1" si="272"/>
        <v>#N/A</v>
      </c>
      <c r="C27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8" spans="2:3" x14ac:dyDescent="0.25">
      <c r="B2718" s="181" t="e">
        <f t="shared" ca="1" si="272"/>
        <v>#N/A</v>
      </c>
      <c r="C27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9" spans="2:3" x14ac:dyDescent="0.25">
      <c r="B2719" s="181" t="e">
        <f t="shared" ca="1" si="272"/>
        <v>#N/A</v>
      </c>
      <c r="C27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0" spans="2:3" x14ac:dyDescent="0.25">
      <c r="B2720" s="181" t="e">
        <f t="shared" ca="1" si="272"/>
        <v>#N/A</v>
      </c>
      <c r="C27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1" spans="2:3" x14ac:dyDescent="0.25">
      <c r="B2721" s="181" t="e">
        <f t="shared" ca="1" si="272"/>
        <v>#N/A</v>
      </c>
      <c r="C27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2" spans="2:3" x14ac:dyDescent="0.25">
      <c r="B2722" s="181" t="e">
        <f t="shared" ca="1" si="272"/>
        <v>#N/A</v>
      </c>
      <c r="C27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3" spans="2:3" x14ac:dyDescent="0.25">
      <c r="B2723" s="181" t="e">
        <f t="shared" ca="1" si="272"/>
        <v>#N/A</v>
      </c>
      <c r="C27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4" spans="2:3" x14ac:dyDescent="0.25">
      <c r="B2724" s="181" t="e">
        <f t="shared" ca="1" si="272"/>
        <v>#N/A</v>
      </c>
      <c r="C27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5" spans="2:3" x14ac:dyDescent="0.25">
      <c r="B2725" s="181" t="e">
        <f t="shared" ca="1" si="272"/>
        <v>#N/A</v>
      </c>
      <c r="C27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6" spans="2:3" x14ac:dyDescent="0.25">
      <c r="B2726" s="181" t="e">
        <f t="shared" ca="1" si="272"/>
        <v>#N/A</v>
      </c>
      <c r="C27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7" spans="2:3" x14ac:dyDescent="0.25">
      <c r="B2727" s="181" t="e">
        <f t="shared" ca="1" si="272"/>
        <v>#N/A</v>
      </c>
      <c r="C27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8" spans="2:3" x14ac:dyDescent="0.25">
      <c r="B2728" s="181" t="e">
        <f t="shared" ca="1" si="272"/>
        <v>#N/A</v>
      </c>
      <c r="C27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9" spans="2:3" x14ac:dyDescent="0.25">
      <c r="B2729" s="181" t="e">
        <f t="shared" ca="1" si="272"/>
        <v>#N/A</v>
      </c>
      <c r="C27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0" spans="2:3" x14ac:dyDescent="0.25">
      <c r="B2730" s="181" t="e">
        <f t="shared" ca="1" si="272"/>
        <v>#N/A</v>
      </c>
      <c r="C27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1" spans="2:3" x14ac:dyDescent="0.25">
      <c r="B2731" s="181" t="e">
        <f t="shared" ca="1" si="272"/>
        <v>#N/A</v>
      </c>
      <c r="C27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2" spans="2:3" x14ac:dyDescent="0.25">
      <c r="B2732" s="181" t="e">
        <f t="shared" ca="1" si="272"/>
        <v>#N/A</v>
      </c>
      <c r="C27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3" spans="2:3" x14ac:dyDescent="0.25">
      <c r="B2733" s="181" t="e">
        <f t="shared" ca="1" si="272"/>
        <v>#N/A</v>
      </c>
      <c r="C27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4" spans="2:3" x14ac:dyDescent="0.25">
      <c r="B2734" s="181" t="e">
        <f t="shared" ca="1" si="272"/>
        <v>#N/A</v>
      </c>
      <c r="C27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5" spans="2:3" x14ac:dyDescent="0.25">
      <c r="B2735" s="181" t="e">
        <f t="shared" ca="1" si="272"/>
        <v>#N/A</v>
      </c>
      <c r="C27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6" spans="2:3" x14ac:dyDescent="0.25">
      <c r="B2736" s="181" t="e">
        <f t="shared" ca="1" si="272"/>
        <v>#N/A</v>
      </c>
      <c r="C27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7" spans="2:3" x14ac:dyDescent="0.25">
      <c r="B2737" s="181" t="e">
        <f t="shared" ca="1" si="272"/>
        <v>#N/A</v>
      </c>
      <c r="C27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8" spans="2:3" x14ac:dyDescent="0.25">
      <c r="B2738" s="181" t="e">
        <f t="shared" ca="1" si="272"/>
        <v>#N/A</v>
      </c>
      <c r="C27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9" spans="2:3" x14ac:dyDescent="0.25">
      <c r="B2739" s="181" t="e">
        <f t="shared" ca="1" si="272"/>
        <v>#N/A</v>
      </c>
      <c r="C27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0" spans="2:3" x14ac:dyDescent="0.25">
      <c r="B2740" s="181" t="e">
        <f t="shared" ca="1" si="272"/>
        <v>#N/A</v>
      </c>
      <c r="C27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1" spans="2:3" x14ac:dyDescent="0.25">
      <c r="B2741" s="181" t="e">
        <f t="shared" ca="1" si="272"/>
        <v>#N/A</v>
      </c>
      <c r="C27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2" spans="2:3" x14ac:dyDescent="0.25">
      <c r="B2742" s="181" t="e">
        <f t="shared" ca="1" si="272"/>
        <v>#N/A</v>
      </c>
      <c r="C27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3" spans="2:3" x14ac:dyDescent="0.25">
      <c r="B2743" s="181" t="e">
        <f t="shared" ca="1" si="272"/>
        <v>#N/A</v>
      </c>
      <c r="C27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4" spans="2:3" x14ac:dyDescent="0.25">
      <c r="B2744" s="181" t="e">
        <f t="shared" ca="1" si="272"/>
        <v>#N/A</v>
      </c>
      <c r="C27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5" spans="2:3" x14ac:dyDescent="0.25">
      <c r="B2745" s="181" t="e">
        <f t="shared" ca="1" si="272"/>
        <v>#N/A</v>
      </c>
      <c r="C27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6" spans="2:3" x14ac:dyDescent="0.25">
      <c r="B2746" s="181" t="e">
        <f t="shared" ca="1" si="272"/>
        <v>#N/A</v>
      </c>
      <c r="C27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7" spans="2:3" x14ac:dyDescent="0.25">
      <c r="B2747" s="181" t="e">
        <f t="shared" ca="1" si="272"/>
        <v>#N/A</v>
      </c>
      <c r="C27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8" spans="2:3" x14ac:dyDescent="0.25">
      <c r="B2748" s="181" t="e">
        <f t="shared" ca="1" si="272"/>
        <v>#N/A</v>
      </c>
      <c r="C27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9" spans="2:3" x14ac:dyDescent="0.25">
      <c r="B2749" s="181" t="e">
        <f t="shared" ca="1" si="272"/>
        <v>#N/A</v>
      </c>
      <c r="C27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0" spans="2:3" x14ac:dyDescent="0.25">
      <c r="B2750" s="181" t="e">
        <f t="shared" ca="1" si="272"/>
        <v>#N/A</v>
      </c>
      <c r="C27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1" spans="2:3" x14ac:dyDescent="0.25">
      <c r="B2751" s="181" t="e">
        <f t="shared" ca="1" si="272"/>
        <v>#N/A</v>
      </c>
      <c r="C27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2" spans="2:3" x14ac:dyDescent="0.25">
      <c r="B2752" s="181" t="e">
        <f t="shared" ca="1" si="272"/>
        <v>#N/A</v>
      </c>
      <c r="C27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3" spans="2:3" x14ac:dyDescent="0.25">
      <c r="B2753" s="181" t="e">
        <f t="shared" ca="1" si="272"/>
        <v>#N/A</v>
      </c>
      <c r="C27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4" spans="2:3" x14ac:dyDescent="0.25">
      <c r="B2754" s="181" t="e">
        <f t="shared" ref="B2754:B2817" ca="1" si="27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7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5" spans="2:3" x14ac:dyDescent="0.25">
      <c r="B2755" s="181" t="e">
        <f t="shared" ca="1" si="273"/>
        <v>#N/A</v>
      </c>
      <c r="C27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6" spans="2:3" x14ac:dyDescent="0.25">
      <c r="B2756" s="181" t="e">
        <f t="shared" ca="1" si="273"/>
        <v>#N/A</v>
      </c>
      <c r="C27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7" spans="2:3" x14ac:dyDescent="0.25">
      <c r="B2757" s="181" t="e">
        <f t="shared" ca="1" si="273"/>
        <v>#N/A</v>
      </c>
      <c r="C27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8" spans="2:3" x14ac:dyDescent="0.25">
      <c r="B2758" s="181" t="e">
        <f t="shared" ca="1" si="273"/>
        <v>#N/A</v>
      </c>
      <c r="C27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9" spans="2:3" x14ac:dyDescent="0.25">
      <c r="B2759" s="181" t="e">
        <f t="shared" ca="1" si="273"/>
        <v>#N/A</v>
      </c>
      <c r="C27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0" spans="2:3" x14ac:dyDescent="0.25">
      <c r="B2760" s="181" t="e">
        <f t="shared" ca="1" si="273"/>
        <v>#N/A</v>
      </c>
      <c r="C27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1" spans="2:3" x14ac:dyDescent="0.25">
      <c r="B2761" s="181" t="e">
        <f t="shared" ca="1" si="273"/>
        <v>#N/A</v>
      </c>
      <c r="C27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2" spans="2:3" x14ac:dyDescent="0.25">
      <c r="B2762" s="181" t="e">
        <f t="shared" ca="1" si="273"/>
        <v>#N/A</v>
      </c>
      <c r="C27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3" spans="2:3" x14ac:dyDescent="0.25">
      <c r="B2763" s="181" t="e">
        <f t="shared" ca="1" si="273"/>
        <v>#N/A</v>
      </c>
      <c r="C27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4" spans="2:3" x14ac:dyDescent="0.25">
      <c r="B2764" s="181" t="e">
        <f t="shared" ca="1" si="273"/>
        <v>#N/A</v>
      </c>
      <c r="C27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5" spans="2:3" x14ac:dyDescent="0.25">
      <c r="B2765" s="181" t="e">
        <f t="shared" ca="1" si="273"/>
        <v>#N/A</v>
      </c>
      <c r="C27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6" spans="2:3" x14ac:dyDescent="0.25">
      <c r="B2766" s="181" t="e">
        <f t="shared" ca="1" si="273"/>
        <v>#N/A</v>
      </c>
      <c r="C27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7" spans="2:3" x14ac:dyDescent="0.25">
      <c r="B2767" s="181" t="e">
        <f t="shared" ca="1" si="273"/>
        <v>#N/A</v>
      </c>
      <c r="C27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8" spans="2:3" x14ac:dyDescent="0.25">
      <c r="B2768" s="181" t="e">
        <f t="shared" ca="1" si="273"/>
        <v>#N/A</v>
      </c>
      <c r="C27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9" spans="2:3" x14ac:dyDescent="0.25">
      <c r="B2769" s="181" t="e">
        <f t="shared" ca="1" si="273"/>
        <v>#N/A</v>
      </c>
      <c r="C27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0" spans="2:3" x14ac:dyDescent="0.25">
      <c r="B2770" s="181" t="e">
        <f t="shared" ca="1" si="273"/>
        <v>#N/A</v>
      </c>
      <c r="C27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1" spans="2:3" x14ac:dyDescent="0.25">
      <c r="B2771" s="181" t="e">
        <f t="shared" ca="1" si="273"/>
        <v>#N/A</v>
      </c>
      <c r="C27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2" spans="2:3" x14ac:dyDescent="0.25">
      <c r="B2772" s="181" t="e">
        <f t="shared" ca="1" si="273"/>
        <v>#N/A</v>
      </c>
      <c r="C27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3" spans="2:3" x14ac:dyDescent="0.25">
      <c r="B2773" s="181" t="e">
        <f t="shared" ca="1" si="273"/>
        <v>#N/A</v>
      </c>
      <c r="C27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4" spans="2:3" x14ac:dyDescent="0.25">
      <c r="B2774" s="181" t="e">
        <f t="shared" ca="1" si="273"/>
        <v>#N/A</v>
      </c>
      <c r="C27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5" spans="2:3" x14ac:dyDescent="0.25">
      <c r="B2775" s="181" t="e">
        <f t="shared" ca="1" si="273"/>
        <v>#N/A</v>
      </c>
      <c r="C27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6" spans="2:3" x14ac:dyDescent="0.25">
      <c r="B2776" s="181" t="e">
        <f t="shared" ca="1" si="273"/>
        <v>#N/A</v>
      </c>
      <c r="C27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7" spans="2:3" x14ac:dyDescent="0.25">
      <c r="B2777" s="181" t="e">
        <f t="shared" ca="1" si="273"/>
        <v>#N/A</v>
      </c>
      <c r="C27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8" spans="2:3" x14ac:dyDescent="0.25">
      <c r="B2778" s="181" t="e">
        <f t="shared" ca="1" si="273"/>
        <v>#N/A</v>
      </c>
      <c r="C27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9" spans="2:3" x14ac:dyDescent="0.25">
      <c r="B2779" s="181" t="e">
        <f t="shared" ca="1" si="273"/>
        <v>#N/A</v>
      </c>
      <c r="C27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0" spans="2:3" x14ac:dyDescent="0.25">
      <c r="B2780" s="181" t="e">
        <f t="shared" ca="1" si="273"/>
        <v>#N/A</v>
      </c>
      <c r="C27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1" spans="2:3" x14ac:dyDescent="0.25">
      <c r="B2781" s="181" t="e">
        <f t="shared" ca="1" si="273"/>
        <v>#N/A</v>
      </c>
      <c r="C27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2" spans="2:3" x14ac:dyDescent="0.25">
      <c r="B2782" s="181" t="e">
        <f t="shared" ca="1" si="273"/>
        <v>#N/A</v>
      </c>
      <c r="C27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3" spans="2:3" x14ac:dyDescent="0.25">
      <c r="B2783" s="181" t="e">
        <f t="shared" ca="1" si="273"/>
        <v>#N/A</v>
      </c>
      <c r="C27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4" spans="2:3" x14ac:dyDescent="0.25">
      <c r="B2784" s="181" t="e">
        <f t="shared" ca="1" si="273"/>
        <v>#N/A</v>
      </c>
      <c r="C27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5" spans="2:3" x14ac:dyDescent="0.25">
      <c r="B2785" s="181" t="e">
        <f t="shared" ca="1" si="273"/>
        <v>#N/A</v>
      </c>
      <c r="C27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6" spans="2:3" x14ac:dyDescent="0.25">
      <c r="B2786" s="181" t="e">
        <f t="shared" ca="1" si="273"/>
        <v>#N/A</v>
      </c>
      <c r="C27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7" spans="2:3" x14ac:dyDescent="0.25">
      <c r="B2787" s="181" t="e">
        <f t="shared" ca="1" si="273"/>
        <v>#N/A</v>
      </c>
      <c r="C27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8" spans="2:3" x14ac:dyDescent="0.25">
      <c r="B2788" s="181" t="e">
        <f t="shared" ca="1" si="273"/>
        <v>#N/A</v>
      </c>
      <c r="C27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9" spans="2:3" x14ac:dyDescent="0.25">
      <c r="B2789" s="181" t="e">
        <f t="shared" ca="1" si="273"/>
        <v>#N/A</v>
      </c>
      <c r="C27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0" spans="2:3" x14ac:dyDescent="0.25">
      <c r="B2790" s="181" t="e">
        <f t="shared" ca="1" si="273"/>
        <v>#N/A</v>
      </c>
      <c r="C27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1" spans="2:3" x14ac:dyDescent="0.25">
      <c r="B2791" s="181" t="e">
        <f t="shared" ca="1" si="273"/>
        <v>#N/A</v>
      </c>
      <c r="C27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2" spans="2:3" x14ac:dyDescent="0.25">
      <c r="B2792" s="181" t="e">
        <f t="shared" ca="1" si="273"/>
        <v>#N/A</v>
      </c>
      <c r="C27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3" spans="2:3" x14ac:dyDescent="0.25">
      <c r="B2793" s="181" t="e">
        <f t="shared" ca="1" si="273"/>
        <v>#N/A</v>
      </c>
      <c r="C27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4" spans="2:3" x14ac:dyDescent="0.25">
      <c r="B2794" s="181" t="e">
        <f t="shared" ca="1" si="273"/>
        <v>#N/A</v>
      </c>
      <c r="C27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5" spans="2:3" x14ac:dyDescent="0.25">
      <c r="B2795" s="181" t="e">
        <f t="shared" ca="1" si="273"/>
        <v>#N/A</v>
      </c>
      <c r="C27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6" spans="2:3" x14ac:dyDescent="0.25">
      <c r="B2796" s="181" t="e">
        <f t="shared" ca="1" si="273"/>
        <v>#N/A</v>
      </c>
      <c r="C27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7" spans="2:3" x14ac:dyDescent="0.25">
      <c r="B2797" s="181" t="e">
        <f t="shared" ca="1" si="273"/>
        <v>#N/A</v>
      </c>
      <c r="C27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8" spans="2:3" x14ac:dyDescent="0.25">
      <c r="B2798" s="181" t="e">
        <f t="shared" ca="1" si="273"/>
        <v>#N/A</v>
      </c>
      <c r="C27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9" spans="2:3" x14ac:dyDescent="0.25">
      <c r="B2799" s="181" t="e">
        <f t="shared" ca="1" si="273"/>
        <v>#N/A</v>
      </c>
      <c r="C27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0" spans="2:3" x14ac:dyDescent="0.25">
      <c r="B2800" s="181" t="e">
        <f t="shared" ca="1" si="273"/>
        <v>#N/A</v>
      </c>
      <c r="C28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1" spans="2:3" x14ac:dyDescent="0.25">
      <c r="B2801" s="181" t="e">
        <f t="shared" ca="1" si="273"/>
        <v>#N/A</v>
      </c>
      <c r="C28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2" spans="2:3" x14ac:dyDescent="0.25">
      <c r="B2802" s="181" t="e">
        <f t="shared" ca="1" si="273"/>
        <v>#N/A</v>
      </c>
      <c r="C28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3" spans="2:3" x14ac:dyDescent="0.25">
      <c r="B2803" s="181" t="e">
        <f t="shared" ca="1" si="273"/>
        <v>#N/A</v>
      </c>
      <c r="C28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4" spans="2:3" x14ac:dyDescent="0.25">
      <c r="B2804" s="181" t="e">
        <f t="shared" ca="1" si="273"/>
        <v>#N/A</v>
      </c>
      <c r="C28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5" spans="2:3" x14ac:dyDescent="0.25">
      <c r="B2805" s="181" t="e">
        <f t="shared" ca="1" si="273"/>
        <v>#N/A</v>
      </c>
      <c r="C28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6" spans="2:3" x14ac:dyDescent="0.25">
      <c r="B2806" s="181" t="e">
        <f t="shared" ca="1" si="273"/>
        <v>#N/A</v>
      </c>
      <c r="C28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7" spans="2:3" x14ac:dyDescent="0.25">
      <c r="B2807" s="181" t="e">
        <f t="shared" ca="1" si="273"/>
        <v>#N/A</v>
      </c>
      <c r="C28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8" spans="2:3" x14ac:dyDescent="0.25">
      <c r="B2808" s="181" t="e">
        <f t="shared" ca="1" si="273"/>
        <v>#N/A</v>
      </c>
      <c r="C28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9" spans="2:3" x14ac:dyDescent="0.25">
      <c r="B2809" s="181" t="e">
        <f t="shared" ca="1" si="273"/>
        <v>#N/A</v>
      </c>
      <c r="C28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0" spans="2:3" x14ac:dyDescent="0.25">
      <c r="B2810" s="181" t="e">
        <f t="shared" ca="1" si="273"/>
        <v>#N/A</v>
      </c>
      <c r="C28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1" spans="2:3" x14ac:dyDescent="0.25">
      <c r="B2811" s="181" t="e">
        <f t="shared" ca="1" si="273"/>
        <v>#N/A</v>
      </c>
      <c r="C28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2" spans="2:3" x14ac:dyDescent="0.25">
      <c r="B2812" s="181" t="e">
        <f t="shared" ca="1" si="273"/>
        <v>#N/A</v>
      </c>
      <c r="C28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3" spans="2:3" x14ac:dyDescent="0.25">
      <c r="B2813" s="181" t="e">
        <f t="shared" ca="1" si="273"/>
        <v>#N/A</v>
      </c>
      <c r="C28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4" spans="2:3" x14ac:dyDescent="0.25">
      <c r="B2814" s="181" t="e">
        <f t="shared" ca="1" si="273"/>
        <v>#N/A</v>
      </c>
      <c r="C28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5" spans="2:3" x14ac:dyDescent="0.25">
      <c r="B2815" s="181" t="e">
        <f t="shared" ca="1" si="273"/>
        <v>#N/A</v>
      </c>
      <c r="C28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6" spans="2:3" x14ac:dyDescent="0.25">
      <c r="B2816" s="181" t="e">
        <f t="shared" ca="1" si="273"/>
        <v>#N/A</v>
      </c>
      <c r="C28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7" spans="2:3" x14ac:dyDescent="0.25">
      <c r="B2817" s="181" t="e">
        <f t="shared" ca="1" si="273"/>
        <v>#N/A</v>
      </c>
      <c r="C28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8" spans="2:3" x14ac:dyDescent="0.25">
      <c r="B2818" s="181" t="e">
        <f t="shared" ref="B2818:B2881" ca="1" si="27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8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9" spans="2:3" x14ac:dyDescent="0.25">
      <c r="B2819" s="181" t="e">
        <f t="shared" ca="1" si="274"/>
        <v>#N/A</v>
      </c>
      <c r="C28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0" spans="2:3" x14ac:dyDescent="0.25">
      <c r="B2820" s="181" t="e">
        <f t="shared" ca="1" si="274"/>
        <v>#N/A</v>
      </c>
      <c r="C28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1" spans="2:3" x14ac:dyDescent="0.25">
      <c r="B2821" s="181" t="e">
        <f t="shared" ca="1" si="274"/>
        <v>#N/A</v>
      </c>
      <c r="C28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2" spans="2:3" x14ac:dyDescent="0.25">
      <c r="B2822" s="181" t="e">
        <f t="shared" ca="1" si="274"/>
        <v>#N/A</v>
      </c>
      <c r="C28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3" spans="2:3" x14ac:dyDescent="0.25">
      <c r="B2823" s="181" t="e">
        <f t="shared" ca="1" si="274"/>
        <v>#N/A</v>
      </c>
      <c r="C28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4" spans="2:3" x14ac:dyDescent="0.25">
      <c r="B2824" s="181" t="e">
        <f t="shared" ca="1" si="274"/>
        <v>#N/A</v>
      </c>
      <c r="C28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5" spans="2:3" x14ac:dyDescent="0.25">
      <c r="B2825" s="181" t="e">
        <f t="shared" ca="1" si="274"/>
        <v>#N/A</v>
      </c>
      <c r="C28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6" spans="2:3" x14ac:dyDescent="0.25">
      <c r="B2826" s="181" t="e">
        <f t="shared" ca="1" si="274"/>
        <v>#N/A</v>
      </c>
      <c r="C28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7" spans="2:3" x14ac:dyDescent="0.25">
      <c r="B2827" s="181" t="e">
        <f t="shared" ca="1" si="274"/>
        <v>#N/A</v>
      </c>
      <c r="C28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8" spans="2:3" x14ac:dyDescent="0.25">
      <c r="B2828" s="181" t="e">
        <f t="shared" ca="1" si="274"/>
        <v>#N/A</v>
      </c>
      <c r="C28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9" spans="2:3" x14ac:dyDescent="0.25">
      <c r="B2829" s="181" t="e">
        <f t="shared" ca="1" si="274"/>
        <v>#N/A</v>
      </c>
      <c r="C28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0" spans="2:3" x14ac:dyDescent="0.25">
      <c r="B2830" s="181" t="e">
        <f t="shared" ca="1" si="274"/>
        <v>#N/A</v>
      </c>
      <c r="C28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1" spans="2:3" x14ac:dyDescent="0.25">
      <c r="B2831" s="181" t="e">
        <f t="shared" ca="1" si="274"/>
        <v>#N/A</v>
      </c>
      <c r="C28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2" spans="2:3" x14ac:dyDescent="0.25">
      <c r="B2832" s="181" t="e">
        <f t="shared" ca="1" si="274"/>
        <v>#N/A</v>
      </c>
      <c r="C28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3" spans="2:3" x14ac:dyDescent="0.25">
      <c r="B2833" s="181" t="e">
        <f t="shared" ca="1" si="274"/>
        <v>#N/A</v>
      </c>
      <c r="C28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4" spans="2:3" x14ac:dyDescent="0.25">
      <c r="B2834" s="181" t="e">
        <f t="shared" ca="1" si="274"/>
        <v>#N/A</v>
      </c>
      <c r="C28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5" spans="2:3" x14ac:dyDescent="0.25">
      <c r="B2835" s="181" t="e">
        <f t="shared" ca="1" si="274"/>
        <v>#N/A</v>
      </c>
      <c r="C28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6" spans="2:3" x14ac:dyDescent="0.25">
      <c r="B2836" s="181" t="e">
        <f t="shared" ca="1" si="274"/>
        <v>#N/A</v>
      </c>
      <c r="C28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7" spans="2:3" x14ac:dyDescent="0.25">
      <c r="B2837" s="181" t="e">
        <f t="shared" ca="1" si="274"/>
        <v>#N/A</v>
      </c>
      <c r="C28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8" spans="2:3" x14ac:dyDescent="0.25">
      <c r="B2838" s="181" t="e">
        <f t="shared" ca="1" si="274"/>
        <v>#N/A</v>
      </c>
      <c r="C28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9" spans="2:3" x14ac:dyDescent="0.25">
      <c r="B2839" s="181" t="e">
        <f t="shared" ca="1" si="274"/>
        <v>#N/A</v>
      </c>
      <c r="C28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0" spans="2:3" x14ac:dyDescent="0.25">
      <c r="B2840" s="181" t="e">
        <f t="shared" ca="1" si="274"/>
        <v>#N/A</v>
      </c>
      <c r="C28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1" spans="2:3" x14ac:dyDescent="0.25">
      <c r="B2841" s="181" t="e">
        <f t="shared" ca="1" si="274"/>
        <v>#N/A</v>
      </c>
      <c r="C28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2" spans="2:3" x14ac:dyDescent="0.25">
      <c r="B2842" s="181" t="e">
        <f t="shared" ca="1" si="274"/>
        <v>#N/A</v>
      </c>
      <c r="C28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3" spans="2:3" x14ac:dyDescent="0.25">
      <c r="B2843" s="181" t="e">
        <f t="shared" ca="1" si="274"/>
        <v>#N/A</v>
      </c>
      <c r="C28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4" spans="2:3" x14ac:dyDescent="0.25">
      <c r="B2844" s="181" t="e">
        <f t="shared" ca="1" si="274"/>
        <v>#N/A</v>
      </c>
      <c r="C28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5" spans="2:3" x14ac:dyDescent="0.25">
      <c r="B2845" s="181" t="e">
        <f t="shared" ca="1" si="274"/>
        <v>#N/A</v>
      </c>
      <c r="C28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6" spans="2:3" x14ac:dyDescent="0.25">
      <c r="B2846" s="181" t="e">
        <f t="shared" ca="1" si="274"/>
        <v>#N/A</v>
      </c>
      <c r="C28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7" spans="2:3" x14ac:dyDescent="0.25">
      <c r="B2847" s="181" t="e">
        <f t="shared" ca="1" si="274"/>
        <v>#N/A</v>
      </c>
      <c r="C28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8" spans="2:3" x14ac:dyDescent="0.25">
      <c r="B2848" s="181" t="e">
        <f t="shared" ca="1" si="274"/>
        <v>#N/A</v>
      </c>
      <c r="C28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9" spans="2:3" x14ac:dyDescent="0.25">
      <c r="B2849" s="181" t="e">
        <f t="shared" ca="1" si="274"/>
        <v>#N/A</v>
      </c>
      <c r="C28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0" spans="2:3" x14ac:dyDescent="0.25">
      <c r="B2850" s="181" t="e">
        <f t="shared" ca="1" si="274"/>
        <v>#N/A</v>
      </c>
      <c r="C28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1" spans="2:3" x14ac:dyDescent="0.25">
      <c r="B2851" s="181" t="e">
        <f t="shared" ca="1" si="274"/>
        <v>#N/A</v>
      </c>
      <c r="C28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2" spans="2:3" x14ac:dyDescent="0.25">
      <c r="B2852" s="181" t="e">
        <f t="shared" ca="1" si="274"/>
        <v>#N/A</v>
      </c>
      <c r="C28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3" spans="2:3" x14ac:dyDescent="0.25">
      <c r="B2853" s="181" t="e">
        <f t="shared" ca="1" si="274"/>
        <v>#N/A</v>
      </c>
      <c r="C28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4" spans="2:3" x14ac:dyDescent="0.25">
      <c r="B2854" s="181" t="e">
        <f t="shared" ca="1" si="274"/>
        <v>#N/A</v>
      </c>
      <c r="C28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5" spans="2:3" x14ac:dyDescent="0.25">
      <c r="B2855" s="181" t="e">
        <f t="shared" ca="1" si="274"/>
        <v>#N/A</v>
      </c>
      <c r="C28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6" spans="2:3" x14ac:dyDescent="0.25">
      <c r="B2856" s="181" t="e">
        <f t="shared" ca="1" si="274"/>
        <v>#N/A</v>
      </c>
      <c r="C28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7" spans="2:3" x14ac:dyDescent="0.25">
      <c r="B2857" s="181" t="e">
        <f t="shared" ca="1" si="274"/>
        <v>#N/A</v>
      </c>
      <c r="C28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8" spans="2:3" x14ac:dyDescent="0.25">
      <c r="B2858" s="181" t="e">
        <f t="shared" ca="1" si="274"/>
        <v>#N/A</v>
      </c>
      <c r="C28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9" spans="2:3" x14ac:dyDescent="0.25">
      <c r="B2859" s="181" t="e">
        <f t="shared" ca="1" si="274"/>
        <v>#N/A</v>
      </c>
      <c r="C28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0" spans="2:3" x14ac:dyDescent="0.25">
      <c r="B2860" s="181" t="e">
        <f t="shared" ca="1" si="274"/>
        <v>#N/A</v>
      </c>
      <c r="C28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1" spans="2:3" x14ac:dyDescent="0.25">
      <c r="B2861" s="181" t="e">
        <f t="shared" ca="1" si="274"/>
        <v>#N/A</v>
      </c>
      <c r="C28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2" spans="2:3" x14ac:dyDescent="0.25">
      <c r="B2862" s="181" t="e">
        <f t="shared" ca="1" si="274"/>
        <v>#N/A</v>
      </c>
      <c r="C28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3" spans="2:3" x14ac:dyDescent="0.25">
      <c r="B2863" s="181" t="e">
        <f t="shared" ca="1" si="274"/>
        <v>#N/A</v>
      </c>
      <c r="C28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4" spans="2:3" x14ac:dyDescent="0.25">
      <c r="B2864" s="181" t="e">
        <f t="shared" ca="1" si="274"/>
        <v>#N/A</v>
      </c>
      <c r="C28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5" spans="2:3" x14ac:dyDescent="0.25">
      <c r="B2865" s="181" t="e">
        <f t="shared" ca="1" si="274"/>
        <v>#N/A</v>
      </c>
      <c r="C28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6" spans="2:3" x14ac:dyDescent="0.25">
      <c r="B2866" s="181" t="e">
        <f t="shared" ca="1" si="274"/>
        <v>#N/A</v>
      </c>
      <c r="C28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7" spans="2:3" x14ac:dyDescent="0.25">
      <c r="B2867" s="181" t="e">
        <f t="shared" ca="1" si="274"/>
        <v>#N/A</v>
      </c>
      <c r="C28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8" spans="2:3" x14ac:dyDescent="0.25">
      <c r="B2868" s="181" t="e">
        <f t="shared" ca="1" si="274"/>
        <v>#N/A</v>
      </c>
      <c r="C28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9" spans="2:3" x14ac:dyDescent="0.25">
      <c r="B2869" s="181" t="e">
        <f t="shared" ca="1" si="274"/>
        <v>#N/A</v>
      </c>
      <c r="C28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0" spans="2:3" x14ac:dyDescent="0.25">
      <c r="B2870" s="181" t="e">
        <f t="shared" ca="1" si="274"/>
        <v>#N/A</v>
      </c>
      <c r="C28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1" spans="2:3" x14ac:dyDescent="0.25">
      <c r="B2871" s="181" t="e">
        <f t="shared" ca="1" si="274"/>
        <v>#N/A</v>
      </c>
      <c r="C28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2" spans="2:3" x14ac:dyDescent="0.25">
      <c r="B2872" s="181" t="e">
        <f t="shared" ca="1" si="274"/>
        <v>#N/A</v>
      </c>
      <c r="C28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3" spans="2:3" x14ac:dyDescent="0.25">
      <c r="B2873" s="181" t="e">
        <f t="shared" ca="1" si="274"/>
        <v>#N/A</v>
      </c>
      <c r="C28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4" spans="2:3" x14ac:dyDescent="0.25">
      <c r="B2874" s="181" t="e">
        <f t="shared" ca="1" si="274"/>
        <v>#N/A</v>
      </c>
      <c r="C28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5" spans="2:3" x14ac:dyDescent="0.25">
      <c r="B2875" s="181" t="e">
        <f t="shared" ca="1" si="274"/>
        <v>#N/A</v>
      </c>
      <c r="C28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6" spans="2:3" x14ac:dyDescent="0.25">
      <c r="B2876" s="181" t="e">
        <f t="shared" ca="1" si="274"/>
        <v>#N/A</v>
      </c>
      <c r="C28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7" spans="2:3" x14ac:dyDescent="0.25">
      <c r="B2877" s="181" t="e">
        <f t="shared" ca="1" si="274"/>
        <v>#N/A</v>
      </c>
      <c r="C28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8" spans="2:3" x14ac:dyDescent="0.25">
      <c r="B2878" s="181" t="e">
        <f t="shared" ca="1" si="274"/>
        <v>#N/A</v>
      </c>
      <c r="C28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9" spans="2:3" x14ac:dyDescent="0.25">
      <c r="B2879" s="181" t="e">
        <f t="shared" ca="1" si="274"/>
        <v>#N/A</v>
      </c>
      <c r="C28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0" spans="2:3" x14ac:dyDescent="0.25">
      <c r="B2880" s="181" t="e">
        <f t="shared" ca="1" si="274"/>
        <v>#N/A</v>
      </c>
      <c r="C28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1" spans="2:3" x14ac:dyDescent="0.25">
      <c r="B2881" s="181" t="e">
        <f t="shared" ca="1" si="274"/>
        <v>#N/A</v>
      </c>
      <c r="C28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2" spans="2:3" x14ac:dyDescent="0.25">
      <c r="B2882" s="181" t="e">
        <f t="shared" ref="B2882:B2945" ca="1" si="275">($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8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3" spans="2:3" x14ac:dyDescent="0.25">
      <c r="B2883" s="181" t="e">
        <f t="shared" ca="1" si="275"/>
        <v>#N/A</v>
      </c>
      <c r="C28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4" spans="2:3" x14ac:dyDescent="0.25">
      <c r="B2884" s="181" t="e">
        <f t="shared" ca="1" si="275"/>
        <v>#N/A</v>
      </c>
      <c r="C28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5" spans="2:3" x14ac:dyDescent="0.25">
      <c r="B2885" s="181" t="e">
        <f t="shared" ca="1" si="275"/>
        <v>#N/A</v>
      </c>
      <c r="C28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6" spans="2:3" x14ac:dyDescent="0.25">
      <c r="B2886" s="181" t="e">
        <f t="shared" ca="1" si="275"/>
        <v>#N/A</v>
      </c>
      <c r="C28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7" spans="2:3" x14ac:dyDescent="0.25">
      <c r="B2887" s="181" t="e">
        <f t="shared" ca="1" si="275"/>
        <v>#N/A</v>
      </c>
      <c r="C28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8" spans="2:3" x14ac:dyDescent="0.25">
      <c r="B2888" s="181" t="e">
        <f t="shared" ca="1" si="275"/>
        <v>#N/A</v>
      </c>
      <c r="C28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9" spans="2:3" x14ac:dyDescent="0.25">
      <c r="B2889" s="181" t="e">
        <f t="shared" ca="1" si="275"/>
        <v>#N/A</v>
      </c>
      <c r="C28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0" spans="2:3" x14ac:dyDescent="0.25">
      <c r="B2890" s="181" t="e">
        <f t="shared" ca="1" si="275"/>
        <v>#N/A</v>
      </c>
      <c r="C28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1" spans="2:3" x14ac:dyDescent="0.25">
      <c r="B2891" s="181" t="e">
        <f t="shared" ca="1" si="275"/>
        <v>#N/A</v>
      </c>
      <c r="C28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2" spans="2:3" x14ac:dyDescent="0.25">
      <c r="B2892" s="181" t="e">
        <f t="shared" ca="1" si="275"/>
        <v>#N/A</v>
      </c>
      <c r="C28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3" spans="2:3" x14ac:dyDescent="0.25">
      <c r="B2893" s="181" t="e">
        <f t="shared" ca="1" si="275"/>
        <v>#N/A</v>
      </c>
      <c r="C28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4" spans="2:3" x14ac:dyDescent="0.25">
      <c r="B2894" s="181" t="e">
        <f t="shared" ca="1" si="275"/>
        <v>#N/A</v>
      </c>
      <c r="C28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5" spans="2:3" x14ac:dyDescent="0.25">
      <c r="B2895" s="181" t="e">
        <f t="shared" ca="1" si="275"/>
        <v>#N/A</v>
      </c>
      <c r="C28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6" spans="2:3" x14ac:dyDescent="0.25">
      <c r="B2896" s="181" t="e">
        <f t="shared" ca="1" si="275"/>
        <v>#N/A</v>
      </c>
      <c r="C28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7" spans="2:3" x14ac:dyDescent="0.25">
      <c r="B2897" s="181" t="e">
        <f t="shared" ca="1" si="275"/>
        <v>#N/A</v>
      </c>
      <c r="C28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8" spans="2:3" x14ac:dyDescent="0.25">
      <c r="B2898" s="181" t="e">
        <f t="shared" ca="1" si="275"/>
        <v>#N/A</v>
      </c>
      <c r="C28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9" spans="2:3" x14ac:dyDescent="0.25">
      <c r="B2899" s="181" t="e">
        <f t="shared" ca="1" si="275"/>
        <v>#N/A</v>
      </c>
      <c r="C28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0" spans="2:3" x14ac:dyDescent="0.25">
      <c r="B2900" s="181" t="e">
        <f t="shared" ca="1" si="275"/>
        <v>#N/A</v>
      </c>
      <c r="C29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1" spans="2:3" x14ac:dyDescent="0.25">
      <c r="B2901" s="181" t="e">
        <f t="shared" ca="1" si="275"/>
        <v>#N/A</v>
      </c>
      <c r="C29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2" spans="2:3" x14ac:dyDescent="0.25">
      <c r="B2902" s="181" t="e">
        <f t="shared" ca="1" si="275"/>
        <v>#N/A</v>
      </c>
      <c r="C29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3" spans="2:3" x14ac:dyDescent="0.25">
      <c r="B2903" s="181" t="e">
        <f t="shared" ca="1" si="275"/>
        <v>#N/A</v>
      </c>
      <c r="C29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4" spans="2:3" x14ac:dyDescent="0.25">
      <c r="B2904" s="181" t="e">
        <f t="shared" ca="1" si="275"/>
        <v>#N/A</v>
      </c>
      <c r="C29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5" spans="2:3" x14ac:dyDescent="0.25">
      <c r="B2905" s="181" t="e">
        <f t="shared" ca="1" si="275"/>
        <v>#N/A</v>
      </c>
      <c r="C29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6" spans="2:3" x14ac:dyDescent="0.25">
      <c r="B2906" s="181" t="e">
        <f t="shared" ca="1" si="275"/>
        <v>#N/A</v>
      </c>
      <c r="C29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7" spans="2:3" x14ac:dyDescent="0.25">
      <c r="B2907" s="181" t="e">
        <f t="shared" ca="1" si="275"/>
        <v>#N/A</v>
      </c>
      <c r="C29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8" spans="2:3" x14ac:dyDescent="0.25">
      <c r="B2908" s="181" t="e">
        <f t="shared" ca="1" si="275"/>
        <v>#N/A</v>
      </c>
      <c r="C29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9" spans="2:3" x14ac:dyDescent="0.25">
      <c r="B2909" s="181" t="e">
        <f t="shared" ca="1" si="275"/>
        <v>#N/A</v>
      </c>
      <c r="C29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0" spans="2:3" x14ac:dyDescent="0.25">
      <c r="B2910" s="181" t="e">
        <f t="shared" ca="1" si="275"/>
        <v>#N/A</v>
      </c>
      <c r="C29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1" spans="2:3" x14ac:dyDescent="0.25">
      <c r="B2911" s="181" t="e">
        <f t="shared" ca="1" si="275"/>
        <v>#N/A</v>
      </c>
      <c r="C29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2" spans="2:3" x14ac:dyDescent="0.25">
      <c r="B2912" s="181" t="e">
        <f t="shared" ca="1" si="275"/>
        <v>#N/A</v>
      </c>
      <c r="C29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3" spans="2:3" x14ac:dyDescent="0.25">
      <c r="B2913" s="181" t="e">
        <f t="shared" ca="1" si="275"/>
        <v>#N/A</v>
      </c>
      <c r="C29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4" spans="2:3" x14ac:dyDescent="0.25">
      <c r="B2914" s="181" t="e">
        <f t="shared" ca="1" si="275"/>
        <v>#N/A</v>
      </c>
      <c r="C29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5" spans="2:3" x14ac:dyDescent="0.25">
      <c r="B2915" s="181" t="e">
        <f t="shared" ca="1" si="275"/>
        <v>#N/A</v>
      </c>
      <c r="C29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6" spans="2:3" x14ac:dyDescent="0.25">
      <c r="B2916" s="181" t="e">
        <f t="shared" ca="1" si="275"/>
        <v>#N/A</v>
      </c>
      <c r="C29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7" spans="2:3" x14ac:dyDescent="0.25">
      <c r="B2917" s="181" t="e">
        <f t="shared" ca="1" si="275"/>
        <v>#N/A</v>
      </c>
      <c r="C29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8" spans="2:3" x14ac:dyDescent="0.25">
      <c r="B2918" s="181" t="e">
        <f t="shared" ca="1" si="275"/>
        <v>#N/A</v>
      </c>
      <c r="C29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9" spans="2:3" x14ac:dyDescent="0.25">
      <c r="B2919" s="181" t="e">
        <f t="shared" ca="1" si="275"/>
        <v>#N/A</v>
      </c>
      <c r="C29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0" spans="2:3" x14ac:dyDescent="0.25">
      <c r="B2920" s="181" t="e">
        <f t="shared" ca="1" si="275"/>
        <v>#N/A</v>
      </c>
      <c r="C29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1" spans="2:3" x14ac:dyDescent="0.25">
      <c r="B2921" s="181" t="e">
        <f t="shared" ca="1" si="275"/>
        <v>#N/A</v>
      </c>
      <c r="C29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2" spans="2:3" x14ac:dyDescent="0.25">
      <c r="B2922" s="181" t="e">
        <f t="shared" ca="1" si="275"/>
        <v>#N/A</v>
      </c>
      <c r="C29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3" spans="2:3" x14ac:dyDescent="0.25">
      <c r="B2923" s="181" t="e">
        <f t="shared" ca="1" si="275"/>
        <v>#N/A</v>
      </c>
      <c r="C29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4" spans="2:3" x14ac:dyDescent="0.25">
      <c r="B2924" s="181" t="e">
        <f t="shared" ca="1" si="275"/>
        <v>#N/A</v>
      </c>
      <c r="C29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5" spans="2:3" x14ac:dyDescent="0.25">
      <c r="B2925" s="181" t="e">
        <f t="shared" ca="1" si="275"/>
        <v>#N/A</v>
      </c>
      <c r="C29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6" spans="2:3" x14ac:dyDescent="0.25">
      <c r="B2926" s="181" t="e">
        <f t="shared" ca="1" si="275"/>
        <v>#N/A</v>
      </c>
      <c r="C29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7" spans="2:3" x14ac:dyDescent="0.25">
      <c r="B2927" s="181" t="e">
        <f t="shared" ca="1" si="275"/>
        <v>#N/A</v>
      </c>
      <c r="C29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8" spans="2:3" x14ac:dyDescent="0.25">
      <c r="B2928" s="181" t="e">
        <f t="shared" ca="1" si="275"/>
        <v>#N/A</v>
      </c>
      <c r="C29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9" spans="2:3" x14ac:dyDescent="0.25">
      <c r="B2929" s="181" t="e">
        <f t="shared" ca="1" si="275"/>
        <v>#N/A</v>
      </c>
      <c r="C29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0" spans="2:3" x14ac:dyDescent="0.25">
      <c r="B2930" s="181" t="e">
        <f t="shared" ca="1" si="275"/>
        <v>#N/A</v>
      </c>
      <c r="C29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1" spans="2:3" x14ac:dyDescent="0.25">
      <c r="B2931" s="181" t="e">
        <f t="shared" ca="1" si="275"/>
        <v>#N/A</v>
      </c>
      <c r="C29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2" spans="2:3" x14ac:dyDescent="0.25">
      <c r="B2932" s="181" t="e">
        <f t="shared" ca="1" si="275"/>
        <v>#N/A</v>
      </c>
      <c r="C29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3" spans="2:3" x14ac:dyDescent="0.25">
      <c r="B2933" s="181" t="e">
        <f t="shared" ca="1" si="275"/>
        <v>#N/A</v>
      </c>
      <c r="C29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4" spans="2:3" x14ac:dyDescent="0.25">
      <c r="B2934" s="181" t="e">
        <f t="shared" ca="1" si="275"/>
        <v>#N/A</v>
      </c>
      <c r="C29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5" spans="2:3" x14ac:dyDescent="0.25">
      <c r="B2935" s="181" t="e">
        <f t="shared" ca="1" si="275"/>
        <v>#N/A</v>
      </c>
      <c r="C29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6" spans="2:3" x14ac:dyDescent="0.25">
      <c r="B2936" s="181" t="e">
        <f t="shared" ca="1" si="275"/>
        <v>#N/A</v>
      </c>
      <c r="C29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7" spans="2:3" x14ac:dyDescent="0.25">
      <c r="B2937" s="181" t="e">
        <f t="shared" ca="1" si="275"/>
        <v>#N/A</v>
      </c>
      <c r="C29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8" spans="2:3" x14ac:dyDescent="0.25">
      <c r="B2938" s="181" t="e">
        <f t="shared" ca="1" si="275"/>
        <v>#N/A</v>
      </c>
      <c r="C29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9" spans="2:3" x14ac:dyDescent="0.25">
      <c r="B2939" s="181" t="e">
        <f t="shared" ca="1" si="275"/>
        <v>#N/A</v>
      </c>
      <c r="C29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0" spans="2:3" x14ac:dyDescent="0.25">
      <c r="B2940" s="181" t="e">
        <f t="shared" ca="1" si="275"/>
        <v>#N/A</v>
      </c>
      <c r="C29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1" spans="2:3" x14ac:dyDescent="0.25">
      <c r="B2941" s="181" t="e">
        <f t="shared" ca="1" si="275"/>
        <v>#N/A</v>
      </c>
      <c r="C29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2" spans="2:3" x14ac:dyDescent="0.25">
      <c r="B2942" s="181" t="e">
        <f t="shared" ca="1" si="275"/>
        <v>#N/A</v>
      </c>
      <c r="C29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3" spans="2:3" x14ac:dyDescent="0.25">
      <c r="B2943" s="181" t="e">
        <f t="shared" ca="1" si="275"/>
        <v>#N/A</v>
      </c>
      <c r="C29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4" spans="2:3" x14ac:dyDescent="0.25">
      <c r="B2944" s="181" t="e">
        <f t="shared" ca="1" si="275"/>
        <v>#N/A</v>
      </c>
      <c r="C29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5" spans="2:3" x14ac:dyDescent="0.25">
      <c r="B2945" s="181" t="e">
        <f t="shared" ca="1" si="275"/>
        <v>#N/A</v>
      </c>
      <c r="C29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6" spans="2:3" x14ac:dyDescent="0.25">
      <c r="B2946" s="181" t="e">
        <f t="shared" ref="B2946:B3009" ca="1" si="27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9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7" spans="2:3" x14ac:dyDescent="0.25">
      <c r="B2947" s="181" t="e">
        <f t="shared" ca="1" si="276"/>
        <v>#N/A</v>
      </c>
      <c r="C29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8" spans="2:3" x14ac:dyDescent="0.25">
      <c r="B2948" s="181" t="e">
        <f t="shared" ca="1" si="276"/>
        <v>#N/A</v>
      </c>
      <c r="C29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9" spans="2:3" x14ac:dyDescent="0.25">
      <c r="B2949" s="181" t="e">
        <f t="shared" ca="1" si="276"/>
        <v>#N/A</v>
      </c>
      <c r="C29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0" spans="2:3" x14ac:dyDescent="0.25">
      <c r="B2950" s="181" t="e">
        <f t="shared" ca="1" si="276"/>
        <v>#N/A</v>
      </c>
      <c r="C29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1" spans="2:3" x14ac:dyDescent="0.25">
      <c r="B2951" s="181" t="e">
        <f t="shared" ca="1" si="276"/>
        <v>#N/A</v>
      </c>
      <c r="C29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2" spans="2:3" x14ac:dyDescent="0.25">
      <c r="B2952" s="181" t="e">
        <f t="shared" ca="1" si="276"/>
        <v>#N/A</v>
      </c>
      <c r="C29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3" spans="2:3" x14ac:dyDescent="0.25">
      <c r="B2953" s="181" t="e">
        <f t="shared" ca="1" si="276"/>
        <v>#N/A</v>
      </c>
      <c r="C29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4" spans="2:3" x14ac:dyDescent="0.25">
      <c r="B2954" s="181" t="e">
        <f t="shared" ca="1" si="276"/>
        <v>#N/A</v>
      </c>
      <c r="C29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5" spans="2:3" x14ac:dyDescent="0.25">
      <c r="B2955" s="181" t="e">
        <f t="shared" ca="1" si="276"/>
        <v>#N/A</v>
      </c>
      <c r="C29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6" spans="2:3" x14ac:dyDescent="0.25">
      <c r="B2956" s="181" t="e">
        <f t="shared" ca="1" si="276"/>
        <v>#N/A</v>
      </c>
      <c r="C29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7" spans="2:3" x14ac:dyDescent="0.25">
      <c r="B2957" s="181" t="e">
        <f t="shared" ca="1" si="276"/>
        <v>#N/A</v>
      </c>
      <c r="C29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8" spans="2:3" x14ac:dyDescent="0.25">
      <c r="B2958" s="181" t="e">
        <f t="shared" ca="1" si="276"/>
        <v>#N/A</v>
      </c>
      <c r="C29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9" spans="2:3" x14ac:dyDescent="0.25">
      <c r="B2959" s="181" t="e">
        <f t="shared" ca="1" si="276"/>
        <v>#N/A</v>
      </c>
      <c r="C29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0" spans="2:3" x14ac:dyDescent="0.25">
      <c r="B2960" s="181" t="e">
        <f t="shared" ca="1" si="276"/>
        <v>#N/A</v>
      </c>
      <c r="C29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1" spans="2:3" x14ac:dyDescent="0.25">
      <c r="B2961" s="181" t="e">
        <f t="shared" ca="1" si="276"/>
        <v>#N/A</v>
      </c>
      <c r="C29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2" spans="2:3" x14ac:dyDescent="0.25">
      <c r="B2962" s="181" t="e">
        <f t="shared" ca="1" si="276"/>
        <v>#N/A</v>
      </c>
      <c r="C29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3" spans="2:3" x14ac:dyDescent="0.25">
      <c r="B2963" s="181" t="e">
        <f t="shared" ca="1" si="276"/>
        <v>#N/A</v>
      </c>
      <c r="C29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4" spans="2:3" x14ac:dyDescent="0.25">
      <c r="B2964" s="181" t="e">
        <f t="shared" ca="1" si="276"/>
        <v>#N/A</v>
      </c>
      <c r="C29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5" spans="2:3" x14ac:dyDescent="0.25">
      <c r="B2965" s="181" t="e">
        <f t="shared" ca="1" si="276"/>
        <v>#N/A</v>
      </c>
      <c r="C29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6" spans="2:3" x14ac:dyDescent="0.25">
      <c r="B2966" s="181" t="e">
        <f t="shared" ca="1" si="276"/>
        <v>#N/A</v>
      </c>
      <c r="C29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7" spans="2:3" x14ac:dyDescent="0.25">
      <c r="B2967" s="181" t="e">
        <f t="shared" ca="1" si="276"/>
        <v>#N/A</v>
      </c>
      <c r="C29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8" spans="2:3" x14ac:dyDescent="0.25">
      <c r="B2968" s="181" t="e">
        <f t="shared" ca="1" si="276"/>
        <v>#N/A</v>
      </c>
      <c r="C29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9" spans="2:3" x14ac:dyDescent="0.25">
      <c r="B2969" s="181" t="e">
        <f t="shared" ca="1" si="276"/>
        <v>#N/A</v>
      </c>
      <c r="C29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0" spans="2:3" x14ac:dyDescent="0.25">
      <c r="B2970" s="181" t="e">
        <f t="shared" ca="1" si="276"/>
        <v>#N/A</v>
      </c>
      <c r="C29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1" spans="2:3" x14ac:dyDescent="0.25">
      <c r="B2971" s="181" t="e">
        <f t="shared" ca="1" si="276"/>
        <v>#N/A</v>
      </c>
      <c r="C29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2" spans="2:3" x14ac:dyDescent="0.25">
      <c r="B2972" s="181" t="e">
        <f t="shared" ca="1" si="276"/>
        <v>#N/A</v>
      </c>
      <c r="C29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3" spans="2:3" x14ac:dyDescent="0.25">
      <c r="B2973" s="181" t="e">
        <f t="shared" ca="1" si="276"/>
        <v>#N/A</v>
      </c>
      <c r="C29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4" spans="2:3" x14ac:dyDescent="0.25">
      <c r="B2974" s="181" t="e">
        <f t="shared" ca="1" si="276"/>
        <v>#N/A</v>
      </c>
      <c r="C29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5" spans="2:3" x14ac:dyDescent="0.25">
      <c r="B2975" s="181" t="e">
        <f t="shared" ca="1" si="276"/>
        <v>#N/A</v>
      </c>
      <c r="C29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6" spans="2:3" x14ac:dyDescent="0.25">
      <c r="B2976" s="181" t="e">
        <f t="shared" ca="1" si="276"/>
        <v>#N/A</v>
      </c>
      <c r="C29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7" spans="2:3" x14ac:dyDescent="0.25">
      <c r="B2977" s="181" t="e">
        <f t="shared" ca="1" si="276"/>
        <v>#N/A</v>
      </c>
      <c r="C29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8" spans="2:3" x14ac:dyDescent="0.25">
      <c r="B2978" s="181" t="e">
        <f t="shared" ca="1" si="276"/>
        <v>#N/A</v>
      </c>
      <c r="C29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9" spans="2:3" x14ac:dyDescent="0.25">
      <c r="B2979" s="181" t="e">
        <f t="shared" ca="1" si="276"/>
        <v>#N/A</v>
      </c>
      <c r="C29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0" spans="2:3" x14ac:dyDescent="0.25">
      <c r="B2980" s="181" t="e">
        <f t="shared" ca="1" si="276"/>
        <v>#N/A</v>
      </c>
      <c r="C29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1" spans="2:3" x14ac:dyDescent="0.25">
      <c r="B2981" s="181" t="e">
        <f t="shared" ca="1" si="276"/>
        <v>#N/A</v>
      </c>
      <c r="C29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2" spans="2:3" x14ac:dyDescent="0.25">
      <c r="B2982" s="181" t="e">
        <f t="shared" ca="1" si="276"/>
        <v>#N/A</v>
      </c>
      <c r="C29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3" spans="2:3" x14ac:dyDescent="0.25">
      <c r="B2983" s="181" t="e">
        <f t="shared" ca="1" si="276"/>
        <v>#N/A</v>
      </c>
      <c r="C29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4" spans="2:3" x14ac:dyDescent="0.25">
      <c r="B2984" s="181" t="e">
        <f t="shared" ca="1" si="276"/>
        <v>#N/A</v>
      </c>
      <c r="C29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5" spans="2:3" x14ac:dyDescent="0.25">
      <c r="B2985" s="181" t="e">
        <f t="shared" ca="1" si="276"/>
        <v>#N/A</v>
      </c>
      <c r="C29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6" spans="2:3" x14ac:dyDescent="0.25">
      <c r="B2986" s="181" t="e">
        <f t="shared" ca="1" si="276"/>
        <v>#N/A</v>
      </c>
      <c r="C29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7" spans="2:3" x14ac:dyDescent="0.25">
      <c r="B2987" s="181" t="e">
        <f t="shared" ca="1" si="276"/>
        <v>#N/A</v>
      </c>
      <c r="C29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8" spans="2:3" x14ac:dyDescent="0.25">
      <c r="B2988" s="181" t="e">
        <f t="shared" ca="1" si="276"/>
        <v>#N/A</v>
      </c>
      <c r="C29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9" spans="2:3" x14ac:dyDescent="0.25">
      <c r="B2989" s="181" t="e">
        <f t="shared" ca="1" si="276"/>
        <v>#N/A</v>
      </c>
      <c r="C29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0" spans="2:3" x14ac:dyDescent="0.25">
      <c r="B2990" s="181" t="e">
        <f t="shared" ca="1" si="276"/>
        <v>#N/A</v>
      </c>
      <c r="C29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1" spans="2:3" x14ac:dyDescent="0.25">
      <c r="B2991" s="181" t="e">
        <f t="shared" ca="1" si="276"/>
        <v>#N/A</v>
      </c>
      <c r="C29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2" spans="2:3" x14ac:dyDescent="0.25">
      <c r="B2992" s="181" t="e">
        <f t="shared" ca="1" si="276"/>
        <v>#N/A</v>
      </c>
      <c r="C29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3" spans="2:3" x14ac:dyDescent="0.25">
      <c r="B2993" s="181" t="e">
        <f t="shared" ca="1" si="276"/>
        <v>#N/A</v>
      </c>
      <c r="C29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4" spans="2:3" x14ac:dyDescent="0.25">
      <c r="B2994" s="181" t="e">
        <f t="shared" ca="1" si="276"/>
        <v>#N/A</v>
      </c>
      <c r="C29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5" spans="2:3" x14ac:dyDescent="0.25">
      <c r="B2995" s="181" t="e">
        <f t="shared" ca="1" si="276"/>
        <v>#N/A</v>
      </c>
      <c r="C29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6" spans="2:3" x14ac:dyDescent="0.25">
      <c r="B2996" s="181" t="e">
        <f t="shared" ca="1" si="276"/>
        <v>#N/A</v>
      </c>
      <c r="C29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7" spans="2:3" x14ac:dyDescent="0.25">
      <c r="B2997" s="181" t="e">
        <f t="shared" ca="1" si="276"/>
        <v>#N/A</v>
      </c>
      <c r="C29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8" spans="2:3" x14ac:dyDescent="0.25">
      <c r="B2998" s="181" t="e">
        <f t="shared" ca="1" si="276"/>
        <v>#N/A</v>
      </c>
      <c r="C29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9" spans="2:3" x14ac:dyDescent="0.25">
      <c r="B2999" s="181" t="e">
        <f t="shared" ca="1" si="276"/>
        <v>#N/A</v>
      </c>
      <c r="C29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0" spans="2:3" x14ac:dyDescent="0.25">
      <c r="B3000" s="181" t="e">
        <f t="shared" ca="1" si="276"/>
        <v>#N/A</v>
      </c>
      <c r="C30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1" spans="2:3" x14ac:dyDescent="0.25">
      <c r="B3001" s="181" t="e">
        <f t="shared" ca="1" si="276"/>
        <v>#N/A</v>
      </c>
      <c r="C30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2" spans="2:3" x14ac:dyDescent="0.25">
      <c r="B3002" s="181" t="e">
        <f t="shared" ca="1" si="276"/>
        <v>#N/A</v>
      </c>
      <c r="C30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3" spans="2:3" x14ac:dyDescent="0.25">
      <c r="B3003" s="181" t="e">
        <f t="shared" ca="1" si="276"/>
        <v>#N/A</v>
      </c>
      <c r="C30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4" spans="2:3" x14ac:dyDescent="0.25">
      <c r="B3004" s="181" t="e">
        <f t="shared" ca="1" si="276"/>
        <v>#N/A</v>
      </c>
      <c r="C30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5" spans="2:3" x14ac:dyDescent="0.25">
      <c r="B3005" s="181" t="e">
        <f t="shared" ca="1" si="276"/>
        <v>#N/A</v>
      </c>
      <c r="C30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6" spans="2:3" x14ac:dyDescent="0.25">
      <c r="B3006" s="181" t="e">
        <f t="shared" ca="1" si="276"/>
        <v>#N/A</v>
      </c>
      <c r="C30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7" spans="2:3" x14ac:dyDescent="0.25">
      <c r="B3007" s="181" t="e">
        <f t="shared" ca="1" si="276"/>
        <v>#N/A</v>
      </c>
      <c r="C30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8" spans="2:3" x14ac:dyDescent="0.25">
      <c r="B3008" s="181" t="e">
        <f t="shared" ca="1" si="276"/>
        <v>#N/A</v>
      </c>
      <c r="C30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9" spans="2:3" x14ac:dyDescent="0.25">
      <c r="B3009" s="181" t="e">
        <f t="shared" ca="1" si="276"/>
        <v>#N/A</v>
      </c>
      <c r="C30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0" spans="2:3" x14ac:dyDescent="0.25">
      <c r="B3010" s="181" t="e">
        <f t="shared" ref="B3010:B3073" ca="1" si="277">($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0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1" spans="2:3" x14ac:dyDescent="0.25">
      <c r="B3011" s="181" t="e">
        <f t="shared" ca="1" si="277"/>
        <v>#N/A</v>
      </c>
      <c r="C30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2" spans="2:3" x14ac:dyDescent="0.25">
      <c r="B3012" s="181" t="e">
        <f t="shared" ca="1" si="277"/>
        <v>#N/A</v>
      </c>
      <c r="C30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3" spans="2:3" x14ac:dyDescent="0.25">
      <c r="B3013" s="181" t="e">
        <f t="shared" ca="1" si="277"/>
        <v>#N/A</v>
      </c>
      <c r="C30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4" spans="2:3" x14ac:dyDescent="0.25">
      <c r="B3014" s="181" t="e">
        <f t="shared" ca="1" si="277"/>
        <v>#N/A</v>
      </c>
      <c r="C30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5" spans="2:3" x14ac:dyDescent="0.25">
      <c r="B3015" s="181" t="e">
        <f t="shared" ca="1" si="277"/>
        <v>#N/A</v>
      </c>
      <c r="C30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6" spans="2:3" x14ac:dyDescent="0.25">
      <c r="B3016" s="181" t="e">
        <f t="shared" ca="1" si="277"/>
        <v>#N/A</v>
      </c>
      <c r="C30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7" spans="2:3" x14ac:dyDescent="0.25">
      <c r="B3017" s="181" t="e">
        <f t="shared" ca="1" si="277"/>
        <v>#N/A</v>
      </c>
      <c r="C30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8" spans="2:3" x14ac:dyDescent="0.25">
      <c r="B3018" s="181" t="e">
        <f t="shared" ca="1" si="277"/>
        <v>#N/A</v>
      </c>
      <c r="C30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9" spans="2:3" x14ac:dyDescent="0.25">
      <c r="B3019" s="181" t="e">
        <f t="shared" ca="1" si="277"/>
        <v>#N/A</v>
      </c>
      <c r="C30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0" spans="2:3" x14ac:dyDescent="0.25">
      <c r="B3020" s="181" t="e">
        <f t="shared" ca="1" si="277"/>
        <v>#N/A</v>
      </c>
      <c r="C30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1" spans="2:3" x14ac:dyDescent="0.25">
      <c r="B3021" s="181" t="e">
        <f t="shared" ca="1" si="277"/>
        <v>#N/A</v>
      </c>
      <c r="C30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2" spans="2:3" x14ac:dyDescent="0.25">
      <c r="B3022" s="181" t="e">
        <f t="shared" ca="1" si="277"/>
        <v>#N/A</v>
      </c>
      <c r="C30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3" spans="2:3" x14ac:dyDescent="0.25">
      <c r="B3023" s="181" t="e">
        <f t="shared" ca="1" si="277"/>
        <v>#N/A</v>
      </c>
      <c r="C30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4" spans="2:3" x14ac:dyDescent="0.25">
      <c r="B3024" s="181" t="e">
        <f t="shared" ca="1" si="277"/>
        <v>#N/A</v>
      </c>
      <c r="C30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5" spans="2:3" x14ac:dyDescent="0.25">
      <c r="B3025" s="181" t="e">
        <f t="shared" ca="1" si="277"/>
        <v>#N/A</v>
      </c>
      <c r="C30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6" spans="2:3" x14ac:dyDescent="0.25">
      <c r="B3026" s="181" t="e">
        <f t="shared" ca="1" si="277"/>
        <v>#N/A</v>
      </c>
      <c r="C30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7" spans="2:3" x14ac:dyDescent="0.25">
      <c r="B3027" s="181" t="e">
        <f t="shared" ca="1" si="277"/>
        <v>#N/A</v>
      </c>
      <c r="C30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8" spans="2:3" x14ac:dyDescent="0.25">
      <c r="B3028" s="181" t="e">
        <f t="shared" ca="1" si="277"/>
        <v>#N/A</v>
      </c>
      <c r="C30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9" spans="2:3" x14ac:dyDescent="0.25">
      <c r="B3029" s="181" t="e">
        <f t="shared" ca="1" si="277"/>
        <v>#N/A</v>
      </c>
      <c r="C30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0" spans="2:3" x14ac:dyDescent="0.25">
      <c r="B3030" s="181" t="e">
        <f t="shared" ca="1" si="277"/>
        <v>#N/A</v>
      </c>
      <c r="C30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1" spans="2:3" x14ac:dyDescent="0.25">
      <c r="B3031" s="181" t="e">
        <f t="shared" ca="1" si="277"/>
        <v>#N/A</v>
      </c>
      <c r="C30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2" spans="2:3" x14ac:dyDescent="0.25">
      <c r="B3032" s="181" t="e">
        <f t="shared" ca="1" si="277"/>
        <v>#N/A</v>
      </c>
      <c r="C30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3" spans="2:3" x14ac:dyDescent="0.25">
      <c r="B3033" s="181" t="e">
        <f t="shared" ca="1" si="277"/>
        <v>#N/A</v>
      </c>
      <c r="C30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4" spans="2:3" x14ac:dyDescent="0.25">
      <c r="B3034" s="181" t="e">
        <f t="shared" ca="1" si="277"/>
        <v>#N/A</v>
      </c>
      <c r="C30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5" spans="2:3" x14ac:dyDescent="0.25">
      <c r="B3035" s="181" t="e">
        <f t="shared" ca="1" si="277"/>
        <v>#N/A</v>
      </c>
      <c r="C30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6" spans="2:3" x14ac:dyDescent="0.25">
      <c r="B3036" s="181" t="e">
        <f t="shared" ca="1" si="277"/>
        <v>#N/A</v>
      </c>
      <c r="C30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7" spans="2:3" x14ac:dyDescent="0.25">
      <c r="B3037" s="181" t="e">
        <f t="shared" ca="1" si="277"/>
        <v>#N/A</v>
      </c>
      <c r="C30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8" spans="2:3" x14ac:dyDescent="0.25">
      <c r="B3038" s="181" t="e">
        <f t="shared" ca="1" si="277"/>
        <v>#N/A</v>
      </c>
      <c r="C30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9" spans="2:3" x14ac:dyDescent="0.25">
      <c r="B3039" s="181" t="e">
        <f t="shared" ca="1" si="277"/>
        <v>#N/A</v>
      </c>
      <c r="C30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0" spans="2:3" x14ac:dyDescent="0.25">
      <c r="B3040" s="181" t="e">
        <f t="shared" ca="1" si="277"/>
        <v>#N/A</v>
      </c>
      <c r="C30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1" spans="2:3" x14ac:dyDescent="0.25">
      <c r="B3041" s="181" t="e">
        <f t="shared" ca="1" si="277"/>
        <v>#N/A</v>
      </c>
      <c r="C30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2" spans="2:3" x14ac:dyDescent="0.25">
      <c r="B3042" s="181" t="e">
        <f t="shared" ca="1" si="277"/>
        <v>#N/A</v>
      </c>
      <c r="C30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3" spans="2:3" x14ac:dyDescent="0.25">
      <c r="B3043" s="181" t="e">
        <f t="shared" ca="1" si="277"/>
        <v>#N/A</v>
      </c>
      <c r="C30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4" spans="2:3" x14ac:dyDescent="0.25">
      <c r="B3044" s="181" t="e">
        <f t="shared" ca="1" si="277"/>
        <v>#N/A</v>
      </c>
      <c r="C30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5" spans="2:3" x14ac:dyDescent="0.25">
      <c r="B3045" s="181" t="e">
        <f t="shared" ca="1" si="277"/>
        <v>#N/A</v>
      </c>
      <c r="C30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6" spans="2:3" x14ac:dyDescent="0.25">
      <c r="B3046" s="181" t="e">
        <f t="shared" ca="1" si="277"/>
        <v>#N/A</v>
      </c>
      <c r="C30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7" spans="2:3" x14ac:dyDescent="0.25">
      <c r="B3047" s="181" t="e">
        <f t="shared" ca="1" si="277"/>
        <v>#N/A</v>
      </c>
      <c r="C30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8" spans="2:3" x14ac:dyDescent="0.25">
      <c r="B3048" s="181" t="e">
        <f t="shared" ca="1" si="277"/>
        <v>#N/A</v>
      </c>
      <c r="C30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9" spans="2:3" x14ac:dyDescent="0.25">
      <c r="B3049" s="181" t="e">
        <f t="shared" ca="1" si="277"/>
        <v>#N/A</v>
      </c>
      <c r="C30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0" spans="2:3" x14ac:dyDescent="0.25">
      <c r="B3050" s="181" t="e">
        <f t="shared" ca="1" si="277"/>
        <v>#N/A</v>
      </c>
      <c r="C30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1" spans="2:3" x14ac:dyDescent="0.25">
      <c r="B3051" s="181" t="e">
        <f t="shared" ca="1" si="277"/>
        <v>#N/A</v>
      </c>
      <c r="C30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2" spans="2:3" x14ac:dyDescent="0.25">
      <c r="B3052" s="181" t="e">
        <f t="shared" ca="1" si="277"/>
        <v>#N/A</v>
      </c>
      <c r="C30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3" spans="2:3" x14ac:dyDescent="0.25">
      <c r="B3053" s="181" t="e">
        <f t="shared" ca="1" si="277"/>
        <v>#N/A</v>
      </c>
      <c r="C30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4" spans="2:3" x14ac:dyDescent="0.25">
      <c r="B3054" s="181" t="e">
        <f t="shared" ca="1" si="277"/>
        <v>#N/A</v>
      </c>
      <c r="C30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5" spans="2:3" x14ac:dyDescent="0.25">
      <c r="B3055" s="181" t="e">
        <f t="shared" ca="1" si="277"/>
        <v>#N/A</v>
      </c>
      <c r="C30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6" spans="2:3" x14ac:dyDescent="0.25">
      <c r="B3056" s="181" t="e">
        <f t="shared" ca="1" si="277"/>
        <v>#N/A</v>
      </c>
      <c r="C30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7" spans="2:3" x14ac:dyDescent="0.25">
      <c r="B3057" s="181" t="e">
        <f t="shared" ca="1" si="277"/>
        <v>#N/A</v>
      </c>
      <c r="C30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8" spans="2:3" x14ac:dyDescent="0.25">
      <c r="B3058" s="181" t="e">
        <f t="shared" ca="1" si="277"/>
        <v>#N/A</v>
      </c>
      <c r="C30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9" spans="2:3" x14ac:dyDescent="0.25">
      <c r="B3059" s="181" t="e">
        <f t="shared" ca="1" si="277"/>
        <v>#N/A</v>
      </c>
      <c r="C30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0" spans="2:3" x14ac:dyDescent="0.25">
      <c r="B3060" s="181" t="e">
        <f t="shared" ca="1" si="277"/>
        <v>#N/A</v>
      </c>
      <c r="C30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1" spans="2:3" x14ac:dyDescent="0.25">
      <c r="B3061" s="181" t="e">
        <f t="shared" ca="1" si="277"/>
        <v>#N/A</v>
      </c>
      <c r="C30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2" spans="2:3" x14ac:dyDescent="0.25">
      <c r="B3062" s="181" t="e">
        <f t="shared" ca="1" si="277"/>
        <v>#N/A</v>
      </c>
      <c r="C30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3" spans="2:3" x14ac:dyDescent="0.25">
      <c r="B3063" s="181" t="e">
        <f t="shared" ca="1" si="277"/>
        <v>#N/A</v>
      </c>
      <c r="C30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4" spans="2:3" x14ac:dyDescent="0.25">
      <c r="B3064" s="181" t="e">
        <f t="shared" ca="1" si="277"/>
        <v>#N/A</v>
      </c>
      <c r="C30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5" spans="2:3" x14ac:dyDescent="0.25">
      <c r="B3065" s="181" t="e">
        <f t="shared" ca="1" si="277"/>
        <v>#N/A</v>
      </c>
      <c r="C30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6" spans="2:3" x14ac:dyDescent="0.25">
      <c r="B3066" s="181" t="e">
        <f t="shared" ca="1" si="277"/>
        <v>#N/A</v>
      </c>
      <c r="C30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7" spans="2:3" x14ac:dyDescent="0.25">
      <c r="B3067" s="181" t="e">
        <f t="shared" ca="1" si="277"/>
        <v>#N/A</v>
      </c>
      <c r="C30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8" spans="2:3" x14ac:dyDescent="0.25">
      <c r="B3068" s="181" t="e">
        <f t="shared" ca="1" si="277"/>
        <v>#N/A</v>
      </c>
      <c r="C30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9" spans="2:3" x14ac:dyDescent="0.25">
      <c r="B3069" s="181" t="e">
        <f t="shared" ca="1" si="277"/>
        <v>#N/A</v>
      </c>
      <c r="C30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0" spans="2:3" x14ac:dyDescent="0.25">
      <c r="B3070" s="181" t="e">
        <f t="shared" ca="1" si="277"/>
        <v>#N/A</v>
      </c>
      <c r="C30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1" spans="2:3" x14ac:dyDescent="0.25">
      <c r="B3071" s="181" t="e">
        <f t="shared" ca="1" si="277"/>
        <v>#N/A</v>
      </c>
      <c r="C30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2" spans="2:3" x14ac:dyDescent="0.25">
      <c r="B3072" s="181" t="e">
        <f t="shared" ca="1" si="277"/>
        <v>#N/A</v>
      </c>
      <c r="C30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3" spans="2:3" x14ac:dyDescent="0.25">
      <c r="B3073" s="181" t="e">
        <f t="shared" ca="1" si="277"/>
        <v>#N/A</v>
      </c>
      <c r="C30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4" spans="2:3" x14ac:dyDescent="0.25">
      <c r="B3074" s="181" t="e">
        <f t="shared" ref="B3074:B3137" ca="1" si="278">($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0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5" spans="2:3" x14ac:dyDescent="0.25">
      <c r="B3075" s="181" t="e">
        <f t="shared" ca="1" si="278"/>
        <v>#N/A</v>
      </c>
      <c r="C30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6" spans="2:3" x14ac:dyDescent="0.25">
      <c r="B3076" s="181" t="e">
        <f t="shared" ca="1" si="278"/>
        <v>#N/A</v>
      </c>
      <c r="C30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7" spans="2:3" x14ac:dyDescent="0.25">
      <c r="B3077" s="181" t="e">
        <f t="shared" ca="1" si="278"/>
        <v>#N/A</v>
      </c>
      <c r="C30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8" spans="2:3" x14ac:dyDescent="0.25">
      <c r="B3078" s="181" t="e">
        <f t="shared" ca="1" si="278"/>
        <v>#N/A</v>
      </c>
      <c r="C30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9" spans="2:3" x14ac:dyDescent="0.25">
      <c r="B3079" s="181" t="e">
        <f t="shared" ca="1" si="278"/>
        <v>#N/A</v>
      </c>
      <c r="C30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0" spans="2:3" x14ac:dyDescent="0.25">
      <c r="B3080" s="181" t="e">
        <f t="shared" ca="1" si="278"/>
        <v>#N/A</v>
      </c>
      <c r="C30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1" spans="2:3" x14ac:dyDescent="0.25">
      <c r="B3081" s="181" t="e">
        <f t="shared" ca="1" si="278"/>
        <v>#N/A</v>
      </c>
      <c r="C30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2" spans="2:3" x14ac:dyDescent="0.25">
      <c r="B3082" s="181" t="e">
        <f t="shared" ca="1" si="278"/>
        <v>#N/A</v>
      </c>
      <c r="C30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3" spans="2:3" x14ac:dyDescent="0.25">
      <c r="B3083" s="181" t="e">
        <f t="shared" ca="1" si="278"/>
        <v>#N/A</v>
      </c>
      <c r="C30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4" spans="2:3" x14ac:dyDescent="0.25">
      <c r="B3084" s="181" t="e">
        <f t="shared" ca="1" si="278"/>
        <v>#N/A</v>
      </c>
      <c r="C30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5" spans="2:3" x14ac:dyDescent="0.25">
      <c r="B3085" s="181" t="e">
        <f t="shared" ca="1" si="278"/>
        <v>#N/A</v>
      </c>
      <c r="C30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6" spans="2:3" x14ac:dyDescent="0.25">
      <c r="B3086" s="181" t="e">
        <f t="shared" ca="1" si="278"/>
        <v>#N/A</v>
      </c>
      <c r="C30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7" spans="2:3" x14ac:dyDescent="0.25">
      <c r="B3087" s="181" t="e">
        <f t="shared" ca="1" si="278"/>
        <v>#N/A</v>
      </c>
      <c r="C30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8" spans="2:3" x14ac:dyDescent="0.25">
      <c r="B3088" s="181" t="e">
        <f t="shared" ca="1" si="278"/>
        <v>#N/A</v>
      </c>
      <c r="C30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9" spans="2:3" x14ac:dyDescent="0.25">
      <c r="B3089" s="181" t="e">
        <f t="shared" ca="1" si="278"/>
        <v>#N/A</v>
      </c>
      <c r="C30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0" spans="2:3" x14ac:dyDescent="0.25">
      <c r="B3090" s="181" t="e">
        <f t="shared" ca="1" si="278"/>
        <v>#N/A</v>
      </c>
      <c r="C30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1" spans="2:3" x14ac:dyDescent="0.25">
      <c r="B3091" s="181" t="e">
        <f t="shared" ca="1" si="278"/>
        <v>#N/A</v>
      </c>
      <c r="C30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2" spans="2:3" x14ac:dyDescent="0.25">
      <c r="B3092" s="181" t="e">
        <f t="shared" ca="1" si="278"/>
        <v>#N/A</v>
      </c>
      <c r="C30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3" spans="2:3" x14ac:dyDescent="0.25">
      <c r="B3093" s="181" t="e">
        <f t="shared" ca="1" si="278"/>
        <v>#N/A</v>
      </c>
      <c r="C30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4" spans="2:3" x14ac:dyDescent="0.25">
      <c r="B3094" s="181" t="e">
        <f t="shared" ca="1" si="278"/>
        <v>#N/A</v>
      </c>
      <c r="C30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5" spans="2:3" x14ac:dyDescent="0.25">
      <c r="B3095" s="181" t="e">
        <f t="shared" ca="1" si="278"/>
        <v>#N/A</v>
      </c>
      <c r="C30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6" spans="2:3" x14ac:dyDescent="0.25">
      <c r="B3096" s="181" t="e">
        <f t="shared" ca="1" si="278"/>
        <v>#N/A</v>
      </c>
      <c r="C30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7" spans="2:3" x14ac:dyDescent="0.25">
      <c r="B3097" s="181" t="e">
        <f t="shared" ca="1" si="278"/>
        <v>#N/A</v>
      </c>
      <c r="C30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8" spans="2:3" x14ac:dyDescent="0.25">
      <c r="B3098" s="181" t="e">
        <f t="shared" ca="1" si="278"/>
        <v>#N/A</v>
      </c>
      <c r="C30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9" spans="2:3" x14ac:dyDescent="0.25">
      <c r="B3099" s="181" t="e">
        <f t="shared" ca="1" si="278"/>
        <v>#N/A</v>
      </c>
      <c r="C30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0" spans="2:3" x14ac:dyDescent="0.25">
      <c r="B3100" s="181" t="e">
        <f t="shared" ca="1" si="278"/>
        <v>#N/A</v>
      </c>
      <c r="C31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1" spans="2:3" x14ac:dyDescent="0.25">
      <c r="B3101" s="181" t="e">
        <f t="shared" ca="1" si="278"/>
        <v>#N/A</v>
      </c>
      <c r="C31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2" spans="2:3" x14ac:dyDescent="0.25">
      <c r="B3102" s="181" t="e">
        <f t="shared" ca="1" si="278"/>
        <v>#N/A</v>
      </c>
      <c r="C31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3" spans="2:3" x14ac:dyDescent="0.25">
      <c r="B3103" s="181" t="e">
        <f t="shared" ca="1" si="278"/>
        <v>#N/A</v>
      </c>
      <c r="C31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4" spans="2:3" x14ac:dyDescent="0.25">
      <c r="B3104" s="181" t="e">
        <f t="shared" ca="1" si="278"/>
        <v>#N/A</v>
      </c>
      <c r="C31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5" spans="2:3" x14ac:dyDescent="0.25">
      <c r="B3105" s="181" t="e">
        <f t="shared" ca="1" si="278"/>
        <v>#N/A</v>
      </c>
      <c r="C31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6" spans="2:3" x14ac:dyDescent="0.25">
      <c r="B3106" s="181" t="e">
        <f t="shared" ca="1" si="278"/>
        <v>#N/A</v>
      </c>
      <c r="C31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7" spans="2:3" x14ac:dyDescent="0.25">
      <c r="B3107" s="181" t="e">
        <f t="shared" ca="1" si="278"/>
        <v>#N/A</v>
      </c>
      <c r="C31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8" spans="2:3" x14ac:dyDescent="0.25">
      <c r="B3108" s="181" t="e">
        <f t="shared" ca="1" si="278"/>
        <v>#N/A</v>
      </c>
      <c r="C31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9" spans="2:3" x14ac:dyDescent="0.25">
      <c r="B3109" s="181" t="e">
        <f t="shared" ca="1" si="278"/>
        <v>#N/A</v>
      </c>
      <c r="C31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0" spans="2:3" x14ac:dyDescent="0.25">
      <c r="B3110" s="181" t="e">
        <f t="shared" ca="1" si="278"/>
        <v>#N/A</v>
      </c>
      <c r="C31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1" spans="2:3" x14ac:dyDescent="0.25">
      <c r="B3111" s="181" t="e">
        <f t="shared" ca="1" si="278"/>
        <v>#N/A</v>
      </c>
      <c r="C31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2" spans="2:3" x14ac:dyDescent="0.25">
      <c r="B3112" s="181" t="e">
        <f t="shared" ca="1" si="278"/>
        <v>#N/A</v>
      </c>
      <c r="C31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3" spans="2:3" x14ac:dyDescent="0.25">
      <c r="B3113" s="181" t="e">
        <f t="shared" ca="1" si="278"/>
        <v>#N/A</v>
      </c>
      <c r="C31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4" spans="2:3" x14ac:dyDescent="0.25">
      <c r="B3114" s="181" t="e">
        <f t="shared" ca="1" si="278"/>
        <v>#N/A</v>
      </c>
      <c r="C31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5" spans="2:3" x14ac:dyDescent="0.25">
      <c r="B3115" s="181" t="e">
        <f t="shared" ca="1" si="278"/>
        <v>#N/A</v>
      </c>
      <c r="C31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6" spans="2:3" x14ac:dyDescent="0.25">
      <c r="B3116" s="181" t="e">
        <f t="shared" ca="1" si="278"/>
        <v>#N/A</v>
      </c>
      <c r="C31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7" spans="2:3" x14ac:dyDescent="0.25">
      <c r="B3117" s="181" t="e">
        <f t="shared" ca="1" si="278"/>
        <v>#N/A</v>
      </c>
      <c r="C31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8" spans="2:3" x14ac:dyDescent="0.25">
      <c r="B3118" s="181" t="e">
        <f t="shared" ca="1" si="278"/>
        <v>#N/A</v>
      </c>
      <c r="C31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9" spans="2:3" x14ac:dyDescent="0.25">
      <c r="B3119" s="181" t="e">
        <f t="shared" ca="1" si="278"/>
        <v>#N/A</v>
      </c>
      <c r="C31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0" spans="2:3" x14ac:dyDescent="0.25">
      <c r="B3120" s="181" t="e">
        <f t="shared" ca="1" si="278"/>
        <v>#N/A</v>
      </c>
      <c r="C31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1" spans="2:3" x14ac:dyDescent="0.25">
      <c r="B3121" s="181" t="e">
        <f t="shared" ca="1" si="278"/>
        <v>#N/A</v>
      </c>
      <c r="C31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2" spans="2:3" x14ac:dyDescent="0.25">
      <c r="B3122" s="181" t="e">
        <f t="shared" ca="1" si="278"/>
        <v>#N/A</v>
      </c>
      <c r="C31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3" spans="2:3" x14ac:dyDescent="0.25">
      <c r="B3123" s="181" t="e">
        <f t="shared" ca="1" si="278"/>
        <v>#N/A</v>
      </c>
      <c r="C31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4" spans="2:3" x14ac:dyDescent="0.25">
      <c r="B3124" s="181" t="e">
        <f t="shared" ca="1" si="278"/>
        <v>#N/A</v>
      </c>
      <c r="C31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5" spans="2:3" x14ac:dyDescent="0.25">
      <c r="B3125" s="181" t="e">
        <f t="shared" ca="1" si="278"/>
        <v>#N/A</v>
      </c>
      <c r="C31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6" spans="2:3" x14ac:dyDescent="0.25">
      <c r="B3126" s="181" t="e">
        <f t="shared" ca="1" si="278"/>
        <v>#N/A</v>
      </c>
      <c r="C31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7" spans="2:3" x14ac:dyDescent="0.25">
      <c r="B3127" s="181" t="e">
        <f t="shared" ca="1" si="278"/>
        <v>#N/A</v>
      </c>
      <c r="C31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8" spans="2:3" x14ac:dyDescent="0.25">
      <c r="B3128" s="181" t="e">
        <f t="shared" ca="1" si="278"/>
        <v>#N/A</v>
      </c>
      <c r="C31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9" spans="2:3" x14ac:dyDescent="0.25">
      <c r="B3129" s="181" t="e">
        <f t="shared" ca="1" si="278"/>
        <v>#N/A</v>
      </c>
      <c r="C31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0" spans="2:3" x14ac:dyDescent="0.25">
      <c r="B3130" s="181" t="e">
        <f t="shared" ca="1" si="278"/>
        <v>#N/A</v>
      </c>
      <c r="C31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1" spans="2:3" x14ac:dyDescent="0.25">
      <c r="B3131" s="181" t="e">
        <f t="shared" ca="1" si="278"/>
        <v>#N/A</v>
      </c>
      <c r="C31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2" spans="2:3" x14ac:dyDescent="0.25">
      <c r="B3132" s="181" t="e">
        <f t="shared" ca="1" si="278"/>
        <v>#N/A</v>
      </c>
      <c r="C31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3" spans="2:3" x14ac:dyDescent="0.25">
      <c r="B3133" s="181" t="e">
        <f t="shared" ca="1" si="278"/>
        <v>#N/A</v>
      </c>
      <c r="C31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4" spans="2:3" x14ac:dyDescent="0.25">
      <c r="B3134" s="181" t="e">
        <f t="shared" ca="1" si="278"/>
        <v>#N/A</v>
      </c>
      <c r="C31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5" spans="2:3" x14ac:dyDescent="0.25">
      <c r="B3135" s="181" t="e">
        <f t="shared" ca="1" si="278"/>
        <v>#N/A</v>
      </c>
      <c r="C31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6" spans="2:3" x14ac:dyDescent="0.25">
      <c r="B3136" s="181" t="e">
        <f t="shared" ca="1" si="278"/>
        <v>#N/A</v>
      </c>
      <c r="C31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7" spans="2:3" x14ac:dyDescent="0.25">
      <c r="B3137" s="181" t="e">
        <f t="shared" ca="1" si="278"/>
        <v>#N/A</v>
      </c>
      <c r="C31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8" spans="2:3" x14ac:dyDescent="0.25">
      <c r="B3138" s="181" t="e">
        <f t="shared" ref="B3138:B3201" ca="1" si="27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1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9" spans="2:3" x14ac:dyDescent="0.25">
      <c r="B3139" s="181" t="e">
        <f t="shared" ca="1" si="279"/>
        <v>#N/A</v>
      </c>
      <c r="C31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0" spans="2:3" x14ac:dyDescent="0.25">
      <c r="B3140" s="181" t="e">
        <f t="shared" ca="1" si="279"/>
        <v>#N/A</v>
      </c>
      <c r="C31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1" spans="2:3" x14ac:dyDescent="0.25">
      <c r="B3141" s="181" t="e">
        <f t="shared" ca="1" si="279"/>
        <v>#N/A</v>
      </c>
      <c r="C31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2" spans="2:3" x14ac:dyDescent="0.25">
      <c r="B3142" s="181" t="e">
        <f t="shared" ca="1" si="279"/>
        <v>#N/A</v>
      </c>
      <c r="C31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3" spans="2:3" x14ac:dyDescent="0.25">
      <c r="B3143" s="181" t="e">
        <f t="shared" ca="1" si="279"/>
        <v>#N/A</v>
      </c>
      <c r="C31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4" spans="2:3" x14ac:dyDescent="0.25">
      <c r="B3144" s="181" t="e">
        <f t="shared" ca="1" si="279"/>
        <v>#N/A</v>
      </c>
      <c r="C31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5" spans="2:3" x14ac:dyDescent="0.25">
      <c r="B3145" s="181" t="e">
        <f t="shared" ca="1" si="279"/>
        <v>#N/A</v>
      </c>
      <c r="C31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6" spans="2:3" x14ac:dyDescent="0.25">
      <c r="B3146" s="181" t="e">
        <f t="shared" ca="1" si="279"/>
        <v>#N/A</v>
      </c>
      <c r="C31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7" spans="2:3" x14ac:dyDescent="0.25">
      <c r="B3147" s="181" t="e">
        <f t="shared" ca="1" si="279"/>
        <v>#N/A</v>
      </c>
      <c r="C31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8" spans="2:3" x14ac:dyDescent="0.25">
      <c r="B3148" s="181" t="e">
        <f t="shared" ca="1" si="279"/>
        <v>#N/A</v>
      </c>
      <c r="C31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9" spans="2:3" x14ac:dyDescent="0.25">
      <c r="B3149" s="181" t="e">
        <f t="shared" ca="1" si="279"/>
        <v>#N/A</v>
      </c>
      <c r="C31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0" spans="2:3" x14ac:dyDescent="0.25">
      <c r="B3150" s="181" t="e">
        <f t="shared" ca="1" si="279"/>
        <v>#N/A</v>
      </c>
      <c r="C31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1" spans="2:3" x14ac:dyDescent="0.25">
      <c r="B3151" s="181" t="e">
        <f t="shared" ca="1" si="279"/>
        <v>#N/A</v>
      </c>
      <c r="C31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2" spans="2:3" x14ac:dyDescent="0.25">
      <c r="B3152" s="181" t="e">
        <f t="shared" ca="1" si="279"/>
        <v>#N/A</v>
      </c>
      <c r="C31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3" spans="2:3" x14ac:dyDescent="0.25">
      <c r="B3153" s="181" t="e">
        <f t="shared" ca="1" si="279"/>
        <v>#N/A</v>
      </c>
      <c r="C31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4" spans="2:3" x14ac:dyDescent="0.25">
      <c r="B3154" s="181" t="e">
        <f t="shared" ca="1" si="279"/>
        <v>#N/A</v>
      </c>
      <c r="C31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5" spans="2:3" x14ac:dyDescent="0.25">
      <c r="B3155" s="181" t="e">
        <f t="shared" ca="1" si="279"/>
        <v>#N/A</v>
      </c>
      <c r="C31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6" spans="2:3" x14ac:dyDescent="0.25">
      <c r="B3156" s="181" t="e">
        <f t="shared" ca="1" si="279"/>
        <v>#N/A</v>
      </c>
      <c r="C31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7" spans="2:3" x14ac:dyDescent="0.25">
      <c r="B3157" s="181" t="e">
        <f t="shared" ca="1" si="279"/>
        <v>#N/A</v>
      </c>
      <c r="C31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8" spans="2:3" x14ac:dyDescent="0.25">
      <c r="B3158" s="181" t="e">
        <f t="shared" ca="1" si="279"/>
        <v>#N/A</v>
      </c>
      <c r="C315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9" spans="2:3" x14ac:dyDescent="0.25">
      <c r="B3159" s="181" t="e">
        <f t="shared" ca="1" si="279"/>
        <v>#N/A</v>
      </c>
      <c r="C315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0" spans="2:3" x14ac:dyDescent="0.25">
      <c r="B3160" s="181" t="e">
        <f t="shared" ca="1" si="279"/>
        <v>#N/A</v>
      </c>
      <c r="C316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1" spans="2:3" x14ac:dyDescent="0.25">
      <c r="B3161" s="181" t="e">
        <f t="shared" ca="1" si="279"/>
        <v>#N/A</v>
      </c>
      <c r="C316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2" spans="2:3" x14ac:dyDescent="0.25">
      <c r="B3162" s="181" t="e">
        <f t="shared" ca="1" si="279"/>
        <v>#N/A</v>
      </c>
      <c r="C316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3" spans="2:3" x14ac:dyDescent="0.25">
      <c r="B3163" s="181" t="e">
        <f t="shared" ca="1" si="279"/>
        <v>#N/A</v>
      </c>
      <c r="C316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4" spans="2:3" x14ac:dyDescent="0.25">
      <c r="B3164" s="181" t="e">
        <f t="shared" ca="1" si="279"/>
        <v>#N/A</v>
      </c>
      <c r="C316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5" spans="2:3" x14ac:dyDescent="0.25">
      <c r="B3165" s="181" t="e">
        <f t="shared" ca="1" si="279"/>
        <v>#N/A</v>
      </c>
      <c r="C316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6" spans="2:3" x14ac:dyDescent="0.25">
      <c r="B3166" s="181" t="e">
        <f t="shared" ca="1" si="279"/>
        <v>#N/A</v>
      </c>
      <c r="C316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7" spans="2:3" x14ac:dyDescent="0.25">
      <c r="B3167" s="181" t="e">
        <f t="shared" ca="1" si="279"/>
        <v>#N/A</v>
      </c>
      <c r="C316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8" spans="2:3" x14ac:dyDescent="0.25">
      <c r="B3168" s="181" t="e">
        <f t="shared" ca="1" si="279"/>
        <v>#N/A</v>
      </c>
      <c r="C316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9" spans="2:3" x14ac:dyDescent="0.25">
      <c r="B3169" s="181" t="e">
        <f t="shared" ca="1" si="279"/>
        <v>#N/A</v>
      </c>
      <c r="C316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0" spans="2:3" x14ac:dyDescent="0.25">
      <c r="B3170" s="181" t="e">
        <f t="shared" ca="1" si="279"/>
        <v>#N/A</v>
      </c>
      <c r="C317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1" spans="2:3" x14ac:dyDescent="0.25">
      <c r="B3171" s="181" t="e">
        <f t="shared" ca="1" si="279"/>
        <v>#N/A</v>
      </c>
      <c r="C317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2" spans="2:3" x14ac:dyDescent="0.25">
      <c r="B3172" s="181" t="e">
        <f t="shared" ca="1" si="279"/>
        <v>#N/A</v>
      </c>
      <c r="C317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3" spans="2:3" x14ac:dyDescent="0.25">
      <c r="B3173" s="181" t="e">
        <f t="shared" ca="1" si="279"/>
        <v>#N/A</v>
      </c>
      <c r="C317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4" spans="2:3" x14ac:dyDescent="0.25">
      <c r="B3174" s="181" t="e">
        <f t="shared" ca="1" si="279"/>
        <v>#N/A</v>
      </c>
      <c r="C317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5" spans="2:3" x14ac:dyDescent="0.25">
      <c r="B3175" s="181" t="e">
        <f t="shared" ca="1" si="279"/>
        <v>#N/A</v>
      </c>
      <c r="C317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6" spans="2:3" x14ac:dyDescent="0.25">
      <c r="B3176" s="181" t="e">
        <f t="shared" ca="1" si="279"/>
        <v>#N/A</v>
      </c>
      <c r="C317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7" spans="2:3" x14ac:dyDescent="0.25">
      <c r="B3177" s="181" t="e">
        <f t="shared" ca="1" si="279"/>
        <v>#N/A</v>
      </c>
      <c r="C317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8" spans="2:3" x14ac:dyDescent="0.25">
      <c r="B3178" s="181" t="e">
        <f t="shared" ca="1" si="279"/>
        <v>#N/A</v>
      </c>
      <c r="C317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9" spans="2:3" x14ac:dyDescent="0.25">
      <c r="B3179" s="181" t="e">
        <f t="shared" ca="1" si="279"/>
        <v>#N/A</v>
      </c>
      <c r="C317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0" spans="2:3" x14ac:dyDescent="0.25">
      <c r="B3180" s="181" t="e">
        <f t="shared" ca="1" si="279"/>
        <v>#N/A</v>
      </c>
      <c r="C318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1" spans="2:3" x14ac:dyDescent="0.25">
      <c r="B3181" s="181" t="e">
        <f t="shared" ca="1" si="279"/>
        <v>#N/A</v>
      </c>
      <c r="C318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2" spans="2:3" x14ac:dyDescent="0.25">
      <c r="B3182" s="181" t="e">
        <f t="shared" ca="1" si="279"/>
        <v>#N/A</v>
      </c>
      <c r="C318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3" spans="2:3" x14ac:dyDescent="0.25">
      <c r="B3183" s="181" t="e">
        <f t="shared" ca="1" si="279"/>
        <v>#N/A</v>
      </c>
      <c r="C318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4" spans="2:3" x14ac:dyDescent="0.25">
      <c r="B3184" s="181" t="e">
        <f t="shared" ca="1" si="279"/>
        <v>#N/A</v>
      </c>
      <c r="C318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5" spans="2:3" x14ac:dyDescent="0.25">
      <c r="B3185" s="181" t="e">
        <f t="shared" ca="1" si="279"/>
        <v>#N/A</v>
      </c>
      <c r="C318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6" spans="2:3" x14ac:dyDescent="0.25">
      <c r="B3186" s="181" t="e">
        <f t="shared" ca="1" si="279"/>
        <v>#N/A</v>
      </c>
      <c r="C318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7" spans="2:3" x14ac:dyDescent="0.25">
      <c r="B3187" s="181" t="e">
        <f t="shared" ca="1" si="279"/>
        <v>#N/A</v>
      </c>
      <c r="C318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8" spans="2:3" x14ac:dyDescent="0.25">
      <c r="B3188" s="181" t="e">
        <f t="shared" ca="1" si="279"/>
        <v>#N/A</v>
      </c>
      <c r="C318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9" spans="2:3" x14ac:dyDescent="0.25">
      <c r="B3189" s="181" t="e">
        <f t="shared" ca="1" si="279"/>
        <v>#N/A</v>
      </c>
      <c r="C318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0" spans="2:3" x14ac:dyDescent="0.25">
      <c r="B3190" s="181" t="e">
        <f t="shared" ca="1" si="279"/>
        <v>#N/A</v>
      </c>
      <c r="C319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1" spans="2:3" x14ac:dyDescent="0.25">
      <c r="B3191" s="181" t="e">
        <f t="shared" ca="1" si="279"/>
        <v>#N/A</v>
      </c>
      <c r="C319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2" spans="2:3" x14ac:dyDescent="0.25">
      <c r="B3192" s="181" t="e">
        <f t="shared" ca="1" si="279"/>
        <v>#N/A</v>
      </c>
      <c r="C319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3" spans="2:3" x14ac:dyDescent="0.25">
      <c r="B3193" s="181" t="e">
        <f t="shared" ca="1" si="279"/>
        <v>#N/A</v>
      </c>
      <c r="C319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4" spans="2:3" x14ac:dyDescent="0.25">
      <c r="B3194" s="181" t="e">
        <f t="shared" ca="1" si="279"/>
        <v>#N/A</v>
      </c>
      <c r="C319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5" spans="2:3" x14ac:dyDescent="0.25">
      <c r="B3195" s="181" t="e">
        <f t="shared" ca="1" si="279"/>
        <v>#N/A</v>
      </c>
      <c r="C319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6" spans="2:3" x14ac:dyDescent="0.25">
      <c r="B3196" s="181" t="e">
        <f t="shared" ca="1" si="279"/>
        <v>#N/A</v>
      </c>
      <c r="C319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7" spans="2:3" x14ac:dyDescent="0.25">
      <c r="B3197" s="181" t="e">
        <f t="shared" ca="1" si="279"/>
        <v>#N/A</v>
      </c>
      <c r="C319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8" spans="2:3" x14ac:dyDescent="0.25">
      <c r="B3198" s="181" t="e">
        <f t="shared" ca="1" si="279"/>
        <v>#N/A</v>
      </c>
      <c r="C319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9" spans="2:3" x14ac:dyDescent="0.25">
      <c r="B3199" s="181" t="e">
        <f t="shared" ca="1" si="279"/>
        <v>#N/A</v>
      </c>
      <c r="C319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0" spans="2:3" x14ac:dyDescent="0.25">
      <c r="B3200" s="181" t="e">
        <f t="shared" ca="1" si="279"/>
        <v>#N/A</v>
      </c>
      <c r="C320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1" spans="2:3" x14ac:dyDescent="0.25">
      <c r="B3201" s="181" t="e">
        <f t="shared" ca="1" si="279"/>
        <v>#N/A</v>
      </c>
      <c r="C320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2" spans="2:3" x14ac:dyDescent="0.25">
      <c r="B3202" s="181" t="e">
        <f t="shared" ref="B3202:B3257" ca="1" si="28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20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3" spans="2:3" x14ac:dyDescent="0.25">
      <c r="B3203" s="181" t="e">
        <f t="shared" ca="1" si="280"/>
        <v>#N/A</v>
      </c>
      <c r="C320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4" spans="2:3" x14ac:dyDescent="0.25">
      <c r="B3204" s="181" t="e">
        <f t="shared" ca="1" si="280"/>
        <v>#N/A</v>
      </c>
      <c r="C320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5" spans="2:3" x14ac:dyDescent="0.25">
      <c r="B3205" s="181" t="e">
        <f t="shared" ca="1" si="280"/>
        <v>#N/A</v>
      </c>
      <c r="C320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6" spans="2:3" x14ac:dyDescent="0.25">
      <c r="B3206" s="181" t="e">
        <f t="shared" ca="1" si="280"/>
        <v>#N/A</v>
      </c>
      <c r="C320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7" spans="2:3" x14ac:dyDescent="0.25">
      <c r="B3207" s="181" t="e">
        <f t="shared" ca="1" si="280"/>
        <v>#N/A</v>
      </c>
      <c r="C320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8" spans="2:3" x14ac:dyDescent="0.25">
      <c r="B3208" s="181" t="e">
        <f t="shared" ca="1" si="280"/>
        <v>#N/A</v>
      </c>
      <c r="C320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9" spans="2:3" x14ac:dyDescent="0.25">
      <c r="B3209" s="181" t="e">
        <f t="shared" ca="1" si="280"/>
        <v>#N/A</v>
      </c>
      <c r="C320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0" spans="2:3" x14ac:dyDescent="0.25">
      <c r="B3210" s="181" t="e">
        <f t="shared" ca="1" si="280"/>
        <v>#N/A</v>
      </c>
      <c r="C321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1" spans="2:3" x14ac:dyDescent="0.25">
      <c r="B3211" s="181" t="e">
        <f t="shared" ca="1" si="280"/>
        <v>#N/A</v>
      </c>
      <c r="C321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2" spans="2:3" x14ac:dyDescent="0.25">
      <c r="B3212" s="181" t="e">
        <f t="shared" ca="1" si="280"/>
        <v>#N/A</v>
      </c>
      <c r="C321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3" spans="2:3" x14ac:dyDescent="0.25">
      <c r="B3213" s="181" t="e">
        <f t="shared" ca="1" si="280"/>
        <v>#N/A</v>
      </c>
      <c r="C321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4" spans="2:3" x14ac:dyDescent="0.25">
      <c r="B3214" s="181" t="e">
        <f t="shared" ca="1" si="280"/>
        <v>#N/A</v>
      </c>
      <c r="C321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5" spans="2:3" x14ac:dyDescent="0.25">
      <c r="B3215" s="181" t="e">
        <f t="shared" ca="1" si="280"/>
        <v>#N/A</v>
      </c>
      <c r="C321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6" spans="2:3" x14ac:dyDescent="0.25">
      <c r="B3216" s="181" t="e">
        <f t="shared" ca="1" si="280"/>
        <v>#N/A</v>
      </c>
      <c r="C321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7" spans="2:3" x14ac:dyDescent="0.25">
      <c r="B3217" s="181" t="e">
        <f t="shared" ca="1" si="280"/>
        <v>#N/A</v>
      </c>
      <c r="C321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8" spans="2:3" x14ac:dyDescent="0.25">
      <c r="B3218" s="181" t="e">
        <f t="shared" ca="1" si="280"/>
        <v>#N/A</v>
      </c>
      <c r="C321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9" spans="2:3" x14ac:dyDescent="0.25">
      <c r="B3219" s="181" t="e">
        <f t="shared" ca="1" si="280"/>
        <v>#N/A</v>
      </c>
      <c r="C321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0" spans="2:3" x14ac:dyDescent="0.25">
      <c r="B3220" s="181" t="e">
        <f t="shared" ca="1" si="280"/>
        <v>#N/A</v>
      </c>
      <c r="C322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1" spans="2:3" x14ac:dyDescent="0.25">
      <c r="B3221" s="181" t="e">
        <f t="shared" ca="1" si="280"/>
        <v>#N/A</v>
      </c>
      <c r="C322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2" spans="2:3" x14ac:dyDescent="0.25">
      <c r="B3222" s="181" t="e">
        <f t="shared" ca="1" si="280"/>
        <v>#N/A</v>
      </c>
      <c r="C322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3" spans="2:3" x14ac:dyDescent="0.25">
      <c r="B3223" s="181" t="e">
        <f t="shared" ca="1" si="280"/>
        <v>#N/A</v>
      </c>
      <c r="C322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4" spans="2:3" x14ac:dyDescent="0.25">
      <c r="B3224" s="181" t="e">
        <f t="shared" ca="1" si="280"/>
        <v>#N/A</v>
      </c>
      <c r="C322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5" spans="2:3" x14ac:dyDescent="0.25">
      <c r="B3225" s="181" t="e">
        <f t="shared" ca="1" si="280"/>
        <v>#N/A</v>
      </c>
      <c r="C322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6" spans="2:3" x14ac:dyDescent="0.25">
      <c r="B3226" s="181" t="e">
        <f t="shared" ca="1" si="280"/>
        <v>#N/A</v>
      </c>
      <c r="C322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7" spans="2:3" x14ac:dyDescent="0.25">
      <c r="B3227" s="181" t="e">
        <f t="shared" ca="1" si="280"/>
        <v>#N/A</v>
      </c>
      <c r="C322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8" spans="2:3" x14ac:dyDescent="0.25">
      <c r="B3228" s="181" t="e">
        <f t="shared" ca="1" si="280"/>
        <v>#N/A</v>
      </c>
      <c r="C322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9" spans="2:3" x14ac:dyDescent="0.25">
      <c r="B3229" s="181" t="e">
        <f t="shared" ca="1" si="280"/>
        <v>#N/A</v>
      </c>
      <c r="C322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0" spans="2:3" x14ac:dyDescent="0.25">
      <c r="B3230" s="181" t="e">
        <f t="shared" ca="1" si="280"/>
        <v>#N/A</v>
      </c>
      <c r="C323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1" spans="2:3" x14ac:dyDescent="0.25">
      <c r="B3231" s="181" t="e">
        <f t="shared" ca="1" si="280"/>
        <v>#N/A</v>
      </c>
      <c r="C323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2" spans="2:3" x14ac:dyDescent="0.25">
      <c r="B3232" s="181" t="e">
        <f t="shared" ca="1" si="280"/>
        <v>#N/A</v>
      </c>
      <c r="C323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3" spans="2:3" x14ac:dyDescent="0.25">
      <c r="B3233" s="181" t="e">
        <f t="shared" ca="1" si="280"/>
        <v>#N/A</v>
      </c>
      <c r="C323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4" spans="2:3" x14ac:dyDescent="0.25">
      <c r="B3234" s="181" t="e">
        <f t="shared" ca="1" si="280"/>
        <v>#N/A</v>
      </c>
      <c r="C323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5" spans="2:3" x14ac:dyDescent="0.25">
      <c r="B3235" s="181" t="e">
        <f t="shared" ca="1" si="280"/>
        <v>#N/A</v>
      </c>
      <c r="C323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6" spans="2:3" x14ac:dyDescent="0.25">
      <c r="B3236" s="181" t="e">
        <f t="shared" ca="1" si="280"/>
        <v>#N/A</v>
      </c>
      <c r="C323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7" spans="2:3" x14ac:dyDescent="0.25">
      <c r="B3237" s="181" t="e">
        <f t="shared" ca="1" si="280"/>
        <v>#N/A</v>
      </c>
      <c r="C323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8" spans="2:3" x14ac:dyDescent="0.25">
      <c r="B3238" s="181" t="e">
        <f t="shared" ca="1" si="280"/>
        <v>#N/A</v>
      </c>
      <c r="C323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9" spans="2:3" x14ac:dyDescent="0.25">
      <c r="B3239" s="181" t="e">
        <f t="shared" ca="1" si="280"/>
        <v>#N/A</v>
      </c>
      <c r="C323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0" spans="2:3" x14ac:dyDescent="0.25">
      <c r="B3240" s="181" t="e">
        <f t="shared" ca="1" si="280"/>
        <v>#N/A</v>
      </c>
      <c r="C324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1" spans="2:3" x14ac:dyDescent="0.25">
      <c r="B3241" s="181" t="e">
        <f t="shared" ca="1" si="280"/>
        <v>#N/A</v>
      </c>
      <c r="C324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2" spans="2:3" x14ac:dyDescent="0.25">
      <c r="B3242" s="181" t="e">
        <f t="shared" ca="1" si="280"/>
        <v>#N/A</v>
      </c>
      <c r="C324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3" spans="2:3" x14ac:dyDescent="0.25">
      <c r="B3243" s="181" t="e">
        <f t="shared" ca="1" si="280"/>
        <v>#N/A</v>
      </c>
      <c r="C324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4" spans="2:3" x14ac:dyDescent="0.25">
      <c r="B3244" s="181" t="e">
        <f t="shared" ca="1" si="280"/>
        <v>#N/A</v>
      </c>
      <c r="C324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5" spans="2:3" x14ac:dyDescent="0.25">
      <c r="B3245" s="181" t="e">
        <f t="shared" ca="1" si="280"/>
        <v>#N/A</v>
      </c>
      <c r="C324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6" spans="2:3" x14ac:dyDescent="0.25">
      <c r="B3246" s="181" t="e">
        <f t="shared" ca="1" si="280"/>
        <v>#N/A</v>
      </c>
      <c r="C324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7" spans="2:3" x14ac:dyDescent="0.25">
      <c r="B3247" s="181" t="e">
        <f t="shared" ca="1" si="280"/>
        <v>#N/A</v>
      </c>
      <c r="C324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8" spans="2:3" x14ac:dyDescent="0.25">
      <c r="B3248" s="181" t="e">
        <f t="shared" ca="1" si="280"/>
        <v>#N/A</v>
      </c>
      <c r="C3248"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9" spans="2:3" x14ac:dyDescent="0.25">
      <c r="B3249" s="181" t="e">
        <f t="shared" ca="1" si="280"/>
        <v>#N/A</v>
      </c>
      <c r="C3249"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0" spans="2:3" x14ac:dyDescent="0.25">
      <c r="B3250" s="181" t="e">
        <f t="shared" ca="1" si="280"/>
        <v>#N/A</v>
      </c>
      <c r="C3250"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1" spans="2:3" x14ac:dyDescent="0.25">
      <c r="B3251" s="181" t="e">
        <f t="shared" ca="1" si="280"/>
        <v>#N/A</v>
      </c>
      <c r="C3251"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2" spans="2:3" x14ac:dyDescent="0.25">
      <c r="B3252" s="181" t="e">
        <f t="shared" ca="1" si="280"/>
        <v>#N/A</v>
      </c>
      <c r="C3252"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3" spans="2:3" x14ac:dyDescent="0.25">
      <c r="B3253" s="181" t="e">
        <f t="shared" ca="1" si="280"/>
        <v>#N/A</v>
      </c>
      <c r="C3253"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4" spans="2:3" x14ac:dyDescent="0.25">
      <c r="B3254" s="181" t="e">
        <f t="shared" ca="1" si="280"/>
        <v>#N/A</v>
      </c>
      <c r="C3254"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5" spans="2:3" x14ac:dyDescent="0.25">
      <c r="B3255" s="181" t="e">
        <f t="shared" ca="1" si="280"/>
        <v>#N/A</v>
      </c>
      <c r="C3255"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6" spans="2:3" x14ac:dyDescent="0.25">
      <c r="B3256" s="181" t="e">
        <f t="shared" ca="1" si="280"/>
        <v>#N/A</v>
      </c>
      <c r="C3256"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7" spans="2:3" x14ac:dyDescent="0.25">
      <c r="B3257" s="181" t="e">
        <f t="shared" ca="1" si="280"/>
        <v>#N/A</v>
      </c>
      <c r="C3257" s="181"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9" spans="2:3" x14ac:dyDescent="0.25">
      <c r="B3259" s="136" t="e">
        <f ca="1">AVERAGE(B258:B3257)</f>
        <v>#N/A</v>
      </c>
      <c r="C3259" s="136" t="e">
        <f ca="1">AVERAGE(C258:C3257)</f>
        <v>#N/A</v>
      </c>
    </row>
    <row r="3260" spans="2:3" x14ac:dyDescent="0.25">
      <c r="B3260" s="136"/>
      <c r="C3260" s="136"/>
    </row>
  </sheetData>
  <sortState xmlns:xlrd2="http://schemas.microsoft.com/office/spreadsheetml/2017/richdata2" ref="J206:J1206">
    <sortCondition ref="J193"/>
  </sortState>
  <mergeCells count="5">
    <mergeCell ref="DJ4:DK5"/>
    <mergeCell ref="BH5:BO6"/>
    <mergeCell ref="BX16:CG18"/>
    <mergeCell ref="CV5:CZ7"/>
    <mergeCell ref="B256:C256"/>
  </mergeCells>
  <pageMargins left="0.7" right="0.7" top="0.75" bottom="0.75" header="0.3" footer="0.3"/>
  <pageSetup paperSize="9" scale="10" orientation="portrait" r:id="rId1"/>
  <ignoredErrors>
    <ignoredError sqref="D160:D161 D171:D173 D177 D181:D183 D201 D203" 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126"/>
  <sheetViews>
    <sheetView topLeftCell="A45" zoomScale="80" zoomScaleNormal="80" workbookViewId="0">
      <selection activeCell="O97" sqref="O97:Q99"/>
    </sheetView>
  </sheetViews>
  <sheetFormatPr defaultRowHeight="15" x14ac:dyDescent="0.25"/>
  <cols>
    <col min="1" max="1" width="51.28515625" customWidth="1"/>
    <col min="2" max="2" width="14.5703125" customWidth="1"/>
    <col min="3" max="3" width="4.7109375" customWidth="1"/>
    <col min="4" max="4" width="14.5703125" customWidth="1"/>
    <col min="5" max="5" width="4.7109375" customWidth="1"/>
    <col min="6" max="6" width="14.5703125" customWidth="1"/>
    <col min="7" max="7" width="5.140625" customWidth="1"/>
    <col min="8" max="8" width="51.28515625" customWidth="1"/>
    <col min="9" max="15" width="14.5703125" customWidth="1"/>
    <col min="19" max="19" width="9.140625" customWidth="1"/>
  </cols>
  <sheetData>
    <row r="1" spans="1:21" ht="21" x14ac:dyDescent="0.35">
      <c r="A1" s="149" t="s">
        <v>500</v>
      </c>
    </row>
    <row r="2" spans="1:21" ht="18" customHeight="1" x14ac:dyDescent="0.25"/>
    <row r="3" spans="1:21" ht="36.75" customHeight="1" x14ac:dyDescent="0.25">
      <c r="A3" s="779" t="s">
        <v>535</v>
      </c>
      <c r="B3" s="779"/>
      <c r="C3" s="779"/>
      <c r="D3" s="779"/>
      <c r="E3" s="779"/>
      <c r="F3" s="779"/>
      <c r="G3" s="779"/>
      <c r="H3" s="779"/>
      <c r="I3" s="779"/>
      <c r="J3" s="779"/>
      <c r="K3" s="779"/>
      <c r="L3" s="779"/>
      <c r="M3" s="779"/>
      <c r="N3" s="779"/>
      <c r="O3" s="779"/>
    </row>
    <row r="4" spans="1:21" ht="18" customHeight="1" x14ac:dyDescent="0.25"/>
    <row r="5" spans="1:21" ht="18" customHeight="1" x14ac:dyDescent="0.3">
      <c r="A5" s="5" t="s">
        <v>199</v>
      </c>
      <c r="H5" s="5" t="s">
        <v>446</v>
      </c>
      <c r="P5" s="202"/>
      <c r="Q5" s="202"/>
      <c r="R5" s="202"/>
      <c r="S5" s="202"/>
      <c r="T5" s="202"/>
      <c r="U5" s="202"/>
    </row>
    <row r="6" spans="1:21" ht="18" customHeight="1" x14ac:dyDescent="0.25">
      <c r="A6" s="1" t="s">
        <v>432</v>
      </c>
      <c r="H6" s="202" t="s">
        <v>357</v>
      </c>
      <c r="I6" s="202"/>
      <c r="J6" s="202"/>
      <c r="K6" s="202"/>
      <c r="L6" s="202"/>
      <c r="M6" s="202"/>
      <c r="N6" s="202"/>
      <c r="O6" s="202"/>
    </row>
    <row r="7" spans="1:21" ht="18" customHeight="1" x14ac:dyDescent="0.25">
      <c r="B7" s="204" t="s">
        <v>91</v>
      </c>
      <c r="C7" s="6"/>
      <c r="D7" s="217" t="s">
        <v>281</v>
      </c>
      <c r="Q7" s="210"/>
      <c r="R7" s="210"/>
      <c r="S7" s="210"/>
      <c r="T7" s="210"/>
      <c r="U7" s="210"/>
    </row>
    <row r="8" spans="1:21" ht="18" customHeight="1" x14ac:dyDescent="0.25">
      <c r="A8" s="75" t="s">
        <v>284</v>
      </c>
      <c r="B8" s="130">
        <f>'Current System'!B5</f>
        <v>0</v>
      </c>
      <c r="C8" s="130"/>
      <c r="D8" s="130">
        <f>B8</f>
        <v>0</v>
      </c>
      <c r="H8" s="210"/>
      <c r="I8" s="6" t="s">
        <v>386</v>
      </c>
      <c r="J8" s="6"/>
      <c r="L8" s="204"/>
      <c r="M8" s="204"/>
      <c r="P8" s="202"/>
      <c r="Q8" s="202"/>
      <c r="R8" s="202"/>
      <c r="S8" s="202"/>
      <c r="T8" s="202"/>
      <c r="U8" s="202"/>
    </row>
    <row r="9" spans="1:21" ht="18" customHeight="1" x14ac:dyDescent="0.25">
      <c r="A9" s="75" t="s">
        <v>282</v>
      </c>
      <c r="B9" s="130">
        <f>'Current System'!B9</f>
        <v>0</v>
      </c>
      <c r="C9" s="130"/>
      <c r="D9" s="130">
        <f>'Proposed System'!C14</f>
        <v>0</v>
      </c>
      <c r="H9" s="2" t="s">
        <v>358</v>
      </c>
      <c r="I9" s="207" t="e">
        <f>'Base Calcs'!B142</f>
        <v>#N/A</v>
      </c>
      <c r="J9" s="207"/>
      <c r="K9" s="770" t="s">
        <v>501</v>
      </c>
      <c r="L9" s="770"/>
      <c r="M9" s="770"/>
      <c r="N9" s="770"/>
      <c r="O9" s="770"/>
      <c r="P9" s="203"/>
      <c r="Q9" s="203"/>
      <c r="R9" s="203"/>
      <c r="S9" s="203"/>
      <c r="T9" s="203"/>
      <c r="U9" s="203"/>
    </row>
    <row r="10" spans="1:21" ht="18" customHeight="1" x14ac:dyDescent="0.25">
      <c r="A10" s="75" t="s">
        <v>286</v>
      </c>
      <c r="B10" s="130">
        <f>'Current System'!C54</f>
        <v>0</v>
      </c>
      <c r="C10" s="130"/>
      <c r="D10" s="130">
        <f>'Proposed System'!C58</f>
        <v>0</v>
      </c>
      <c r="J10" s="208"/>
      <c r="K10" s="770"/>
      <c r="L10" s="770"/>
      <c r="M10" s="770"/>
      <c r="N10" s="770"/>
      <c r="O10" s="770"/>
    </row>
    <row r="11" spans="1:21" ht="18" customHeight="1" x14ac:dyDescent="0.25">
      <c r="A11" s="75" t="s">
        <v>285</v>
      </c>
      <c r="B11" s="130">
        <f>'Current System'!B10</f>
        <v>0</v>
      </c>
      <c r="C11" s="130"/>
      <c r="D11" s="130">
        <f>'Proposed System'!C15</f>
        <v>0</v>
      </c>
      <c r="K11" s="770"/>
      <c r="L11" s="770"/>
      <c r="M11" s="770"/>
      <c r="N11" s="770"/>
      <c r="O11" s="770"/>
    </row>
    <row r="12" spans="1:21" ht="18" customHeight="1" x14ac:dyDescent="0.25">
      <c r="A12" s="133" t="s">
        <v>342</v>
      </c>
      <c r="B12" s="130" t="e">
        <f>ROUND(B11/B8,-1)</f>
        <v>#DIV/0!</v>
      </c>
      <c r="C12" s="130"/>
      <c r="D12" s="130" t="e">
        <f>ROUND(D11/D8,-1)</f>
        <v>#DIV/0!</v>
      </c>
      <c r="K12" s="770"/>
      <c r="L12" s="770"/>
      <c r="M12" s="770"/>
      <c r="N12" s="770"/>
      <c r="O12" s="770"/>
    </row>
    <row r="13" spans="1:21" ht="18" customHeight="1" x14ac:dyDescent="0.25">
      <c r="A13" s="133" t="s">
        <v>343</v>
      </c>
      <c r="B13" s="130" t="e">
        <f>ROUND(B11/B9,-1)</f>
        <v>#DIV/0!</v>
      </c>
      <c r="C13" s="130"/>
      <c r="D13" s="130" t="e">
        <f>ROUND(D11/D9,-1)</f>
        <v>#DIV/0!</v>
      </c>
      <c r="K13" s="770"/>
      <c r="L13" s="770"/>
      <c r="M13" s="770"/>
      <c r="N13" s="770"/>
      <c r="O13" s="770"/>
    </row>
    <row r="14" spans="1:21" ht="18" customHeight="1" x14ac:dyDescent="0.25">
      <c r="B14" s="130"/>
      <c r="D14" s="11"/>
      <c r="H14" s="2" t="s">
        <v>359</v>
      </c>
      <c r="I14" s="208" t="e">
        <f>'Base Calcs'!B143</f>
        <v>#VALUE!</v>
      </c>
      <c r="K14" s="804" t="s">
        <v>502</v>
      </c>
      <c r="L14" s="804"/>
      <c r="M14" s="804"/>
      <c r="N14" s="804"/>
      <c r="O14" s="804"/>
    </row>
    <row r="15" spans="1:21" ht="18" customHeight="1" x14ac:dyDescent="0.25">
      <c r="A15" s="1" t="s">
        <v>469</v>
      </c>
      <c r="K15" s="804"/>
      <c r="L15" s="804"/>
      <c r="M15" s="804"/>
      <c r="N15" s="804"/>
      <c r="O15" s="804"/>
    </row>
    <row r="16" spans="1:21" ht="18" customHeight="1" x14ac:dyDescent="0.25">
      <c r="K16" s="804"/>
      <c r="L16" s="804"/>
      <c r="M16" s="804"/>
      <c r="N16" s="804"/>
      <c r="O16" s="804"/>
    </row>
    <row r="17" spans="1:21" ht="18" customHeight="1" x14ac:dyDescent="0.25">
      <c r="A17" t="s">
        <v>354</v>
      </c>
      <c r="B17" t="s">
        <v>192</v>
      </c>
      <c r="K17" s="804"/>
      <c r="L17" s="804"/>
      <c r="M17" s="804"/>
      <c r="N17" s="804"/>
      <c r="O17" s="804"/>
    </row>
    <row r="18" spans="1:21" ht="18" customHeight="1" x14ac:dyDescent="0.25">
      <c r="A18" t="s">
        <v>352</v>
      </c>
      <c r="B18">
        <f>'Proposed System'!C5</f>
        <v>0</v>
      </c>
      <c r="K18" s="804"/>
      <c r="L18" s="804"/>
      <c r="M18" s="804"/>
      <c r="N18" s="804"/>
      <c r="O18" s="804"/>
    </row>
    <row r="19" spans="1:21" ht="18" customHeight="1" x14ac:dyDescent="0.25">
      <c r="A19" t="s">
        <v>353</v>
      </c>
      <c r="B19" s="130">
        <f>'Proposed System'!C7</f>
        <v>0</v>
      </c>
      <c r="D19" s="11" t="e">
        <f>B19/B18</f>
        <v>#DIV/0!</v>
      </c>
      <c r="E19" t="s">
        <v>351</v>
      </c>
    </row>
    <row r="20" spans="1:21" ht="18" customHeight="1" x14ac:dyDescent="0.3">
      <c r="A20" s="163" t="s">
        <v>430</v>
      </c>
      <c r="B20" s="130" t="e">
        <f>D23/B19</f>
        <v>#DIV/0!</v>
      </c>
      <c r="D20" s="130" t="e">
        <f>D23/D9</f>
        <v>#DIV/0!</v>
      </c>
      <c r="E20" s="148" t="s">
        <v>431</v>
      </c>
      <c r="H20" s="5" t="s">
        <v>336</v>
      </c>
    </row>
    <row r="21" spans="1:21" ht="18" customHeight="1" x14ac:dyDescent="0.25">
      <c r="D21" s="11"/>
      <c r="H21" s="1" t="s">
        <v>399</v>
      </c>
    </row>
    <row r="22" spans="1:21" ht="18" customHeight="1" x14ac:dyDescent="0.25">
      <c r="A22" s="1" t="s">
        <v>283</v>
      </c>
      <c r="D22" s="212" t="s">
        <v>386</v>
      </c>
      <c r="H22" s="770" t="s">
        <v>511</v>
      </c>
      <c r="I22" s="770"/>
      <c r="J22" s="770"/>
      <c r="K22" s="770"/>
      <c r="L22" s="770"/>
      <c r="M22" s="770"/>
      <c r="N22" s="770"/>
      <c r="O22" s="770"/>
    </row>
    <row r="23" spans="1:21" ht="18" customHeight="1" x14ac:dyDescent="0.25">
      <c r="A23" s="75" t="s">
        <v>347</v>
      </c>
      <c r="D23" s="130">
        <f>'Base Calcs'!C40</f>
        <v>0</v>
      </c>
      <c r="H23" s="770"/>
      <c r="I23" s="770"/>
      <c r="J23" s="770"/>
      <c r="K23" s="770"/>
      <c r="L23" s="770"/>
      <c r="M23" s="770"/>
      <c r="N23" s="770"/>
      <c r="O23" s="770"/>
    </row>
    <row r="24" spans="1:21" ht="18" customHeight="1" x14ac:dyDescent="0.25">
      <c r="A24" s="75" t="s">
        <v>348</v>
      </c>
      <c r="D24" s="130">
        <f>'Base Calcs'!C41</f>
        <v>0</v>
      </c>
      <c r="P24" s="1"/>
      <c r="Q24" s="1"/>
      <c r="R24" s="1"/>
      <c r="S24" s="1"/>
    </row>
    <row r="25" spans="1:21" ht="25.5" customHeight="1" x14ac:dyDescent="0.25">
      <c r="A25" s="75" t="s">
        <v>441</v>
      </c>
      <c r="D25" s="130">
        <f>'Base Calcs'!C42</f>
        <v>10000</v>
      </c>
      <c r="H25" s="808"/>
      <c r="I25" s="807" t="s">
        <v>503</v>
      </c>
      <c r="J25" s="807" t="s">
        <v>505</v>
      </c>
      <c r="K25" s="807"/>
      <c r="L25" s="807" t="s">
        <v>372</v>
      </c>
      <c r="M25" s="807" t="s">
        <v>302</v>
      </c>
      <c r="N25" s="807" t="s">
        <v>373</v>
      </c>
      <c r="O25" s="807" t="s">
        <v>302</v>
      </c>
      <c r="P25" s="3"/>
      <c r="Q25" s="3"/>
      <c r="R25" s="3"/>
      <c r="S25" s="3"/>
      <c r="T25" s="3"/>
      <c r="U25" s="3"/>
    </row>
    <row r="26" spans="1:21" ht="18" customHeight="1" x14ac:dyDescent="0.25">
      <c r="A26" s="75" t="s">
        <v>108</v>
      </c>
      <c r="D26" s="130">
        <f>'Base Calcs'!C44</f>
        <v>0</v>
      </c>
      <c r="H26" s="808"/>
      <c r="I26" s="807"/>
      <c r="J26" s="807"/>
      <c r="K26" s="807"/>
      <c r="L26" s="807"/>
      <c r="M26" s="807"/>
      <c r="N26" s="807"/>
      <c r="O26" s="807"/>
      <c r="P26" s="1"/>
      <c r="Q26" s="1"/>
      <c r="R26" s="1"/>
      <c r="S26" s="1"/>
    </row>
    <row r="27" spans="1:21" ht="18" customHeight="1" x14ac:dyDescent="0.25">
      <c r="A27" s="75" t="s">
        <v>349</v>
      </c>
      <c r="D27" s="130">
        <f>'Base Calcs'!C45</f>
        <v>0</v>
      </c>
      <c r="H27" s="9" t="s">
        <v>504</v>
      </c>
      <c r="I27" s="216">
        <f>'Base Calcs'!B214</f>
        <v>6.5</v>
      </c>
      <c r="J27" s="805" t="s">
        <v>506</v>
      </c>
      <c r="K27" s="806"/>
      <c r="L27" s="216">
        <f>'Base Calcs'!D214</f>
        <v>4.5</v>
      </c>
      <c r="M27" s="214" t="e">
        <f>ROUND('Base Calcs'!K214,-2)</f>
        <v>#N/A</v>
      </c>
      <c r="N27" s="216">
        <f>'Base Calcs'!E214</f>
        <v>8.5</v>
      </c>
      <c r="O27" s="214" t="e">
        <f>'Base Calcs'!M214</f>
        <v>#N/A</v>
      </c>
      <c r="P27" s="1"/>
      <c r="Q27" s="1"/>
      <c r="R27" s="1"/>
      <c r="S27" s="1"/>
    </row>
    <row r="28" spans="1:21" ht="18" customHeight="1" x14ac:dyDescent="0.25">
      <c r="A28" s="75" t="s">
        <v>350</v>
      </c>
      <c r="D28" s="130">
        <f>SUM('Base Calcs'!C129:L129)</f>
        <v>0</v>
      </c>
      <c r="H28" s="9" t="s">
        <v>285</v>
      </c>
      <c r="I28" s="214">
        <f>'Your Value Calcs'!B208</f>
        <v>0</v>
      </c>
      <c r="J28" s="805" t="s">
        <v>507</v>
      </c>
      <c r="K28" s="806"/>
      <c r="L28" s="214">
        <f>'Base Calcs'!B213*'Base Calcs'!D213</f>
        <v>0</v>
      </c>
      <c r="M28" s="214" t="e">
        <f>'Base Calcs'!K213</f>
        <v>#N/A</v>
      </c>
      <c r="N28" s="214">
        <f>'Base Calcs'!B213*'Base Calcs'!E213</f>
        <v>0</v>
      </c>
      <c r="O28" s="214" t="e">
        <f>'Base Calcs'!M213</f>
        <v>#N/A</v>
      </c>
      <c r="P28" s="1"/>
      <c r="Q28" s="1"/>
      <c r="R28" s="1"/>
      <c r="S28" s="1"/>
    </row>
    <row r="29" spans="1:21" ht="18" customHeight="1" thickBot="1" x14ac:dyDescent="0.3">
      <c r="A29" s="180" t="s">
        <v>86</v>
      </c>
      <c r="B29" s="180"/>
      <c r="C29" s="180"/>
      <c r="D29" s="161">
        <f>SUM(D23:D28)</f>
        <v>10000</v>
      </c>
      <c r="H29" s="9" t="s">
        <v>364</v>
      </c>
      <c r="I29" s="216" t="e">
        <f>'Base Calcs'!B215</f>
        <v>#DIV/0!</v>
      </c>
      <c r="J29" s="805" t="s">
        <v>508</v>
      </c>
      <c r="K29" s="806"/>
      <c r="L29" s="216" t="e">
        <f>'Base Calcs'!B215*'Base Calcs'!E215</f>
        <v>#DIV/0!</v>
      </c>
      <c r="M29" s="214" t="e">
        <f>'Base Calcs'!M215</f>
        <v>#N/A</v>
      </c>
      <c r="N29" s="216" t="e">
        <f>'Base Calcs'!B215*'Base Calcs'!D215</f>
        <v>#DIV/0!</v>
      </c>
      <c r="O29" s="214" t="e">
        <f>'Base Calcs'!K215</f>
        <v>#N/A</v>
      </c>
      <c r="P29" s="1"/>
      <c r="Q29" s="1"/>
      <c r="R29" s="1"/>
      <c r="S29" s="1"/>
    </row>
    <row r="30" spans="1:21" ht="18" customHeight="1" thickTop="1" x14ac:dyDescent="0.25">
      <c r="A30" s="133" t="s">
        <v>433</v>
      </c>
      <c r="D30" s="130" t="e">
        <f>D29/D8</f>
        <v>#DIV/0!</v>
      </c>
      <c r="H30" s="9" t="s">
        <v>363</v>
      </c>
      <c r="I30" s="215">
        <f>'Base Calcs'!B216</f>
        <v>6.2E-2</v>
      </c>
      <c r="J30" s="805" t="s">
        <v>509</v>
      </c>
      <c r="K30" s="806"/>
      <c r="L30" s="215">
        <f>'Base Calcs'!E216</f>
        <v>0.09</v>
      </c>
      <c r="M30" s="214" t="e">
        <f>'Base Calcs'!M216</f>
        <v>#N/A</v>
      </c>
      <c r="N30" s="215">
        <f>'Base Calcs'!D216</f>
        <v>0.05</v>
      </c>
      <c r="O30" s="214" t="e">
        <f>'Base Calcs'!K216</f>
        <v>#N/A</v>
      </c>
      <c r="P30" s="1"/>
      <c r="Q30" s="1"/>
      <c r="R30" s="1"/>
      <c r="S30" s="1"/>
    </row>
    <row r="31" spans="1:21" ht="18" customHeight="1" x14ac:dyDescent="0.25">
      <c r="A31" s="133" t="s">
        <v>425</v>
      </c>
      <c r="D31" s="130" t="e">
        <f>D29/D9</f>
        <v>#DIV/0!</v>
      </c>
      <c r="H31" s="9" t="s">
        <v>370</v>
      </c>
      <c r="I31" s="214" t="e">
        <f>ROUND('Base Calcs'!B212,-3)</f>
        <v>#N/A</v>
      </c>
      <c r="J31" s="805" t="s">
        <v>508</v>
      </c>
      <c r="K31" s="806"/>
      <c r="L31" s="214" t="e">
        <f>ROUND(I31*'Base Calcs'!E212,-3)</f>
        <v>#N/A</v>
      </c>
      <c r="M31" s="214" t="e">
        <f>'Base Calcs'!M212</f>
        <v>#N/A</v>
      </c>
      <c r="N31" s="214" t="e">
        <f>ROUND('Base Calcs'!B212*'Base Calcs'!D212,-3)</f>
        <v>#N/A</v>
      </c>
      <c r="O31" s="214" t="e">
        <f>'Base Calcs'!K212</f>
        <v>#N/A</v>
      </c>
      <c r="P31" s="1"/>
      <c r="Q31" s="1"/>
      <c r="R31" s="1"/>
      <c r="S31" s="1"/>
    </row>
    <row r="32" spans="1:21" ht="18" customHeight="1" x14ac:dyDescent="0.25"/>
    <row r="33" spans="1:21" ht="18" customHeight="1" x14ac:dyDescent="0.25">
      <c r="A33" s="211" t="s">
        <v>355</v>
      </c>
      <c r="B33" s="217" t="s">
        <v>322</v>
      </c>
      <c r="C33" s="6"/>
      <c r="D33" s="212" t="s">
        <v>386</v>
      </c>
      <c r="H33" s="1" t="str">
        <f>'Base Calcs'!A146</f>
        <v>Sensitivity Of NPV to Capital Costs Arising From Off Paddock Facility, Other Infrastructure and Machinery</v>
      </c>
      <c r="I33" s="202"/>
      <c r="J33" s="202"/>
      <c r="K33" s="202"/>
      <c r="L33" s="202"/>
      <c r="M33" s="202"/>
      <c r="N33" s="202"/>
      <c r="O33" s="202"/>
    </row>
    <row r="34" spans="1:21" ht="18" customHeight="1" x14ac:dyDescent="0.25">
      <c r="A34" s="148" t="s">
        <v>415</v>
      </c>
      <c r="B34" s="6"/>
      <c r="C34" s="6"/>
      <c r="D34" s="6"/>
      <c r="H34" s="770" t="s">
        <v>510</v>
      </c>
      <c r="I34" s="770"/>
      <c r="J34" s="770"/>
      <c r="K34" s="770"/>
      <c r="L34" s="770"/>
      <c r="M34" s="770"/>
      <c r="N34" s="770"/>
      <c r="O34" s="770"/>
      <c r="P34" s="3"/>
      <c r="Q34" s="3"/>
      <c r="R34" s="3"/>
      <c r="S34" s="3"/>
      <c r="T34" s="3"/>
      <c r="U34" s="3"/>
    </row>
    <row r="35" spans="1:21" ht="18" customHeight="1" x14ac:dyDescent="0.25">
      <c r="A35" s="75" t="s">
        <v>412</v>
      </c>
      <c r="B35" s="6"/>
      <c r="C35" s="6"/>
      <c r="D35" s="55" t="e">
        <f>(VLOOKUP('Current System'!B6,'Proposed System'!BG4:BH6,2,FALSE)*'Current System'!C58)/'Current System'!C58</f>
        <v>#N/A</v>
      </c>
      <c r="H35" s="770"/>
      <c r="I35" s="770"/>
      <c r="J35" s="770"/>
      <c r="K35" s="770"/>
      <c r="L35" s="770"/>
      <c r="M35" s="770"/>
      <c r="N35" s="770"/>
      <c r="O35" s="770"/>
    </row>
    <row r="36" spans="1:21" ht="18" customHeight="1" x14ac:dyDescent="0.25">
      <c r="A36" s="75" t="s">
        <v>385</v>
      </c>
      <c r="B36" s="201">
        <f>'Current System'!F54</f>
        <v>0</v>
      </c>
      <c r="C36" s="6"/>
      <c r="D36" s="55">
        <f>'Proposed System'!F58</f>
        <v>0</v>
      </c>
      <c r="H36" s="770"/>
      <c r="I36" s="770"/>
      <c r="J36" s="770"/>
      <c r="K36" s="770"/>
      <c r="L36" s="770"/>
      <c r="M36" s="770"/>
      <c r="N36" s="770"/>
      <c r="O36" s="770"/>
    </row>
    <row r="37" spans="1:21" ht="18" customHeight="1" x14ac:dyDescent="0.25">
      <c r="A37" s="75" t="s">
        <v>413</v>
      </c>
      <c r="B37" s="130"/>
      <c r="C37" s="130"/>
      <c r="D37" s="147" t="e">
        <f>(((VLOOKUP('Current System'!B4,'Proposed System'!BJ3:BN18,HLOOKUP('Proposed System'!C12,'Proposed System'!BJ3:BN18,2,FALSE),FALSE))*0.01*'Proposed System'!C14)/(VLOOKUP('Proposed System'!C12,'Proposed System'!AY3:BE8,7,FALSE)/1000)/1000)</f>
        <v>#N/A</v>
      </c>
    </row>
    <row r="38" spans="1:21" ht="18" customHeight="1" x14ac:dyDescent="0.25">
      <c r="A38" s="75" t="s">
        <v>414</v>
      </c>
      <c r="B38" s="130"/>
      <c r="C38" s="130"/>
      <c r="D38" s="130" t="e">
        <f>((VLOOKUP('Current System'!B4,'Proposed System'!BP3:BQ18,2,FALSE)*'Proposed System'!C14*1.75)/1000)</f>
        <v>#N/A</v>
      </c>
      <c r="H38" s="179" t="s">
        <v>429</v>
      </c>
      <c r="I38" s="213">
        <f>'Your Value Calcs'!B142</f>
        <v>-0.25</v>
      </c>
      <c r="J38" s="213">
        <f>'Your Value Calcs'!C142</f>
        <v>-0.1</v>
      </c>
      <c r="K38" s="213">
        <f>'Your Value Calcs'!D142</f>
        <v>-0.05</v>
      </c>
      <c r="L38" s="213">
        <f>'Your Value Calcs'!E142</f>
        <v>0</v>
      </c>
      <c r="M38" s="213">
        <f>'Your Value Calcs'!F142</f>
        <v>0.05</v>
      </c>
      <c r="N38" s="213">
        <f>'Your Value Calcs'!G142</f>
        <v>0.1</v>
      </c>
      <c r="O38" s="213">
        <f>'Your Value Calcs'!H142</f>
        <v>0.25</v>
      </c>
    </row>
    <row r="39" spans="1:21" ht="18" customHeight="1" thickBot="1" x14ac:dyDescent="0.3">
      <c r="A39" s="160" t="s">
        <v>408</v>
      </c>
      <c r="B39" s="161">
        <f>'Current System'!C62</f>
        <v>0</v>
      </c>
      <c r="C39" s="161"/>
      <c r="D39" s="161">
        <f>'Proposed System'!C66</f>
        <v>0</v>
      </c>
      <c r="H39" s="179" t="s">
        <v>485</v>
      </c>
      <c r="I39" s="214" t="e">
        <f>'Your Value Calcs'!B141</f>
        <v>#N/A</v>
      </c>
      <c r="J39" s="214" t="e">
        <f>'Your Value Calcs'!C141</f>
        <v>#N/A</v>
      </c>
      <c r="K39" s="214" t="e">
        <f>'Your Value Calcs'!D141</f>
        <v>#N/A</v>
      </c>
      <c r="L39" s="214" t="e">
        <f>'Your Value Calcs'!E141</f>
        <v>#N/A</v>
      </c>
      <c r="M39" s="214" t="e">
        <f>'Your Value Calcs'!F141</f>
        <v>#N/A</v>
      </c>
      <c r="N39" s="214" t="e">
        <f>'Your Value Calcs'!G141</f>
        <v>#N/A</v>
      </c>
      <c r="O39" s="214" t="e">
        <f>'Your Value Calcs'!H141</f>
        <v>#N/A</v>
      </c>
    </row>
    <row r="40" spans="1:21" ht="18" customHeight="1" thickTop="1" x14ac:dyDescent="0.25">
      <c r="A40" s="75" t="s">
        <v>416</v>
      </c>
      <c r="B40" s="11">
        <f>'Current System'!D62</f>
        <v>0</v>
      </c>
      <c r="D40" s="11">
        <f>'Proposed System'!D66</f>
        <v>0</v>
      </c>
      <c r="H40" s="179" t="s">
        <v>140</v>
      </c>
      <c r="I40" s="214" t="e">
        <f>'Your Value Calcs'!B143</f>
        <v>#N/A</v>
      </c>
      <c r="J40" s="214" t="e">
        <f>'Your Value Calcs'!C143</f>
        <v>#N/A</v>
      </c>
      <c r="K40" s="214" t="e">
        <f>'Your Value Calcs'!D143</f>
        <v>#N/A</v>
      </c>
      <c r="L40" s="214" t="e">
        <f>'Your Value Calcs'!E143</f>
        <v>#N/A</v>
      </c>
      <c r="M40" s="214" t="e">
        <f>'Your Value Calcs'!F143</f>
        <v>#N/A</v>
      </c>
      <c r="N40" s="214" t="e">
        <f>'Your Value Calcs'!G143</f>
        <v>#N/A</v>
      </c>
      <c r="O40" s="214" t="e">
        <f>'Your Value Calcs'!H143</f>
        <v>#N/A</v>
      </c>
    </row>
    <row r="41" spans="1:21" ht="18" customHeight="1" x14ac:dyDescent="0.25">
      <c r="A41" s="75" t="s">
        <v>417</v>
      </c>
      <c r="B41" s="11">
        <f>'Current System'!E62</f>
        <v>0</v>
      </c>
      <c r="D41" s="11">
        <f>'Proposed System'!E66</f>
        <v>0</v>
      </c>
      <c r="G41" s="55"/>
      <c r="H41" s="179" t="str">
        <f>'Base Calcs'!A151</f>
        <v>IRR</v>
      </c>
      <c r="I41" s="215" t="e">
        <f>'Your Value Calcs'!B144</f>
        <v>#VALUE!</v>
      </c>
      <c r="J41" s="215" t="e">
        <f>'Your Value Calcs'!C144</f>
        <v>#VALUE!</v>
      </c>
      <c r="K41" s="215" t="e">
        <f>'Your Value Calcs'!D144</f>
        <v>#VALUE!</v>
      </c>
      <c r="L41" s="215" t="e">
        <f>'Your Value Calcs'!E144</f>
        <v>#VALUE!</v>
      </c>
      <c r="M41" s="215" t="e">
        <f>'Your Value Calcs'!F144</f>
        <v>#VALUE!</v>
      </c>
      <c r="N41" s="215" t="e">
        <f>'Your Value Calcs'!G144</f>
        <v>#VALUE!</v>
      </c>
      <c r="O41" s="215" t="e">
        <f>'Your Value Calcs'!H144</f>
        <v>#VALUE!</v>
      </c>
    </row>
    <row r="42" spans="1:21" ht="18" customHeight="1" x14ac:dyDescent="0.25">
      <c r="A42" s="205" t="s">
        <v>468</v>
      </c>
      <c r="B42" s="206" t="e">
        <f>((('Current System'!C54*'Current System'!F54)+(('Current System'!C40*'Current System'!E40)/1000))/'Current System'!B5)/B40</f>
        <v>#DIV/0!</v>
      </c>
      <c r="C42" s="206"/>
      <c r="D42" s="206" t="e">
        <f>((('Proposed System'!C58*'Proposed System'!F58)+(('Proposed System'!C44*'Proposed System'!E44)/1000))/'Current System'!B5)/D40</f>
        <v>#DIV/0!</v>
      </c>
      <c r="G42" s="55"/>
      <c r="I42" s="202"/>
      <c r="J42" s="202"/>
      <c r="K42" s="202"/>
      <c r="L42" s="202"/>
      <c r="M42" s="202"/>
      <c r="N42" s="202"/>
      <c r="O42" s="202"/>
    </row>
    <row r="43" spans="1:21" ht="18" customHeight="1" x14ac:dyDescent="0.25">
      <c r="A43" s="75"/>
      <c r="B43" s="11"/>
      <c r="C43" s="130"/>
      <c r="D43" s="147"/>
      <c r="E43" s="55"/>
      <c r="F43" s="147"/>
      <c r="G43" s="55"/>
      <c r="H43" s="1" t="s">
        <v>480</v>
      </c>
      <c r="I43" s="202"/>
      <c r="J43" s="202"/>
      <c r="K43" s="202"/>
      <c r="L43" s="202"/>
      <c r="M43" s="202"/>
      <c r="N43" s="202"/>
      <c r="O43" s="202"/>
    </row>
    <row r="44" spans="1:21" ht="18" customHeight="1" x14ac:dyDescent="0.3">
      <c r="A44" s="5" t="s">
        <v>448</v>
      </c>
      <c r="G44" s="55"/>
      <c r="H44" s="770" t="s">
        <v>512</v>
      </c>
      <c r="I44" s="770"/>
      <c r="J44" s="770"/>
      <c r="K44" s="770"/>
      <c r="L44" s="770"/>
      <c r="M44" s="770"/>
      <c r="N44" s="770"/>
      <c r="O44" s="770"/>
    </row>
    <row r="45" spans="1:21" ht="18" customHeight="1" x14ac:dyDescent="0.25">
      <c r="A45" s="779" t="s">
        <v>472</v>
      </c>
      <c r="B45" s="779"/>
      <c r="C45" s="779"/>
      <c r="D45" s="779"/>
      <c r="E45" s="779"/>
      <c r="F45" s="779"/>
      <c r="H45" s="770"/>
      <c r="I45" s="770"/>
      <c r="J45" s="770"/>
      <c r="K45" s="770"/>
      <c r="L45" s="770"/>
      <c r="M45" s="770"/>
      <c r="N45" s="770"/>
      <c r="O45" s="770"/>
    </row>
    <row r="46" spans="1:21" ht="18" customHeight="1" x14ac:dyDescent="0.25">
      <c r="A46" s="779"/>
      <c r="B46" s="779"/>
      <c r="C46" s="779"/>
      <c r="D46" s="779"/>
      <c r="E46" s="779"/>
      <c r="F46" s="779"/>
      <c r="H46" s="770"/>
      <c r="I46" s="770"/>
      <c r="J46" s="770"/>
      <c r="K46" s="770"/>
      <c r="L46" s="770"/>
      <c r="M46" s="770"/>
      <c r="N46" s="770"/>
      <c r="O46" s="770"/>
    </row>
    <row r="47" spans="1:21" ht="18" customHeight="1" x14ac:dyDescent="0.25">
      <c r="A47" s="779"/>
      <c r="B47" s="779"/>
      <c r="C47" s="779"/>
      <c r="D47" s="779"/>
      <c r="E47" s="779"/>
      <c r="F47" s="779"/>
      <c r="I47" s="3"/>
      <c r="J47" s="3"/>
      <c r="K47" s="3"/>
      <c r="L47" s="3"/>
      <c r="M47" s="3"/>
      <c r="N47" s="3"/>
      <c r="O47" s="3"/>
    </row>
    <row r="48" spans="1:21" ht="18" customHeight="1" x14ac:dyDescent="0.25">
      <c r="A48" s="779"/>
      <c r="B48" s="779"/>
      <c r="C48" s="779"/>
      <c r="D48" s="779"/>
      <c r="E48" s="779"/>
      <c r="F48" s="779"/>
      <c r="G48" s="3"/>
      <c r="I48" s="3"/>
      <c r="J48" s="3"/>
      <c r="K48" s="3"/>
      <c r="L48" s="3"/>
      <c r="M48" s="3"/>
      <c r="N48" s="3"/>
      <c r="O48" s="3"/>
    </row>
    <row r="49" spans="1:19" ht="18" customHeight="1" x14ac:dyDescent="0.25">
      <c r="A49" s="210"/>
      <c r="B49" s="210"/>
      <c r="C49" s="210"/>
      <c r="D49" s="210"/>
      <c r="E49" s="210"/>
      <c r="F49" s="210"/>
      <c r="G49" s="3"/>
    </row>
    <row r="50" spans="1:19" ht="18" customHeight="1" x14ac:dyDescent="0.25">
      <c r="A50" s="210"/>
      <c r="B50" s="217" t="s">
        <v>322</v>
      </c>
      <c r="C50" s="204"/>
      <c r="D50" s="6" t="s">
        <v>386</v>
      </c>
      <c r="F50" s="6" t="s">
        <v>190</v>
      </c>
      <c r="G50" s="3"/>
    </row>
    <row r="51" spans="1:19" ht="18" customHeight="1" x14ac:dyDescent="0.25">
      <c r="A51" t="s">
        <v>250</v>
      </c>
      <c r="B51" s="130" t="e">
        <f>sensitivity!I30</f>
        <v>#N/A</v>
      </c>
      <c r="C51" s="130"/>
      <c r="D51" s="130" t="e">
        <f>sensitivity!L30</f>
        <v>#N/A</v>
      </c>
      <c r="E51" s="130"/>
      <c r="F51" s="130" t="e">
        <f>D51-B51</f>
        <v>#N/A</v>
      </c>
      <c r="G51" s="210"/>
    </row>
    <row r="52" spans="1:19" ht="18" customHeight="1" x14ac:dyDescent="0.25">
      <c r="A52" t="s">
        <v>251</v>
      </c>
      <c r="B52" s="130" t="e">
        <f>sensitivity!I31</f>
        <v>#N/A</v>
      </c>
      <c r="C52" s="130"/>
      <c r="D52" s="130" t="e">
        <f>sensitivity!L31</f>
        <v>#N/A</v>
      </c>
      <c r="E52" s="130"/>
      <c r="F52" s="130" t="e">
        <f t="shared" ref="F52:F57" si="0">D52-B52</f>
        <v>#N/A</v>
      </c>
      <c r="G52" s="210"/>
    </row>
    <row r="53" spans="1:19" ht="18" customHeight="1" x14ac:dyDescent="0.25">
      <c r="A53" s="178" t="s">
        <v>337</v>
      </c>
      <c r="B53" s="177" t="e">
        <f>sensitivity!I32</f>
        <v>#N/A</v>
      </c>
      <c r="C53" s="177"/>
      <c r="D53" s="177" t="e">
        <f>sensitivity!L32</f>
        <v>#N/A</v>
      </c>
      <c r="E53" s="177"/>
      <c r="F53" s="177" t="e">
        <f t="shared" si="0"/>
        <v>#N/A</v>
      </c>
      <c r="J53" s="210"/>
      <c r="K53" s="210"/>
      <c r="L53" s="210"/>
      <c r="M53" s="210"/>
      <c r="N53" s="210"/>
      <c r="O53" s="210"/>
      <c r="P53" s="210"/>
      <c r="Q53" s="210"/>
      <c r="R53" s="210"/>
      <c r="S53" s="210"/>
    </row>
    <row r="54" spans="1:19" ht="18" customHeight="1" x14ac:dyDescent="0.25">
      <c r="A54" s="131" t="s">
        <v>338</v>
      </c>
      <c r="B54" s="132" t="e">
        <f>sensitivity!I33</f>
        <v>#N/A</v>
      </c>
      <c r="C54" s="132"/>
      <c r="D54" s="132" t="e">
        <f>sensitivity!L33</f>
        <v>#N/A</v>
      </c>
      <c r="E54" s="132"/>
      <c r="F54" s="132" t="e">
        <f t="shared" si="0"/>
        <v>#N/A</v>
      </c>
      <c r="J54" s="210"/>
      <c r="K54" s="210"/>
      <c r="L54" s="210"/>
      <c r="M54" s="210"/>
      <c r="N54" s="210"/>
      <c r="O54" s="210"/>
      <c r="P54" s="210"/>
      <c r="Q54" s="210"/>
      <c r="R54" s="210"/>
      <c r="S54" s="210"/>
    </row>
    <row r="55" spans="1:19" ht="18" customHeight="1" x14ac:dyDescent="0.25">
      <c r="A55" s="178" t="s">
        <v>316</v>
      </c>
      <c r="B55" s="177">
        <f>'Your Results'!J9</f>
        <v>0</v>
      </c>
      <c r="C55" s="177"/>
      <c r="D55" s="177">
        <f>'Your Results'!J12</f>
        <v>0</v>
      </c>
      <c r="E55" s="177"/>
      <c r="F55" s="177">
        <f t="shared" si="0"/>
        <v>0</v>
      </c>
      <c r="J55" s="210"/>
      <c r="K55" s="210"/>
      <c r="L55" s="210"/>
      <c r="M55" s="210"/>
      <c r="N55" s="210"/>
      <c r="O55" s="210"/>
      <c r="P55" s="210"/>
      <c r="Q55" s="210"/>
      <c r="R55" s="210"/>
      <c r="S55" s="210"/>
    </row>
    <row r="56" spans="1:19" ht="18" customHeight="1" x14ac:dyDescent="0.25">
      <c r="A56" s="131" t="s">
        <v>339</v>
      </c>
      <c r="B56" s="132" t="e">
        <f>sensitivity!I35</f>
        <v>#N/A</v>
      </c>
      <c r="C56" s="132"/>
      <c r="D56" s="132" t="e">
        <f>sensitivity!L35</f>
        <v>#N/A</v>
      </c>
      <c r="E56" s="132"/>
      <c r="F56" s="132" t="e">
        <f t="shared" si="0"/>
        <v>#N/A</v>
      </c>
      <c r="J56" s="210"/>
      <c r="K56" s="210"/>
      <c r="L56" s="210"/>
      <c r="M56" s="210"/>
      <c r="N56" s="210"/>
      <c r="O56" s="210"/>
      <c r="P56" s="210"/>
      <c r="Q56" s="210"/>
      <c r="R56" s="210"/>
      <c r="S56" s="210"/>
    </row>
    <row r="57" spans="1:19" ht="18" customHeight="1" thickBot="1" x14ac:dyDescent="0.3">
      <c r="A57" s="162" t="s">
        <v>340</v>
      </c>
      <c r="B57" s="161">
        <f>'Your Results'!J10</f>
        <v>0</v>
      </c>
      <c r="C57" s="161"/>
      <c r="D57" s="161">
        <f>'Your Results'!J13</f>
        <v>0</v>
      </c>
      <c r="E57" s="161"/>
      <c r="F57" s="161">
        <f t="shared" si="0"/>
        <v>0</v>
      </c>
      <c r="J57" s="210"/>
      <c r="K57" s="210"/>
      <c r="L57" s="210"/>
      <c r="M57" s="210"/>
      <c r="N57" s="210"/>
      <c r="O57" s="210"/>
      <c r="P57" s="210"/>
      <c r="Q57" s="210"/>
      <c r="R57" s="210"/>
      <c r="S57" s="210"/>
    </row>
    <row r="58" spans="1:19" ht="18" customHeight="1" thickTop="1" x14ac:dyDescent="0.25">
      <c r="A58" s="210"/>
      <c r="B58" s="210"/>
      <c r="C58" s="210"/>
      <c r="D58" s="210"/>
      <c r="J58" s="210"/>
      <c r="K58" s="210"/>
      <c r="L58" s="210"/>
      <c r="M58" s="210"/>
      <c r="N58" s="210"/>
      <c r="O58" s="210"/>
      <c r="P58" s="210"/>
      <c r="Q58" s="210"/>
      <c r="R58" s="210"/>
      <c r="S58" s="210"/>
    </row>
    <row r="59" spans="1:19" ht="18" customHeight="1" x14ac:dyDescent="0.25">
      <c r="A59" s="1" t="s">
        <v>380</v>
      </c>
      <c r="B59" s="212"/>
      <c r="C59" s="212"/>
      <c r="D59" s="212"/>
      <c r="J59" s="210"/>
      <c r="K59" s="210"/>
      <c r="L59" s="210"/>
      <c r="M59" s="210"/>
      <c r="N59" s="210"/>
      <c r="O59" s="210"/>
      <c r="P59" s="210"/>
      <c r="Q59" s="210"/>
      <c r="R59" s="210"/>
      <c r="S59" s="210"/>
    </row>
    <row r="60" spans="1:19" ht="18" customHeight="1" x14ac:dyDescent="0.25">
      <c r="A60" s="12" t="s">
        <v>375</v>
      </c>
      <c r="B60" s="37" t="e">
        <f>'Base Calcs'!B224</f>
        <v>#N/A</v>
      </c>
      <c r="C60" s="37"/>
      <c r="D60" s="37" t="e">
        <f>'Base Calcs'!D224</f>
        <v>#N/A</v>
      </c>
      <c r="J60" s="210"/>
      <c r="K60" s="210"/>
      <c r="L60" s="210"/>
      <c r="M60" s="210"/>
      <c r="N60" s="210"/>
      <c r="O60" s="210"/>
      <c r="P60" s="210"/>
      <c r="Q60" s="210"/>
      <c r="R60" s="210"/>
      <c r="S60" s="210"/>
    </row>
    <row r="61" spans="1:19" ht="18" customHeight="1" x14ac:dyDescent="0.25">
      <c r="A61" s="12" t="s">
        <v>376</v>
      </c>
      <c r="B61" s="140" t="e">
        <f>'Base Calcs'!B225</f>
        <v>#N/A</v>
      </c>
      <c r="C61" s="140"/>
      <c r="D61" s="140" t="e">
        <f>'Base Calcs'!D225</f>
        <v>#N/A</v>
      </c>
      <c r="J61" s="210"/>
      <c r="K61" s="210"/>
      <c r="L61" s="210"/>
      <c r="M61" s="210"/>
      <c r="N61" s="210"/>
      <c r="O61" s="210"/>
      <c r="P61" s="210"/>
      <c r="Q61" s="210"/>
      <c r="R61" s="210"/>
      <c r="S61" s="210"/>
    </row>
    <row r="62" spans="1:19" ht="18" customHeight="1" x14ac:dyDescent="0.25">
      <c r="A62" s="12" t="s">
        <v>378</v>
      </c>
      <c r="B62" s="37" t="e">
        <f>'Base Calcs'!B226</f>
        <v>#N/A</v>
      </c>
      <c r="C62" s="37"/>
      <c r="D62" s="37" t="e">
        <f>'Base Calcs'!D226</f>
        <v>#N/A</v>
      </c>
      <c r="J62" s="210"/>
      <c r="K62" s="210"/>
      <c r="L62" s="210"/>
      <c r="M62" s="210"/>
      <c r="N62" s="210"/>
      <c r="O62" s="210"/>
      <c r="P62" s="210"/>
      <c r="Q62" s="210"/>
      <c r="R62" s="210"/>
      <c r="S62" s="210"/>
    </row>
    <row r="63" spans="1:19" ht="18" customHeight="1" x14ac:dyDescent="0.25">
      <c r="J63" s="210"/>
      <c r="K63" s="210"/>
      <c r="L63" s="210"/>
      <c r="M63" s="210"/>
      <c r="N63" s="210"/>
      <c r="O63" s="210"/>
      <c r="P63" s="210"/>
      <c r="Q63" s="210"/>
      <c r="R63" s="210"/>
      <c r="S63" s="210"/>
    </row>
    <row r="64" spans="1:19" ht="18" customHeight="1" x14ac:dyDescent="0.3">
      <c r="A64" s="224" t="s">
        <v>514</v>
      </c>
      <c r="B64" s="218"/>
      <c r="C64" s="218"/>
      <c r="D64" s="218"/>
      <c r="E64" s="218"/>
      <c r="F64" s="218"/>
      <c r="G64" s="218"/>
      <c r="H64" s="218"/>
      <c r="I64" s="218"/>
      <c r="J64" s="218"/>
      <c r="K64" s="218"/>
      <c r="L64" s="218"/>
      <c r="M64" s="218"/>
      <c r="N64" s="218"/>
      <c r="O64" s="219"/>
      <c r="P64" s="210"/>
      <c r="Q64" s="210"/>
      <c r="R64" s="210"/>
      <c r="S64" s="210"/>
    </row>
    <row r="65" spans="1:19" ht="18" customHeight="1" x14ac:dyDescent="0.25">
      <c r="A65" s="218"/>
      <c r="B65" s="218"/>
      <c r="C65" s="218"/>
      <c r="D65" s="218"/>
      <c r="E65" s="218"/>
      <c r="F65" s="218"/>
      <c r="G65" s="218"/>
      <c r="H65" s="218"/>
      <c r="I65" s="218"/>
      <c r="J65" s="218"/>
      <c r="K65" s="218"/>
      <c r="L65" s="218"/>
      <c r="M65" s="218"/>
      <c r="N65" s="218"/>
      <c r="O65" s="219"/>
      <c r="P65" s="210"/>
      <c r="Q65" s="210"/>
      <c r="R65" s="210"/>
      <c r="S65" s="210"/>
    </row>
    <row r="66" spans="1:19" ht="18" customHeight="1" x14ac:dyDescent="0.25">
      <c r="A66" s="218" t="s">
        <v>481</v>
      </c>
      <c r="B66" s="218"/>
      <c r="C66" s="218"/>
      <c r="D66" s="218"/>
      <c r="E66" s="218"/>
      <c r="F66" s="218"/>
      <c r="G66" s="218"/>
      <c r="H66" s="218"/>
      <c r="I66" s="218"/>
      <c r="J66" s="218"/>
      <c r="K66" s="218"/>
      <c r="L66" s="218"/>
      <c r="M66" s="218"/>
      <c r="N66" s="218"/>
      <c r="O66" s="219"/>
      <c r="P66" s="210"/>
      <c r="Q66" s="210"/>
      <c r="R66" s="210"/>
      <c r="S66" s="210"/>
    </row>
    <row r="67" spans="1:19" ht="18" customHeight="1" x14ac:dyDescent="0.25">
      <c r="A67" s="220" t="s">
        <v>482</v>
      </c>
      <c r="B67" s="218"/>
      <c r="C67" s="218"/>
      <c r="D67" s="218"/>
      <c r="E67" s="218"/>
      <c r="F67" s="218"/>
      <c r="G67" s="218"/>
      <c r="H67" s="218"/>
      <c r="I67" s="218"/>
      <c r="J67" s="218"/>
      <c r="K67" s="218"/>
      <c r="L67" s="218"/>
      <c r="M67" s="218"/>
      <c r="N67" s="218"/>
      <c r="O67" s="219"/>
      <c r="P67" s="210"/>
      <c r="Q67" s="210"/>
      <c r="R67" s="210"/>
      <c r="S67" s="210"/>
    </row>
    <row r="68" spans="1:19" ht="18" customHeight="1" x14ac:dyDescent="0.25">
      <c r="A68" s="803" t="s">
        <v>483</v>
      </c>
      <c r="B68" s="803"/>
      <c r="C68" s="803"/>
      <c r="D68" s="803"/>
      <c r="E68" s="803"/>
      <c r="F68" s="803"/>
      <c r="G68" s="803"/>
      <c r="H68" s="803"/>
      <c r="I68" s="221"/>
      <c r="J68" s="221"/>
      <c r="K68" s="218"/>
      <c r="L68" s="218"/>
      <c r="M68" s="218"/>
      <c r="N68" s="218"/>
      <c r="O68" s="218"/>
    </row>
    <row r="69" spans="1:19" ht="18" customHeight="1" x14ac:dyDescent="0.25">
      <c r="A69" s="803"/>
      <c r="B69" s="803"/>
      <c r="C69" s="803"/>
      <c r="D69" s="803"/>
      <c r="E69" s="803"/>
      <c r="F69" s="803"/>
      <c r="G69" s="803"/>
      <c r="H69" s="803"/>
      <c r="I69" s="221"/>
      <c r="J69" s="221"/>
      <c r="K69" s="218"/>
      <c r="L69" s="218"/>
      <c r="M69" s="218"/>
      <c r="N69" s="218"/>
      <c r="O69" s="222"/>
      <c r="P69" s="202"/>
      <c r="Q69" s="202"/>
      <c r="R69" s="202"/>
      <c r="S69" s="202"/>
    </row>
    <row r="70" spans="1:19" ht="18" customHeight="1" x14ac:dyDescent="0.25">
      <c r="A70" s="803"/>
      <c r="B70" s="803"/>
      <c r="C70" s="803"/>
      <c r="D70" s="803"/>
      <c r="E70" s="803"/>
      <c r="F70" s="803"/>
      <c r="G70" s="803"/>
      <c r="H70" s="803"/>
      <c r="I70" s="221"/>
      <c r="J70" s="221"/>
      <c r="K70" s="218"/>
      <c r="L70" s="218"/>
      <c r="M70" s="218"/>
      <c r="N70" s="218"/>
      <c r="O70" s="218"/>
    </row>
    <row r="71" spans="1:19" ht="18" customHeight="1" x14ac:dyDescent="0.25">
      <c r="A71" s="803"/>
      <c r="B71" s="803"/>
      <c r="C71" s="803"/>
      <c r="D71" s="803"/>
      <c r="E71" s="803"/>
      <c r="F71" s="803"/>
      <c r="G71" s="803"/>
      <c r="H71" s="803"/>
      <c r="I71" s="221"/>
      <c r="J71" s="221"/>
      <c r="K71" s="218"/>
      <c r="L71" s="218"/>
      <c r="M71" s="218"/>
      <c r="N71" s="218"/>
      <c r="O71" s="219"/>
      <c r="P71" s="210"/>
      <c r="Q71" s="210"/>
      <c r="R71" s="210"/>
      <c r="S71" s="210"/>
    </row>
    <row r="72" spans="1:19" ht="18" customHeight="1" x14ac:dyDescent="0.25">
      <c r="A72" s="220" t="s">
        <v>513</v>
      </c>
      <c r="B72" s="222"/>
      <c r="C72" s="222"/>
      <c r="D72" s="222"/>
      <c r="E72" s="222"/>
      <c r="F72" s="222"/>
      <c r="G72" s="222"/>
      <c r="H72" s="222"/>
      <c r="I72" s="218"/>
      <c r="J72" s="218"/>
      <c r="K72" s="218"/>
      <c r="L72" s="218"/>
      <c r="M72" s="218"/>
      <c r="N72" s="218"/>
      <c r="O72" s="222"/>
      <c r="P72" s="202"/>
      <c r="Q72" s="202"/>
      <c r="R72" s="202"/>
      <c r="S72" s="202"/>
    </row>
    <row r="73" spans="1:19" ht="18" customHeight="1" x14ac:dyDescent="0.25">
      <c r="A73" s="803" t="s">
        <v>356</v>
      </c>
      <c r="B73" s="803"/>
      <c r="C73" s="803"/>
      <c r="D73" s="803"/>
      <c r="E73" s="803"/>
      <c r="F73" s="803"/>
      <c r="G73" s="803"/>
      <c r="H73" s="803"/>
      <c r="I73" s="218"/>
      <c r="J73" s="218"/>
      <c r="K73" s="218"/>
      <c r="L73" s="218"/>
      <c r="M73" s="218"/>
      <c r="N73" s="218"/>
      <c r="O73" s="223"/>
      <c r="P73" s="203"/>
      <c r="Q73" s="203"/>
      <c r="R73" s="203"/>
      <c r="S73" s="203"/>
    </row>
    <row r="74" spans="1:19" ht="18" customHeight="1" x14ac:dyDescent="0.25">
      <c r="A74" s="803"/>
      <c r="B74" s="803"/>
      <c r="C74" s="803"/>
      <c r="D74" s="803"/>
      <c r="E74" s="803"/>
      <c r="F74" s="803"/>
      <c r="G74" s="803"/>
      <c r="H74" s="803"/>
      <c r="I74" s="221"/>
      <c r="J74" s="221"/>
      <c r="K74" s="218"/>
      <c r="L74" s="218"/>
      <c r="M74" s="218"/>
      <c r="N74" s="218"/>
      <c r="O74" s="218"/>
    </row>
    <row r="75" spans="1:19" ht="18" customHeight="1" x14ac:dyDescent="0.25">
      <c r="A75" s="803"/>
      <c r="B75" s="803"/>
      <c r="C75" s="803"/>
      <c r="D75" s="803"/>
      <c r="E75" s="803"/>
      <c r="F75" s="803"/>
      <c r="G75" s="803"/>
      <c r="H75" s="803"/>
      <c r="I75" s="221"/>
      <c r="J75" s="221"/>
      <c r="K75" s="218"/>
      <c r="L75" s="218"/>
      <c r="M75" s="218"/>
      <c r="N75" s="218"/>
      <c r="O75" s="218"/>
    </row>
    <row r="76" spans="1:19" ht="18" customHeight="1" x14ac:dyDescent="0.25">
      <c r="A76" s="803"/>
      <c r="B76" s="803"/>
      <c r="C76" s="803"/>
      <c r="D76" s="803"/>
      <c r="E76" s="803"/>
      <c r="F76" s="803"/>
      <c r="G76" s="803"/>
      <c r="H76" s="803"/>
      <c r="I76" s="221"/>
      <c r="J76" s="221"/>
      <c r="K76" s="218"/>
      <c r="L76" s="218"/>
      <c r="M76" s="218"/>
      <c r="N76" s="218"/>
      <c r="O76" s="218"/>
    </row>
    <row r="77" spans="1:19" ht="18" customHeight="1" x14ac:dyDescent="0.25">
      <c r="A77" s="221"/>
      <c r="B77" s="221"/>
      <c r="C77" s="221"/>
      <c r="D77" s="221"/>
      <c r="E77" s="221"/>
      <c r="F77" s="221"/>
      <c r="G77" s="221"/>
      <c r="H77" s="221"/>
      <c r="I77" s="221"/>
      <c r="J77" s="221"/>
      <c r="K77" s="218"/>
      <c r="L77" s="218"/>
      <c r="M77" s="218"/>
      <c r="N77" s="218"/>
      <c r="O77" s="218"/>
    </row>
    <row r="78" spans="1:19" ht="18" customHeight="1" x14ac:dyDescent="0.25">
      <c r="A78" s="209"/>
      <c r="B78" s="209"/>
      <c r="C78" s="209"/>
      <c r="D78" s="209"/>
      <c r="E78" s="209"/>
      <c r="F78" s="209"/>
      <c r="G78" s="209"/>
    </row>
    <row r="79" spans="1:19" ht="18" customHeight="1" x14ac:dyDescent="0.25">
      <c r="A79" s="209"/>
      <c r="B79" s="209"/>
      <c r="C79" s="209"/>
      <c r="D79" s="209"/>
      <c r="E79" s="209"/>
      <c r="F79" s="209"/>
      <c r="G79" s="209"/>
    </row>
    <row r="80" spans="1:19" ht="33.75" customHeight="1" x14ac:dyDescent="0.25"/>
    <row r="81" spans="15:19" ht="18" customHeight="1" x14ac:dyDescent="0.25"/>
    <row r="82" spans="15:19" ht="18" customHeight="1" x14ac:dyDescent="0.25"/>
    <row r="83" spans="15:19" ht="18" customHeight="1" x14ac:dyDescent="0.25"/>
    <row r="84" spans="15:19" ht="18" customHeight="1" x14ac:dyDescent="0.25"/>
    <row r="85" spans="15:19" ht="18" customHeight="1" x14ac:dyDescent="0.25"/>
    <row r="86" spans="15:19" ht="18" customHeight="1" x14ac:dyDescent="0.25"/>
    <row r="87" spans="15:19" ht="18" customHeight="1" x14ac:dyDescent="0.25"/>
    <row r="88" spans="15:19" ht="18" customHeight="1" x14ac:dyDescent="0.25"/>
    <row r="89" spans="15:19" ht="18" customHeight="1" x14ac:dyDescent="0.25">
      <c r="O89" s="209"/>
      <c r="P89" s="209"/>
      <c r="Q89" s="209"/>
      <c r="R89" s="209"/>
      <c r="S89" s="209"/>
    </row>
    <row r="90" spans="15:19" ht="18" customHeight="1" x14ac:dyDescent="0.25"/>
    <row r="91" spans="15:19" ht="18" customHeight="1" x14ac:dyDescent="0.25"/>
    <row r="92" spans="15:19" ht="18" customHeight="1" x14ac:dyDescent="0.25"/>
    <row r="93" spans="15:19" ht="18" customHeight="1" x14ac:dyDescent="0.25"/>
    <row r="94" spans="15:19" ht="18" customHeight="1" x14ac:dyDescent="0.25"/>
    <row r="95" spans="15:19" ht="18" customHeight="1" x14ac:dyDescent="0.25"/>
    <row r="96" spans="15:19" ht="18" customHeight="1" x14ac:dyDescent="0.25"/>
    <row r="97" ht="18" customHeight="1" x14ac:dyDescent="0.25"/>
    <row r="98" ht="18" customHeight="1" x14ac:dyDescent="0.25"/>
    <row r="120" ht="15" customHeight="1" x14ac:dyDescent="0.25"/>
    <row r="126" ht="15" customHeight="1" x14ac:dyDescent="0.25"/>
  </sheetData>
  <mergeCells count="21">
    <mergeCell ref="I25:I26"/>
    <mergeCell ref="H25:H26"/>
    <mergeCell ref="J31:K31"/>
    <mergeCell ref="M25:M26"/>
    <mergeCell ref="N25:N26"/>
    <mergeCell ref="A73:H76"/>
    <mergeCell ref="A3:O3"/>
    <mergeCell ref="H44:O46"/>
    <mergeCell ref="K9:O13"/>
    <mergeCell ref="K14:O18"/>
    <mergeCell ref="H22:O23"/>
    <mergeCell ref="J27:K27"/>
    <mergeCell ref="J30:K30"/>
    <mergeCell ref="A45:F48"/>
    <mergeCell ref="A68:H71"/>
    <mergeCell ref="H34:O36"/>
    <mergeCell ref="O25:O26"/>
    <mergeCell ref="L25:L26"/>
    <mergeCell ref="J25:K26"/>
    <mergeCell ref="J28:K28"/>
    <mergeCell ref="J29:K29"/>
  </mergeCells>
  <pageMargins left="0.25" right="0.25" top="0.75" bottom="0.75" header="0.3" footer="0.3"/>
  <pageSetup paperSize="8" scale="5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R126"/>
  <sheetViews>
    <sheetView topLeftCell="W1" workbookViewId="0">
      <selection activeCell="Y3" sqref="Y3"/>
    </sheetView>
  </sheetViews>
  <sheetFormatPr defaultRowHeight="15" x14ac:dyDescent="0.25"/>
  <cols>
    <col min="1" max="1" width="21.5703125" customWidth="1"/>
    <col min="3" max="3" width="18.85546875" customWidth="1"/>
    <col min="5" max="5" width="20.5703125" customWidth="1"/>
    <col min="7" max="7" width="29.85546875" customWidth="1"/>
    <col min="8" max="8" width="10.42578125" customWidth="1"/>
    <col min="9" max="9" width="21.5703125" customWidth="1"/>
    <col min="11" max="11" width="34.28515625" customWidth="1"/>
    <col min="13" max="13" width="19.7109375" customWidth="1"/>
    <col min="14" max="15" width="13" customWidth="1"/>
    <col min="16" max="16" width="13.85546875" customWidth="1"/>
    <col min="17" max="17" width="16.42578125" customWidth="1"/>
    <col min="18" max="18" width="19" customWidth="1"/>
    <col min="19" max="19" width="13" customWidth="1"/>
    <col min="21" max="21" width="25.28515625" customWidth="1"/>
    <col min="23" max="23" width="26.28515625" customWidth="1"/>
    <col min="25" max="28" width="18.42578125" customWidth="1"/>
    <col min="30" max="31" width="15.140625" customWidth="1"/>
    <col min="32" max="32" width="21.7109375" customWidth="1"/>
    <col min="33" max="35" width="15.140625" customWidth="1"/>
    <col min="36" max="36" width="18.7109375" customWidth="1"/>
    <col min="38" max="40" width="22.28515625" customWidth="1"/>
    <col min="42" max="43" width="18.140625" customWidth="1"/>
    <col min="45" max="45" width="25.140625" customWidth="1"/>
    <col min="46" max="46" width="20.7109375" customWidth="1"/>
    <col min="48" max="48" width="47.7109375" customWidth="1"/>
    <col min="49" max="49" width="13.5703125" customWidth="1"/>
    <col min="51" max="51" width="23.42578125" customWidth="1"/>
    <col min="54" max="54" width="18.140625" customWidth="1"/>
    <col min="56" max="56" width="25.42578125" customWidth="1"/>
    <col min="57" max="57" width="17.42578125" customWidth="1"/>
    <col min="59" max="59" width="21.85546875" customWidth="1"/>
    <col min="60" max="63" width="11.140625" customWidth="1"/>
    <col min="64" max="64" width="11.7109375" customWidth="1"/>
    <col min="65" max="65" width="21.140625" customWidth="1"/>
    <col min="66" max="66" width="14.42578125" customWidth="1"/>
    <col min="68" max="68" width="35.42578125" customWidth="1"/>
    <col min="70" max="70" width="45.5703125" customWidth="1"/>
  </cols>
  <sheetData>
    <row r="1" spans="1:70" ht="15.75" customHeight="1" thickBot="1" x14ac:dyDescent="0.3">
      <c r="A1" s="4" t="s">
        <v>69</v>
      </c>
      <c r="B1" s="2"/>
      <c r="D1" s="2"/>
      <c r="E1" s="2"/>
      <c r="F1" s="2"/>
      <c r="G1" s="2"/>
      <c r="H1" s="2"/>
      <c r="I1" s="2"/>
      <c r="J1" s="2"/>
      <c r="K1" s="2"/>
      <c r="L1" s="2"/>
      <c r="M1" s="4"/>
      <c r="N1" s="2"/>
      <c r="O1" s="2"/>
      <c r="P1" s="2"/>
      <c r="Q1" s="2"/>
      <c r="R1" s="2"/>
      <c r="S1" s="2"/>
      <c r="T1" s="2"/>
      <c r="U1" s="2"/>
      <c r="V1" s="2"/>
      <c r="W1" s="2"/>
      <c r="X1" s="2"/>
      <c r="Z1" s="322"/>
      <c r="AA1" s="322"/>
      <c r="AB1" s="322"/>
      <c r="AC1" s="2"/>
      <c r="AE1" s="322"/>
      <c r="AF1" s="322"/>
      <c r="AG1" s="322"/>
      <c r="AH1" s="322"/>
      <c r="AI1" s="322"/>
      <c r="AJ1" s="322"/>
      <c r="AK1" s="2"/>
      <c r="AL1" s="2"/>
      <c r="AM1" s="2"/>
      <c r="AN1" s="2"/>
      <c r="AO1" s="2"/>
      <c r="AP1" s="2"/>
      <c r="AQ1" s="2"/>
      <c r="AR1" s="2"/>
      <c r="AS1" s="2"/>
      <c r="AT1" s="2"/>
      <c r="AU1" s="2"/>
      <c r="AV1" s="2"/>
    </row>
    <row r="2" spans="1:70" ht="33.75" customHeight="1" thickBot="1" x14ac:dyDescent="0.3">
      <c r="A2" s="4" t="s">
        <v>678</v>
      </c>
      <c r="B2" s="4"/>
      <c r="C2" s="4" t="s">
        <v>3</v>
      </c>
      <c r="D2" s="2"/>
      <c r="E2" s="4" t="s">
        <v>17</v>
      </c>
      <c r="F2" s="2"/>
      <c r="G2" s="4" t="s">
        <v>276</v>
      </c>
      <c r="H2" s="2"/>
      <c r="I2" s="4" t="s">
        <v>22</v>
      </c>
      <c r="J2" s="2"/>
      <c r="K2" s="4" t="s">
        <v>2</v>
      </c>
      <c r="L2" s="2"/>
      <c r="O2" s="422"/>
      <c r="P2" s="423"/>
      <c r="Q2" s="424" t="s">
        <v>68</v>
      </c>
      <c r="R2" s="423"/>
      <c r="S2" s="425"/>
      <c r="T2" s="2"/>
      <c r="U2" s="8" t="s">
        <v>24</v>
      </c>
      <c r="V2" s="2"/>
      <c r="W2" s="8" t="s">
        <v>25</v>
      </c>
      <c r="X2" s="2"/>
      <c r="Y2" s="810" t="s">
        <v>683</v>
      </c>
      <c r="Z2" s="810"/>
      <c r="AA2" s="810"/>
      <c r="AB2" s="810"/>
      <c r="AC2" s="2"/>
      <c r="AD2" s="811" t="s">
        <v>658</v>
      </c>
      <c r="AE2" s="811"/>
      <c r="AF2" s="811"/>
      <c r="AG2" s="811"/>
      <c r="AH2" s="811"/>
      <c r="AI2" s="811"/>
      <c r="AJ2" s="811"/>
      <c r="AK2" s="4"/>
      <c r="AL2" s="4" t="s">
        <v>490</v>
      </c>
      <c r="AM2" s="4"/>
      <c r="AN2" s="4"/>
      <c r="AO2" s="4"/>
      <c r="AP2" s="4" t="s">
        <v>594</v>
      </c>
      <c r="AU2" s="2"/>
      <c r="AV2" s="4" t="s">
        <v>677</v>
      </c>
      <c r="AY2" s="787" t="s">
        <v>666</v>
      </c>
      <c r="AZ2" s="787"/>
      <c r="BB2" s="4" t="s">
        <v>679</v>
      </c>
      <c r="BD2" s="781" t="s">
        <v>670</v>
      </c>
      <c r="BE2" s="781"/>
      <c r="BG2" s="809" t="s">
        <v>402</v>
      </c>
      <c r="BH2" s="809"/>
      <c r="BI2" s="809"/>
      <c r="BJ2" s="809"/>
      <c r="BK2" s="809"/>
      <c r="BM2" s="4" t="s">
        <v>403</v>
      </c>
    </row>
    <row r="3" spans="1:70" ht="40.5" customHeight="1" thickBot="1" x14ac:dyDescent="0.3">
      <c r="A3" t="s">
        <v>684</v>
      </c>
      <c r="B3" s="2"/>
      <c r="C3" s="2" t="s">
        <v>622</v>
      </c>
      <c r="D3" s="4"/>
      <c r="E3" s="2" t="s">
        <v>621</v>
      </c>
      <c r="F3" s="4"/>
      <c r="G3" s="2" t="s">
        <v>681</v>
      </c>
      <c r="H3" s="2"/>
      <c r="I3" s="2" t="s">
        <v>623</v>
      </c>
      <c r="J3" s="4"/>
      <c r="K3" s="2" t="s">
        <v>649</v>
      </c>
      <c r="L3" s="4"/>
      <c r="M3" s="426" t="s">
        <v>19</v>
      </c>
      <c r="N3" s="426" t="s">
        <v>65</v>
      </c>
      <c r="O3" s="427" t="s">
        <v>39</v>
      </c>
      <c r="P3" s="428" t="s">
        <v>40</v>
      </c>
      <c r="Q3" s="428" t="s">
        <v>41</v>
      </c>
      <c r="R3" s="428" t="s">
        <v>67</v>
      </c>
      <c r="S3" s="429" t="s">
        <v>64</v>
      </c>
      <c r="T3" s="2"/>
      <c r="U3" s="478" t="s">
        <v>657</v>
      </c>
      <c r="V3" s="2"/>
      <c r="W3" s="478" t="s">
        <v>657</v>
      </c>
      <c r="X3" s="2"/>
      <c r="Y3" s="8" t="s">
        <v>77</v>
      </c>
      <c r="Z3" s="457" t="s">
        <v>78</v>
      </c>
      <c r="AA3" s="457" t="s">
        <v>79</v>
      </c>
      <c r="AB3" s="457" t="s">
        <v>80</v>
      </c>
      <c r="AC3" s="2"/>
      <c r="AD3" s="8" t="s">
        <v>77</v>
      </c>
      <c r="AE3" s="8" t="s">
        <v>78</v>
      </c>
      <c r="AF3" s="335" t="s">
        <v>660</v>
      </c>
      <c r="AG3" s="8" t="s">
        <v>83</v>
      </c>
      <c r="AH3" s="8" t="s">
        <v>84</v>
      </c>
      <c r="AI3" s="335" t="s">
        <v>85</v>
      </c>
      <c r="AJ3" s="335" t="s">
        <v>659</v>
      </c>
      <c r="AK3" s="2"/>
      <c r="AL3" s="9" t="s">
        <v>624</v>
      </c>
      <c r="AM3" s="8" t="s">
        <v>110</v>
      </c>
      <c r="AN3" s="8" t="s">
        <v>388</v>
      </c>
      <c r="AO3" s="2"/>
      <c r="AP3" s="8" t="s">
        <v>522</v>
      </c>
      <c r="AQ3" s="71" t="s">
        <v>661</v>
      </c>
      <c r="AR3" s="2"/>
      <c r="AS3" s="8" t="s">
        <v>529</v>
      </c>
      <c r="AT3" s="8" t="s">
        <v>533</v>
      </c>
      <c r="AU3" s="2"/>
      <c r="AV3" s="335" t="s">
        <v>549</v>
      </c>
      <c r="AW3" s="8" t="s">
        <v>603</v>
      </c>
      <c r="AY3" s="460" t="s">
        <v>105</v>
      </c>
      <c r="AZ3" s="460" t="s">
        <v>89</v>
      </c>
      <c r="BB3" s="71" t="s">
        <v>667</v>
      </c>
      <c r="BD3" s="8" t="s">
        <v>276</v>
      </c>
      <c r="BE3" s="106" t="s">
        <v>669</v>
      </c>
      <c r="BG3" s="461" t="s">
        <v>152</v>
      </c>
      <c r="BH3" s="8" t="s">
        <v>536</v>
      </c>
      <c r="BI3" s="8" t="s">
        <v>537</v>
      </c>
      <c r="BJ3" s="8" t="s">
        <v>538</v>
      </c>
      <c r="BK3" s="8" t="s">
        <v>539</v>
      </c>
      <c r="BL3" s="2"/>
      <c r="BM3" s="461" t="s">
        <v>152</v>
      </c>
      <c r="BN3" s="335" t="s">
        <v>673</v>
      </c>
      <c r="BP3" s="8" t="s">
        <v>71</v>
      </c>
      <c r="BR3" s="8" t="s">
        <v>203</v>
      </c>
    </row>
    <row r="4" spans="1:70" ht="15.75" thickBot="1" x14ac:dyDescent="0.3">
      <c r="A4" s="2" t="s">
        <v>87</v>
      </c>
      <c r="B4" s="2"/>
      <c r="C4" s="2" t="s">
        <v>4</v>
      </c>
      <c r="D4" s="2"/>
      <c r="E4" s="2" t="s">
        <v>6</v>
      </c>
      <c r="F4" s="2"/>
      <c r="G4" s="2" t="s">
        <v>277</v>
      </c>
      <c r="H4" s="2"/>
      <c r="I4" s="2" t="s">
        <v>536</v>
      </c>
      <c r="J4" s="2"/>
      <c r="K4" s="2" t="s">
        <v>39</v>
      </c>
      <c r="L4" s="2"/>
      <c r="M4" s="430" t="s">
        <v>654</v>
      </c>
      <c r="N4" s="431">
        <v>2</v>
      </c>
      <c r="O4" s="432">
        <v>3</v>
      </c>
      <c r="P4" s="433">
        <v>4</v>
      </c>
      <c r="Q4" s="433">
        <v>5</v>
      </c>
      <c r="R4" s="433">
        <v>6</v>
      </c>
      <c r="S4" s="434">
        <v>7</v>
      </c>
      <c r="T4" s="2"/>
      <c r="U4" s="9" t="s">
        <v>401</v>
      </c>
      <c r="V4" s="2"/>
      <c r="W4" s="9" t="s">
        <v>401</v>
      </c>
      <c r="X4" s="2"/>
      <c r="Y4" s="458">
        <v>1</v>
      </c>
      <c r="Z4" s="458">
        <v>2</v>
      </c>
      <c r="AA4" s="458">
        <v>3</v>
      </c>
      <c r="AB4" s="458">
        <v>4</v>
      </c>
      <c r="AC4" s="2"/>
      <c r="AD4" s="458">
        <v>1</v>
      </c>
      <c r="AE4" s="458">
        <v>2</v>
      </c>
      <c r="AF4" s="458">
        <v>3</v>
      </c>
      <c r="AG4" s="458">
        <v>4</v>
      </c>
      <c r="AH4" s="458">
        <v>5</v>
      </c>
      <c r="AI4" s="458">
        <v>6</v>
      </c>
      <c r="AJ4" s="458">
        <v>7</v>
      </c>
      <c r="AK4" s="2"/>
      <c r="AL4" s="9" t="s">
        <v>491</v>
      </c>
      <c r="AM4" s="473">
        <v>6.1</v>
      </c>
      <c r="AN4" s="9">
        <v>0.25</v>
      </c>
      <c r="AO4" s="2"/>
      <c r="AP4" s="9" t="s">
        <v>618</v>
      </c>
      <c r="AQ4" s="9">
        <v>0</v>
      </c>
      <c r="AR4" s="2"/>
      <c r="AS4" s="9" t="s">
        <v>627</v>
      </c>
      <c r="AT4" s="67">
        <v>0</v>
      </c>
      <c r="AU4" s="2"/>
      <c r="AV4" s="67" t="s">
        <v>652</v>
      </c>
      <c r="AW4" s="67"/>
      <c r="AY4" s="67" t="s">
        <v>662</v>
      </c>
      <c r="AZ4" s="67">
        <v>3.5</v>
      </c>
      <c r="BB4" s="67" t="s">
        <v>668</v>
      </c>
      <c r="BD4" s="9" t="s">
        <v>277</v>
      </c>
      <c r="BE4" s="340">
        <v>0.01</v>
      </c>
      <c r="BG4" s="460">
        <v>1</v>
      </c>
      <c r="BH4" s="460">
        <v>2</v>
      </c>
      <c r="BI4" s="460">
        <v>3</v>
      </c>
      <c r="BJ4" s="460">
        <v>4</v>
      </c>
      <c r="BK4" s="460">
        <v>5</v>
      </c>
      <c r="BM4" s="67"/>
      <c r="BN4" s="67"/>
      <c r="BP4" s="67" t="s">
        <v>675</v>
      </c>
      <c r="BR4" s="67" t="s">
        <v>684</v>
      </c>
    </row>
    <row r="5" spans="1:70" x14ac:dyDescent="0.25">
      <c r="A5" s="2" t="s">
        <v>90</v>
      </c>
      <c r="B5" s="2"/>
      <c r="C5" s="2" t="s">
        <v>5</v>
      </c>
      <c r="D5" s="2"/>
      <c r="E5" s="2" t="s">
        <v>13</v>
      </c>
      <c r="F5" s="2"/>
      <c r="G5" s="2" t="s">
        <v>278</v>
      </c>
      <c r="H5" s="2"/>
      <c r="I5" s="2" t="s">
        <v>537</v>
      </c>
      <c r="J5" s="2"/>
      <c r="K5" s="2" t="s">
        <v>40</v>
      </c>
      <c r="L5" s="2"/>
      <c r="M5" s="435" t="s">
        <v>42</v>
      </c>
      <c r="N5" s="436">
        <v>12.5</v>
      </c>
      <c r="O5" s="437">
        <v>0.7</v>
      </c>
      <c r="P5" s="438">
        <v>0.85</v>
      </c>
      <c r="Q5" s="438">
        <v>0.85</v>
      </c>
      <c r="R5" s="439">
        <v>0.95</v>
      </c>
      <c r="S5" s="440">
        <v>0.98</v>
      </c>
      <c r="T5" s="2"/>
      <c r="U5" s="9" t="s">
        <v>33</v>
      </c>
      <c r="V5" s="2"/>
      <c r="W5" s="9" t="s">
        <v>33</v>
      </c>
      <c r="X5" s="2"/>
      <c r="Y5" s="9" t="s">
        <v>536</v>
      </c>
      <c r="Z5" s="9">
        <v>400</v>
      </c>
      <c r="AA5" s="348">
        <v>108.125</v>
      </c>
      <c r="AB5" s="348">
        <v>197.5</v>
      </c>
      <c r="AC5" s="2"/>
      <c r="AD5" s="9" t="s">
        <v>536</v>
      </c>
      <c r="AE5" s="9">
        <v>400</v>
      </c>
      <c r="AF5" s="348">
        <f>0.6*AE5^0.75*365</f>
        <v>19587.95548289816</v>
      </c>
      <c r="AG5" s="348">
        <v>2840</v>
      </c>
      <c r="AH5" s="348">
        <v>900</v>
      </c>
      <c r="AI5" s="348">
        <f>SUM(AF5:AH5)</f>
        <v>23327.95548289816</v>
      </c>
      <c r="AJ5" s="348">
        <v>77</v>
      </c>
      <c r="AK5" s="2"/>
      <c r="AL5" s="9" t="s">
        <v>496</v>
      </c>
      <c r="AM5" s="473">
        <v>6.2</v>
      </c>
      <c r="AN5" s="9">
        <v>0</v>
      </c>
      <c r="AO5" s="2"/>
      <c r="AP5" s="9" t="s">
        <v>524</v>
      </c>
      <c r="AQ5" s="9">
        <v>1200</v>
      </c>
      <c r="AR5" s="2"/>
      <c r="AS5" s="9" t="s">
        <v>530</v>
      </c>
      <c r="AT5" s="459">
        <v>1</v>
      </c>
      <c r="AU5" s="2"/>
      <c r="AV5" s="67" t="s">
        <v>568</v>
      </c>
      <c r="AW5" s="67">
        <v>8</v>
      </c>
      <c r="AY5" s="67" t="s">
        <v>663</v>
      </c>
      <c r="AZ5" s="67">
        <v>3.5</v>
      </c>
      <c r="BB5" s="9" t="s">
        <v>111</v>
      </c>
      <c r="BD5" s="9" t="s">
        <v>278</v>
      </c>
      <c r="BE5" s="107">
        <v>0.02</v>
      </c>
      <c r="BG5" s="238" t="s">
        <v>671</v>
      </c>
      <c r="BH5" s="67">
        <v>75</v>
      </c>
      <c r="BI5" s="67">
        <v>72</v>
      </c>
      <c r="BJ5" s="67">
        <v>68</v>
      </c>
      <c r="BK5" s="67">
        <v>68</v>
      </c>
      <c r="BM5" s="349"/>
      <c r="BN5" s="67"/>
      <c r="BP5" s="67" t="s">
        <v>72</v>
      </c>
      <c r="BR5" s="67" t="s">
        <v>204</v>
      </c>
    </row>
    <row r="6" spans="1:70" x14ac:dyDescent="0.25">
      <c r="A6" s="2"/>
      <c r="B6" s="2"/>
      <c r="C6" s="2"/>
      <c r="D6" s="2"/>
      <c r="E6" s="2" t="s">
        <v>12</v>
      </c>
      <c r="F6" s="2"/>
      <c r="G6" s="2" t="s">
        <v>279</v>
      </c>
      <c r="H6" s="2"/>
      <c r="I6" s="2" t="s">
        <v>538</v>
      </c>
      <c r="J6" s="2"/>
      <c r="K6" s="2" t="s">
        <v>41</v>
      </c>
      <c r="L6" s="2"/>
      <c r="M6" s="441" t="s">
        <v>43</v>
      </c>
      <c r="N6" s="442">
        <v>10.5</v>
      </c>
      <c r="O6" s="443">
        <v>0.7</v>
      </c>
      <c r="P6" s="444">
        <v>0.85</v>
      </c>
      <c r="Q6" s="444">
        <v>0.85</v>
      </c>
      <c r="R6" s="439">
        <v>0.95</v>
      </c>
      <c r="S6" s="445"/>
      <c r="T6" s="2"/>
      <c r="U6" s="9" t="s">
        <v>34</v>
      </c>
      <c r="V6" s="2"/>
      <c r="W6" s="9" t="s">
        <v>34</v>
      </c>
      <c r="X6" s="2"/>
      <c r="Y6" s="9" t="s">
        <v>537</v>
      </c>
      <c r="Z6" s="9">
        <v>450</v>
      </c>
      <c r="AA6" s="348">
        <v>120</v>
      </c>
      <c r="AB6" s="348">
        <v>219.16666666666666</v>
      </c>
      <c r="AC6" s="2"/>
      <c r="AD6" s="9" t="s">
        <v>537</v>
      </c>
      <c r="AE6" s="9">
        <v>450</v>
      </c>
      <c r="AF6" s="348">
        <f t="shared" ref="AF6:AF8" si="0">0.6*AE6^0.75*365</f>
        <v>21397.03022591192</v>
      </c>
      <c r="AG6" s="348">
        <v>3240</v>
      </c>
      <c r="AH6" s="348">
        <v>900</v>
      </c>
      <c r="AI6" s="348">
        <f>SUM(AF6:AH6)</f>
        <v>25537.03022591192</v>
      </c>
      <c r="AJ6" s="348">
        <v>80</v>
      </c>
      <c r="AK6" s="2"/>
      <c r="AL6" s="9" t="s">
        <v>497</v>
      </c>
      <c r="AM6" s="473">
        <v>6.2</v>
      </c>
      <c r="AN6" s="9">
        <v>0</v>
      </c>
      <c r="AO6" s="2"/>
      <c r="AP6" s="9" t="s">
        <v>526</v>
      </c>
      <c r="AQ6" s="9">
        <v>3000</v>
      </c>
      <c r="AR6" s="2"/>
      <c r="AS6" s="9" t="s">
        <v>531</v>
      </c>
      <c r="AT6" s="459">
        <v>0.4</v>
      </c>
      <c r="AU6" s="2"/>
      <c r="AV6" s="67" t="s">
        <v>569</v>
      </c>
      <c r="AW6" s="67">
        <v>3.5</v>
      </c>
      <c r="AY6" s="67" t="s">
        <v>664</v>
      </c>
      <c r="AZ6" s="67">
        <v>3.5</v>
      </c>
      <c r="BB6" s="9" t="s">
        <v>112</v>
      </c>
      <c r="BD6" s="9" t="s">
        <v>279</v>
      </c>
      <c r="BE6" s="107">
        <v>0.05</v>
      </c>
      <c r="BG6" s="356" t="s">
        <v>6</v>
      </c>
      <c r="BH6" s="67">
        <f>55*5</f>
        <v>275</v>
      </c>
      <c r="BI6" s="67">
        <f>77*5</f>
        <v>385</v>
      </c>
      <c r="BJ6" s="67">
        <v>400</v>
      </c>
      <c r="BK6" s="67">
        <v>400</v>
      </c>
      <c r="BM6" s="356" t="s">
        <v>6</v>
      </c>
      <c r="BN6" s="484">
        <v>0</v>
      </c>
      <c r="BP6" s="67" t="s">
        <v>73</v>
      </c>
      <c r="BR6" s="67"/>
    </row>
    <row r="7" spans="1:70" x14ac:dyDescent="0.25">
      <c r="A7" s="2"/>
      <c r="B7" s="2"/>
      <c r="C7" s="2"/>
      <c r="D7" s="2"/>
      <c r="E7" s="2" t="s">
        <v>8</v>
      </c>
      <c r="F7" s="2"/>
      <c r="G7" s="2"/>
      <c r="H7" s="2"/>
      <c r="I7" s="2" t="s">
        <v>539</v>
      </c>
      <c r="J7" s="2"/>
      <c r="K7" s="2" t="s">
        <v>67</v>
      </c>
      <c r="L7" s="2"/>
      <c r="M7" s="441" t="s">
        <v>44</v>
      </c>
      <c r="N7" s="442">
        <v>11.7</v>
      </c>
      <c r="O7" s="443">
        <v>0.7</v>
      </c>
      <c r="P7" s="444">
        <v>0.85</v>
      </c>
      <c r="Q7" s="444">
        <v>0.85</v>
      </c>
      <c r="R7" s="439">
        <v>0.95</v>
      </c>
      <c r="S7" s="445">
        <v>0.98</v>
      </c>
      <c r="T7" s="2"/>
      <c r="V7" s="2"/>
      <c r="W7" s="2"/>
      <c r="X7" s="2"/>
      <c r="Y7" s="9" t="s">
        <v>538</v>
      </c>
      <c r="Z7" s="9">
        <v>500</v>
      </c>
      <c r="AA7" s="348">
        <v>131.25</v>
      </c>
      <c r="AB7" s="348">
        <v>240</v>
      </c>
      <c r="AC7" s="2"/>
      <c r="AD7" s="9" t="s">
        <v>538</v>
      </c>
      <c r="AE7" s="9">
        <v>500</v>
      </c>
      <c r="AF7" s="348">
        <f t="shared" si="0"/>
        <v>23156.430669348356</v>
      </c>
      <c r="AG7" s="348">
        <v>3610</v>
      </c>
      <c r="AH7" s="348">
        <v>900</v>
      </c>
      <c r="AI7" s="348">
        <f>SUM(AF7:AH7)</f>
        <v>27666.430669348356</v>
      </c>
      <c r="AJ7" s="348">
        <v>82</v>
      </c>
      <c r="AK7" s="2"/>
      <c r="AL7" s="9" t="s">
        <v>492</v>
      </c>
      <c r="AM7" s="473">
        <v>6.13</v>
      </c>
      <c r="AN7" s="9">
        <v>0</v>
      </c>
      <c r="AO7" s="2"/>
      <c r="AP7" s="9" t="s">
        <v>527</v>
      </c>
      <c r="AQ7" s="9">
        <v>1200</v>
      </c>
      <c r="AR7" s="2"/>
      <c r="AS7" s="9" t="s">
        <v>532</v>
      </c>
      <c r="AT7" s="459">
        <v>0.5</v>
      </c>
      <c r="AU7" s="2"/>
      <c r="AV7" s="67" t="s">
        <v>550</v>
      </c>
      <c r="AW7" s="67">
        <v>8</v>
      </c>
      <c r="AY7" s="67" t="s">
        <v>665</v>
      </c>
      <c r="AZ7" s="67">
        <v>8</v>
      </c>
      <c r="BB7" s="9" t="s">
        <v>113</v>
      </c>
      <c r="BD7" s="2"/>
      <c r="BG7" s="356" t="s">
        <v>13</v>
      </c>
      <c r="BH7" s="67">
        <f>44*5</f>
        <v>220</v>
      </c>
      <c r="BI7" s="67">
        <f>66*5</f>
        <v>330</v>
      </c>
      <c r="BJ7" s="67">
        <v>345</v>
      </c>
      <c r="BK7" s="67">
        <v>345</v>
      </c>
      <c r="BL7" s="2"/>
      <c r="BM7" s="356" t="s">
        <v>13</v>
      </c>
      <c r="BN7" s="484">
        <v>0</v>
      </c>
      <c r="BP7" s="67" t="s">
        <v>74</v>
      </c>
    </row>
    <row r="8" spans="1:70" x14ac:dyDescent="0.25">
      <c r="A8" s="2"/>
      <c r="B8" s="2"/>
      <c r="C8" s="2"/>
      <c r="D8" s="2"/>
      <c r="E8" s="2" t="s">
        <v>7</v>
      </c>
      <c r="F8" s="2"/>
      <c r="G8" s="2"/>
      <c r="H8" s="2"/>
      <c r="I8" s="2"/>
      <c r="J8" s="2"/>
      <c r="K8" s="2" t="s">
        <v>64</v>
      </c>
      <c r="L8" s="2"/>
      <c r="M8" s="441" t="s">
        <v>45</v>
      </c>
      <c r="N8" s="442">
        <v>10</v>
      </c>
      <c r="O8" s="443">
        <v>0.8</v>
      </c>
      <c r="P8" s="444">
        <v>0.9</v>
      </c>
      <c r="Q8" s="444">
        <v>0.9</v>
      </c>
      <c r="R8" s="439">
        <v>0.95</v>
      </c>
      <c r="S8" s="445"/>
      <c r="T8" s="2"/>
      <c r="V8" s="2"/>
      <c r="W8" s="2"/>
      <c r="X8" s="2"/>
      <c r="Y8" s="9" t="s">
        <v>539</v>
      </c>
      <c r="Z8" s="9">
        <v>550</v>
      </c>
      <c r="AA8" s="9">
        <v>142</v>
      </c>
      <c r="AB8" s="9">
        <v>263</v>
      </c>
      <c r="AC8" s="2"/>
      <c r="AD8" s="9" t="s">
        <v>539</v>
      </c>
      <c r="AE8" s="9">
        <v>550</v>
      </c>
      <c r="AF8" s="348">
        <f t="shared" si="0"/>
        <v>24872.310572330254</v>
      </c>
      <c r="AG8" s="9">
        <f>-0.006*AE8^2+13.1*AE8-1440</f>
        <v>3950</v>
      </c>
      <c r="AH8" s="9">
        <v>900</v>
      </c>
      <c r="AI8" s="348">
        <f>SUM(AF8:AH8)</f>
        <v>29722.310572330254</v>
      </c>
      <c r="AJ8" s="9">
        <v>84</v>
      </c>
      <c r="AK8" s="2"/>
      <c r="AL8" s="9" t="s">
        <v>494</v>
      </c>
      <c r="AM8" s="473">
        <v>6.22</v>
      </c>
      <c r="AN8" s="9">
        <v>0</v>
      </c>
      <c r="AO8" s="2"/>
      <c r="AP8" s="9" t="s">
        <v>676</v>
      </c>
      <c r="AQ8" s="9">
        <v>2500</v>
      </c>
      <c r="AR8" s="2"/>
      <c r="AS8" s="2"/>
      <c r="AT8" s="2"/>
      <c r="AU8" s="2"/>
      <c r="AY8" s="67" t="s">
        <v>88</v>
      </c>
      <c r="AZ8" s="67">
        <v>1</v>
      </c>
      <c r="BB8" s="9" t="s">
        <v>114</v>
      </c>
      <c r="BD8" s="2"/>
      <c r="BG8" s="356" t="s">
        <v>12</v>
      </c>
      <c r="BH8" s="67">
        <v>180</v>
      </c>
      <c r="BI8" s="67">
        <v>270</v>
      </c>
      <c r="BJ8" s="67">
        <v>300</v>
      </c>
      <c r="BK8" s="67">
        <v>300</v>
      </c>
      <c r="BL8" s="2"/>
      <c r="BM8" s="356" t="s">
        <v>12</v>
      </c>
      <c r="BN8" s="484">
        <v>0</v>
      </c>
    </row>
    <row r="9" spans="1:70" x14ac:dyDescent="0.25">
      <c r="A9" s="2"/>
      <c r="B9" s="2"/>
      <c r="C9" s="2"/>
      <c r="D9" s="2"/>
      <c r="E9" s="2" t="s">
        <v>9</v>
      </c>
      <c r="F9" s="2"/>
      <c r="G9" s="2"/>
      <c r="H9" s="2"/>
      <c r="I9" s="2"/>
      <c r="J9" s="2"/>
      <c r="K9" s="2"/>
      <c r="L9" s="2"/>
      <c r="M9" s="441" t="s">
        <v>66</v>
      </c>
      <c r="N9" s="442">
        <v>12</v>
      </c>
      <c r="O9" s="443">
        <v>0.7</v>
      </c>
      <c r="P9" s="444">
        <v>0.85</v>
      </c>
      <c r="Q9" s="444">
        <v>0.85</v>
      </c>
      <c r="R9" s="439">
        <v>0.95</v>
      </c>
      <c r="S9" s="445">
        <v>0.98</v>
      </c>
      <c r="T9" s="2"/>
      <c r="U9" s="2"/>
      <c r="V9" s="2"/>
      <c r="W9" s="2"/>
      <c r="X9" s="2"/>
      <c r="Y9" s="2"/>
      <c r="Z9" s="2"/>
      <c r="AA9" s="2"/>
      <c r="AB9" s="2"/>
      <c r="AC9" s="2"/>
      <c r="AD9" s="2"/>
      <c r="AE9" s="2"/>
      <c r="AF9" s="2"/>
      <c r="AG9" s="2"/>
      <c r="AH9" s="2"/>
      <c r="AI9" s="2"/>
      <c r="AJ9" s="2"/>
      <c r="AK9" s="2"/>
      <c r="AL9" s="9" t="s">
        <v>495</v>
      </c>
      <c r="AM9" s="473">
        <v>7.02</v>
      </c>
      <c r="AN9" s="9">
        <v>0</v>
      </c>
      <c r="AO9" s="2"/>
      <c r="AP9" s="9" t="s">
        <v>525</v>
      </c>
      <c r="AQ9" s="9">
        <v>1000</v>
      </c>
      <c r="AR9" s="2"/>
      <c r="AT9" s="2"/>
      <c r="AU9" s="2"/>
      <c r="BB9" s="9" t="s">
        <v>115</v>
      </c>
      <c r="BD9" s="2"/>
      <c r="BG9" s="356" t="s">
        <v>8</v>
      </c>
      <c r="BH9" s="67">
        <v>150</v>
      </c>
      <c r="BI9" s="67">
        <v>240</v>
      </c>
      <c r="BJ9" s="67">
        <v>270</v>
      </c>
      <c r="BK9" s="67">
        <v>270</v>
      </c>
      <c r="BL9" s="2"/>
      <c r="BM9" s="356" t="s">
        <v>8</v>
      </c>
      <c r="BN9" s="484">
        <v>10</v>
      </c>
    </row>
    <row r="10" spans="1:70" x14ac:dyDescent="0.25">
      <c r="A10" s="3"/>
      <c r="B10" s="3"/>
      <c r="C10" s="2"/>
      <c r="D10" s="2"/>
      <c r="E10" s="2" t="s">
        <v>10</v>
      </c>
      <c r="F10" s="2"/>
      <c r="G10" s="3"/>
      <c r="H10" s="2"/>
      <c r="I10" s="2"/>
      <c r="J10" s="2"/>
      <c r="K10" s="2"/>
      <c r="L10" s="2"/>
      <c r="M10" s="441" t="s">
        <v>46</v>
      </c>
      <c r="N10" s="442">
        <v>10.5</v>
      </c>
      <c r="O10" s="443">
        <v>0.8</v>
      </c>
      <c r="P10" s="444">
        <v>0.9</v>
      </c>
      <c r="Q10" s="444">
        <v>0.9</v>
      </c>
      <c r="R10" s="439">
        <v>0.95</v>
      </c>
      <c r="S10" s="445"/>
      <c r="T10" s="3"/>
      <c r="U10" s="3"/>
      <c r="V10" s="3"/>
      <c r="W10" s="3"/>
      <c r="X10" s="3"/>
      <c r="Y10" s="3"/>
      <c r="Z10" s="3"/>
      <c r="AA10" s="3"/>
      <c r="AB10" s="3"/>
      <c r="AC10" s="3"/>
      <c r="AD10" s="3"/>
      <c r="AE10" s="3"/>
      <c r="AF10" s="3"/>
      <c r="AG10" s="3"/>
      <c r="AH10" s="3"/>
      <c r="AI10" s="3"/>
      <c r="AJ10" s="446"/>
      <c r="AK10" s="3"/>
      <c r="AL10" s="9" t="s">
        <v>493</v>
      </c>
      <c r="AM10" s="473">
        <v>6.25</v>
      </c>
      <c r="AN10" s="9">
        <v>0</v>
      </c>
      <c r="AO10" s="3"/>
      <c r="AP10" s="9" t="s">
        <v>523</v>
      </c>
      <c r="AQ10" s="9">
        <v>1000</v>
      </c>
      <c r="AR10" s="2"/>
      <c r="AS10" s="2"/>
      <c r="AT10" s="2"/>
      <c r="AU10" s="3"/>
      <c r="BG10" s="356" t="s">
        <v>7</v>
      </c>
      <c r="BH10" s="67">
        <f>18*5</f>
        <v>90</v>
      </c>
      <c r="BI10" s="67">
        <f>40*5</f>
        <v>200</v>
      </c>
      <c r="BJ10" s="67">
        <v>220</v>
      </c>
      <c r="BK10" s="67">
        <v>220</v>
      </c>
      <c r="BL10" s="2"/>
      <c r="BM10" s="356" t="s">
        <v>7</v>
      </c>
      <c r="BN10" s="484">
        <v>5</v>
      </c>
    </row>
    <row r="11" spans="1:70" x14ac:dyDescent="0.25">
      <c r="A11" s="2"/>
      <c r="B11" s="2"/>
      <c r="C11" s="2"/>
      <c r="D11" s="2"/>
      <c r="E11" s="2" t="s">
        <v>11</v>
      </c>
      <c r="F11" s="2"/>
      <c r="G11" s="2"/>
      <c r="H11" s="2"/>
      <c r="I11" s="2"/>
      <c r="J11" s="2"/>
      <c r="K11" s="2"/>
      <c r="L11" s="2"/>
      <c r="M11" s="441" t="s">
        <v>47</v>
      </c>
      <c r="N11" s="442">
        <v>8</v>
      </c>
      <c r="O11" s="443">
        <v>0.8</v>
      </c>
      <c r="P11" s="444">
        <v>0.9</v>
      </c>
      <c r="Q11" s="444">
        <v>0.9</v>
      </c>
      <c r="R11" s="439">
        <v>0.95</v>
      </c>
      <c r="S11" s="445"/>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BG11" s="356" t="s">
        <v>9</v>
      </c>
      <c r="BH11" s="67">
        <v>0</v>
      </c>
      <c r="BI11" s="67">
        <f>18*5</f>
        <v>90</v>
      </c>
      <c r="BJ11" s="67">
        <v>110</v>
      </c>
      <c r="BK11" s="67">
        <v>110</v>
      </c>
      <c r="BL11" s="2"/>
      <c r="BM11" s="356" t="s">
        <v>9</v>
      </c>
      <c r="BN11" s="484">
        <v>15</v>
      </c>
    </row>
    <row r="12" spans="1:70" x14ac:dyDescent="0.25">
      <c r="A12" s="2"/>
      <c r="B12" s="2"/>
      <c r="C12" s="2"/>
      <c r="D12" s="2"/>
      <c r="E12" s="2" t="s">
        <v>656</v>
      </c>
      <c r="F12" s="2"/>
      <c r="G12" s="2"/>
      <c r="H12" s="2"/>
      <c r="I12" s="2"/>
      <c r="J12" s="2"/>
      <c r="K12" s="2"/>
      <c r="L12" s="2"/>
      <c r="M12" s="441" t="s">
        <v>48</v>
      </c>
      <c r="N12" s="442">
        <v>10.5</v>
      </c>
      <c r="O12" s="443">
        <v>0.8</v>
      </c>
      <c r="P12" s="444">
        <v>0.9</v>
      </c>
      <c r="Q12" s="444">
        <v>0.9</v>
      </c>
      <c r="R12" s="439">
        <v>0.95</v>
      </c>
      <c r="S12" s="445"/>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BG12" s="356" t="s">
        <v>10</v>
      </c>
      <c r="BH12" s="67">
        <v>180</v>
      </c>
      <c r="BI12" s="67">
        <v>280</v>
      </c>
      <c r="BJ12" s="67">
        <v>350</v>
      </c>
      <c r="BK12" s="67">
        <v>350</v>
      </c>
      <c r="BL12" s="2"/>
      <c r="BM12" s="356" t="s">
        <v>10</v>
      </c>
      <c r="BN12" s="484">
        <v>10</v>
      </c>
    </row>
    <row r="13" spans="1:70" ht="15.75" thickBot="1" x14ac:dyDescent="0.3">
      <c r="A13" s="2"/>
      <c r="B13" s="2"/>
      <c r="C13" s="2"/>
      <c r="D13" s="2"/>
      <c r="E13" s="2" t="s">
        <v>672</v>
      </c>
      <c r="F13" s="2"/>
      <c r="G13" s="2"/>
      <c r="H13" s="2"/>
      <c r="I13" s="2"/>
      <c r="J13" s="2"/>
      <c r="K13" s="2"/>
      <c r="L13" s="2"/>
      <c r="M13" s="441" t="s">
        <v>49</v>
      </c>
      <c r="N13" s="442">
        <v>13.5</v>
      </c>
      <c r="O13" s="443">
        <v>0.7</v>
      </c>
      <c r="P13" s="444">
        <v>0.85</v>
      </c>
      <c r="Q13" s="444">
        <v>0.85</v>
      </c>
      <c r="R13" s="439">
        <v>0.95</v>
      </c>
      <c r="S13" s="445">
        <v>0.98</v>
      </c>
      <c r="T13" s="2"/>
      <c r="U13" s="2"/>
      <c r="V13" s="2"/>
      <c r="W13" s="2"/>
      <c r="X13" s="2"/>
      <c r="Y13" s="2"/>
      <c r="Z13" s="2"/>
      <c r="AA13" s="402"/>
      <c r="AB13" s="2"/>
      <c r="AC13" s="2"/>
      <c r="AD13" s="2"/>
      <c r="AE13" s="2"/>
      <c r="AF13" s="2"/>
      <c r="AG13" s="2"/>
      <c r="AH13" s="2"/>
      <c r="AI13" s="2"/>
      <c r="AJ13" s="2"/>
      <c r="AK13" s="2"/>
      <c r="AL13" s="2"/>
      <c r="AM13" s="2"/>
      <c r="AN13" s="2"/>
      <c r="AO13" s="2"/>
      <c r="AP13" s="2"/>
      <c r="AQ13" s="2"/>
      <c r="AR13" s="2"/>
      <c r="AS13" s="2"/>
      <c r="AT13" s="2"/>
      <c r="AU13" s="2"/>
      <c r="BE13" s="11"/>
      <c r="BF13" s="11"/>
      <c r="BG13" s="356" t="s">
        <v>11</v>
      </c>
      <c r="BH13" s="67">
        <v>180</v>
      </c>
      <c r="BI13" s="67">
        <v>280</v>
      </c>
      <c r="BJ13" s="67">
        <v>350</v>
      </c>
      <c r="BK13" s="67">
        <v>350</v>
      </c>
      <c r="BL13" s="2"/>
      <c r="BM13" s="356" t="s">
        <v>11</v>
      </c>
      <c r="BN13" s="484">
        <v>15</v>
      </c>
    </row>
    <row r="14" spans="1:70" ht="15.75" thickBot="1" x14ac:dyDescent="0.3">
      <c r="A14" s="2"/>
      <c r="B14" s="2"/>
      <c r="C14" s="2"/>
      <c r="D14" s="2"/>
      <c r="E14" s="2" t="s">
        <v>14</v>
      </c>
      <c r="F14" s="2"/>
      <c r="G14" s="2"/>
      <c r="H14" s="2"/>
      <c r="I14" s="2"/>
      <c r="J14" s="2"/>
      <c r="K14" s="2"/>
      <c r="L14" s="2"/>
      <c r="M14" s="441" t="s">
        <v>50</v>
      </c>
      <c r="N14" s="442">
        <v>10.8</v>
      </c>
      <c r="O14" s="443">
        <v>0.75</v>
      </c>
      <c r="P14" s="444">
        <v>0.9</v>
      </c>
      <c r="Q14" s="444">
        <v>0.9</v>
      </c>
      <c r="R14" s="439">
        <v>0.95</v>
      </c>
      <c r="S14" s="445"/>
      <c r="T14" s="2"/>
      <c r="U14" s="2"/>
      <c r="V14" s="2"/>
      <c r="W14" s="2"/>
      <c r="X14" s="2"/>
      <c r="Y14" s="2"/>
      <c r="Z14" s="2"/>
      <c r="AA14" s="447"/>
      <c r="AB14" s="2"/>
      <c r="AC14" s="2"/>
      <c r="AD14" s="2"/>
      <c r="AE14" s="2"/>
      <c r="AF14" s="2"/>
      <c r="AG14" s="2"/>
      <c r="AH14" s="2"/>
      <c r="AI14" s="2"/>
      <c r="AJ14" s="2"/>
      <c r="AK14" s="2"/>
      <c r="AL14" s="469"/>
      <c r="AM14" s="2"/>
      <c r="AN14" s="2"/>
      <c r="AO14" s="2"/>
      <c r="AP14" s="2"/>
      <c r="AQ14" s="2"/>
      <c r="AR14" s="2"/>
      <c r="AS14" s="2"/>
      <c r="AT14" s="2"/>
      <c r="AU14" s="2"/>
      <c r="BE14" s="11"/>
      <c r="BF14" s="11"/>
      <c r="BG14" s="356" t="s">
        <v>672</v>
      </c>
      <c r="BH14" s="67">
        <v>15</v>
      </c>
      <c r="BI14" s="67">
        <v>100</v>
      </c>
      <c r="BJ14" s="67">
        <v>110</v>
      </c>
      <c r="BK14" s="67">
        <v>110</v>
      </c>
      <c r="BL14" s="2"/>
      <c r="BM14" s="356" t="s">
        <v>672</v>
      </c>
      <c r="BN14" s="484">
        <v>10</v>
      </c>
    </row>
    <row r="15" spans="1:70" ht="15.75" thickBot="1" x14ac:dyDescent="0.3">
      <c r="A15" s="2"/>
      <c r="B15" s="2"/>
      <c r="C15" s="2"/>
      <c r="D15" s="2"/>
      <c r="E15" s="2" t="s">
        <v>15</v>
      </c>
      <c r="F15" s="2"/>
      <c r="G15" s="2"/>
      <c r="H15" s="2"/>
      <c r="I15" s="2"/>
      <c r="J15" s="2"/>
      <c r="K15" s="2"/>
      <c r="L15" s="2"/>
      <c r="M15" s="441" t="s">
        <v>51</v>
      </c>
      <c r="N15" s="442">
        <v>11.5</v>
      </c>
      <c r="O15" s="443"/>
      <c r="P15" s="444">
        <v>0.9</v>
      </c>
      <c r="Q15" s="444">
        <v>0.9</v>
      </c>
      <c r="R15" s="439">
        <v>0.95</v>
      </c>
      <c r="S15" s="445">
        <v>0.98</v>
      </c>
      <c r="T15" s="2"/>
      <c r="U15" s="2"/>
      <c r="V15" s="2"/>
      <c r="W15" s="2"/>
      <c r="X15" s="2"/>
      <c r="Y15" s="2"/>
      <c r="Z15" s="2"/>
      <c r="AA15" s="2"/>
      <c r="AB15" s="2"/>
      <c r="AC15" s="2"/>
      <c r="AD15" s="2"/>
      <c r="AE15" s="2"/>
      <c r="AF15" s="2"/>
      <c r="AG15" s="2"/>
      <c r="AH15" s="2"/>
      <c r="AI15" s="2"/>
      <c r="AJ15" s="2"/>
      <c r="AK15" s="2"/>
      <c r="AL15" s="469"/>
      <c r="AM15" s="2"/>
      <c r="AN15" s="2"/>
      <c r="AO15" s="2"/>
      <c r="AP15" s="2"/>
      <c r="AQ15" s="2"/>
      <c r="AR15" s="2"/>
      <c r="AS15" s="2"/>
      <c r="AT15" s="2"/>
      <c r="AU15" s="2"/>
      <c r="BE15" s="11"/>
      <c r="BF15" s="11"/>
      <c r="BG15" s="356" t="s">
        <v>656</v>
      </c>
      <c r="BH15" s="67">
        <v>20</v>
      </c>
      <c r="BI15" s="67">
        <v>130</v>
      </c>
      <c r="BJ15" s="67">
        <v>150</v>
      </c>
      <c r="BK15" s="67">
        <v>150</v>
      </c>
      <c r="BL15" s="2"/>
      <c r="BM15" s="356" t="s">
        <v>656</v>
      </c>
      <c r="BN15" s="484">
        <v>15</v>
      </c>
    </row>
    <row r="16" spans="1:70" ht="15.75" thickBot="1" x14ac:dyDescent="0.3">
      <c r="A16" s="2"/>
      <c r="B16" s="2"/>
      <c r="C16" s="2"/>
      <c r="D16" s="2"/>
      <c r="E16" s="2" t="s">
        <v>16</v>
      </c>
      <c r="F16" s="2"/>
      <c r="G16" s="2"/>
      <c r="H16" s="2"/>
      <c r="I16" s="2"/>
      <c r="J16" s="2"/>
      <c r="K16" s="2"/>
      <c r="L16" s="2"/>
      <c r="M16" s="441" t="s">
        <v>52</v>
      </c>
      <c r="N16" s="442">
        <v>11.5</v>
      </c>
      <c r="O16" s="443">
        <v>0.7</v>
      </c>
      <c r="P16" s="444">
        <v>0.85</v>
      </c>
      <c r="Q16" s="444">
        <v>0.85</v>
      </c>
      <c r="R16" s="439">
        <v>0.95</v>
      </c>
      <c r="S16" s="445">
        <v>0.98</v>
      </c>
      <c r="T16" s="2"/>
      <c r="U16" s="2"/>
      <c r="V16" s="2"/>
      <c r="W16" s="2"/>
      <c r="X16" s="2"/>
      <c r="Y16" s="2"/>
      <c r="Z16" s="2"/>
      <c r="AA16" s="2"/>
      <c r="AB16" s="2"/>
      <c r="AC16" s="2"/>
      <c r="AD16" s="2"/>
      <c r="AE16" s="2"/>
      <c r="AF16" s="2"/>
      <c r="AG16" s="2"/>
      <c r="AH16" s="2"/>
      <c r="AI16" s="2"/>
      <c r="AJ16" s="2"/>
      <c r="AK16" s="2"/>
      <c r="AL16" s="469"/>
      <c r="AM16" s="2"/>
      <c r="AN16" s="2"/>
      <c r="AO16" s="2"/>
      <c r="AP16" s="2"/>
      <c r="AQ16" s="2"/>
      <c r="AR16" s="2"/>
      <c r="AS16" s="2"/>
      <c r="AT16" s="2"/>
      <c r="AU16" s="2"/>
      <c r="BE16" s="11"/>
      <c r="BF16" s="11"/>
      <c r="BG16" s="356" t="s">
        <v>14</v>
      </c>
      <c r="BH16" s="67">
        <f>4*5</f>
        <v>20</v>
      </c>
      <c r="BI16" s="67">
        <f>26*5</f>
        <v>130</v>
      </c>
      <c r="BJ16" s="67">
        <v>150</v>
      </c>
      <c r="BK16" s="67">
        <v>150</v>
      </c>
      <c r="BL16" s="2"/>
      <c r="BM16" s="356" t="s">
        <v>14</v>
      </c>
      <c r="BN16" s="484">
        <v>25</v>
      </c>
    </row>
    <row r="17" spans="1:66" ht="15.75" thickBot="1" x14ac:dyDescent="0.3">
      <c r="A17" s="2"/>
      <c r="B17" s="2"/>
      <c r="C17" s="2"/>
      <c r="D17" s="2"/>
      <c r="E17" s="2"/>
      <c r="F17" s="2"/>
      <c r="G17" s="2"/>
      <c r="H17" s="2"/>
      <c r="I17" s="2"/>
      <c r="J17" s="2"/>
      <c r="K17" s="2"/>
      <c r="L17" s="2"/>
      <c r="M17" s="441" t="s">
        <v>53</v>
      </c>
      <c r="N17" s="442">
        <v>11.25</v>
      </c>
      <c r="O17" s="443">
        <v>0.7</v>
      </c>
      <c r="P17" s="444">
        <v>0.85</v>
      </c>
      <c r="Q17" s="444">
        <v>0.85</v>
      </c>
      <c r="R17" s="439">
        <v>0.95</v>
      </c>
      <c r="S17" s="445">
        <v>0.98</v>
      </c>
      <c r="T17" s="2"/>
      <c r="U17" s="2"/>
      <c r="V17" s="2"/>
      <c r="W17" s="2"/>
      <c r="X17" s="2"/>
      <c r="Y17" s="2"/>
      <c r="Z17" s="2"/>
      <c r="AA17" s="2"/>
      <c r="AB17" s="2"/>
      <c r="AC17" s="2"/>
      <c r="AD17" s="2"/>
      <c r="AE17" s="2"/>
      <c r="AF17" s="2"/>
      <c r="AG17" s="2"/>
      <c r="AH17" s="2"/>
      <c r="AI17" s="2"/>
      <c r="AJ17" s="2"/>
      <c r="AK17" s="2"/>
      <c r="AL17" s="470"/>
      <c r="AM17" s="2"/>
      <c r="AN17" s="2"/>
      <c r="AO17" s="2"/>
      <c r="AP17" s="2"/>
      <c r="AQ17" s="2"/>
      <c r="AR17" s="2"/>
      <c r="AS17" s="2"/>
      <c r="AT17" s="2"/>
      <c r="AU17" s="2"/>
      <c r="BG17" s="356" t="s">
        <v>15</v>
      </c>
      <c r="BH17" s="67">
        <v>0</v>
      </c>
      <c r="BI17" s="67">
        <v>55</v>
      </c>
      <c r="BJ17" s="67">
        <v>75</v>
      </c>
      <c r="BK17" s="67">
        <v>75</v>
      </c>
      <c r="BL17" s="2"/>
      <c r="BM17" s="356" t="s">
        <v>15</v>
      </c>
      <c r="BN17" s="484">
        <v>35</v>
      </c>
    </row>
    <row r="18" spans="1:66" ht="15.75" thickBot="1" x14ac:dyDescent="0.3">
      <c r="A18" s="2"/>
      <c r="B18" s="2"/>
      <c r="C18" s="2"/>
      <c r="D18" s="2"/>
      <c r="E18" s="2"/>
      <c r="F18" s="2"/>
      <c r="G18" s="2"/>
      <c r="H18" s="2"/>
      <c r="I18" s="2"/>
      <c r="J18" s="2"/>
      <c r="K18" s="2"/>
      <c r="L18" s="2"/>
      <c r="M18" s="448" t="s">
        <v>54</v>
      </c>
      <c r="N18" s="442">
        <v>13</v>
      </c>
      <c r="O18" s="443">
        <v>0.7</v>
      </c>
      <c r="P18" s="444">
        <v>0.85</v>
      </c>
      <c r="Q18" s="444">
        <v>0.85</v>
      </c>
      <c r="R18" s="439">
        <v>0.95</v>
      </c>
      <c r="S18" s="445">
        <v>0.98</v>
      </c>
      <c r="T18" s="2"/>
      <c r="U18" s="2"/>
      <c r="V18" s="2"/>
      <c r="W18" s="2"/>
      <c r="X18" s="2"/>
      <c r="Y18" s="2"/>
      <c r="Z18" s="2"/>
      <c r="AA18" s="2"/>
      <c r="AB18" s="2"/>
      <c r="AC18" s="2"/>
      <c r="AD18" s="2"/>
      <c r="AE18" s="2"/>
      <c r="AF18" s="2"/>
      <c r="AG18" s="2"/>
      <c r="AH18" s="2"/>
      <c r="AI18" s="2"/>
      <c r="AJ18" s="2"/>
      <c r="AK18" s="2"/>
      <c r="AL18" s="471"/>
      <c r="AM18" s="2"/>
      <c r="AN18" s="2"/>
      <c r="AO18" s="2"/>
      <c r="AP18" s="2"/>
      <c r="AQ18" s="2"/>
      <c r="AR18" s="2"/>
      <c r="AS18" s="2"/>
      <c r="AT18" s="2"/>
      <c r="AU18" s="2"/>
      <c r="AV18" s="3"/>
      <c r="BG18" s="356" t="s">
        <v>16</v>
      </c>
      <c r="BH18" s="67">
        <v>0</v>
      </c>
      <c r="BI18" s="67">
        <v>55</v>
      </c>
      <c r="BJ18" s="67">
        <v>75</v>
      </c>
      <c r="BK18" s="67">
        <v>75</v>
      </c>
      <c r="BL18" s="2"/>
      <c r="BM18" s="356" t="s">
        <v>16</v>
      </c>
      <c r="BN18" s="484">
        <v>30</v>
      </c>
    </row>
    <row r="19" spans="1:66" ht="15.75" thickBot="1" x14ac:dyDescent="0.3">
      <c r="A19" s="2"/>
      <c r="B19" s="2"/>
      <c r="C19" s="2"/>
      <c r="D19" s="2"/>
      <c r="E19" s="2"/>
      <c r="F19" s="2"/>
      <c r="G19" s="2"/>
      <c r="H19" s="2"/>
      <c r="I19" s="2"/>
      <c r="J19" s="2"/>
      <c r="K19" s="2"/>
      <c r="L19" s="2"/>
      <c r="M19" s="441" t="s">
        <v>55</v>
      </c>
      <c r="N19" s="442">
        <v>13</v>
      </c>
      <c r="O19" s="443">
        <v>0.8</v>
      </c>
      <c r="P19" s="444">
        <v>0.85</v>
      </c>
      <c r="Q19" s="444">
        <v>0.85</v>
      </c>
      <c r="R19" s="439">
        <v>0.95</v>
      </c>
      <c r="S19" s="445"/>
      <c r="T19" s="2"/>
      <c r="U19" s="2"/>
      <c r="V19" s="2"/>
      <c r="W19" s="2"/>
      <c r="X19" s="2"/>
      <c r="Y19" s="2"/>
      <c r="Z19" s="2"/>
      <c r="AA19" s="2"/>
      <c r="AB19" s="2"/>
      <c r="AC19" s="2"/>
      <c r="AD19" s="2"/>
      <c r="AE19" s="2"/>
      <c r="AF19" s="2"/>
      <c r="AG19" s="2"/>
      <c r="AH19" s="2"/>
      <c r="AI19" s="2"/>
      <c r="AJ19" s="2"/>
      <c r="AK19" s="2"/>
      <c r="AL19" s="471"/>
      <c r="AM19" s="2"/>
      <c r="AN19" s="2"/>
      <c r="AO19" s="2"/>
      <c r="AP19" s="2"/>
      <c r="AQ19" s="2"/>
      <c r="AR19" s="2"/>
      <c r="AS19" s="2"/>
      <c r="AT19" s="2"/>
      <c r="AU19" s="2"/>
      <c r="AV19" s="3"/>
    </row>
    <row r="20" spans="1:66" ht="15.75" thickBot="1" x14ac:dyDescent="0.3">
      <c r="A20" s="2"/>
      <c r="B20" s="2"/>
      <c r="C20" s="2"/>
      <c r="D20" s="2"/>
      <c r="E20" s="2"/>
      <c r="F20" s="2"/>
      <c r="G20" s="2"/>
      <c r="H20" s="2"/>
      <c r="I20" s="2"/>
      <c r="J20" s="2"/>
      <c r="K20" s="2"/>
      <c r="L20" s="2"/>
      <c r="M20" s="448" t="s">
        <v>56</v>
      </c>
      <c r="N20" s="442">
        <v>12.5</v>
      </c>
      <c r="O20" s="443">
        <v>0.7</v>
      </c>
      <c r="P20" s="444">
        <v>0.85</v>
      </c>
      <c r="Q20" s="444">
        <v>0.85</v>
      </c>
      <c r="R20" s="439">
        <v>0.95</v>
      </c>
      <c r="S20" s="445">
        <v>0.98</v>
      </c>
      <c r="T20" s="2"/>
      <c r="U20" s="2"/>
      <c r="V20" s="2"/>
      <c r="W20" s="2"/>
      <c r="X20" s="2"/>
      <c r="Y20" s="2"/>
      <c r="Z20" s="2"/>
      <c r="AA20" s="2"/>
      <c r="AB20" s="2"/>
      <c r="AC20" s="2"/>
      <c r="AD20" s="2"/>
      <c r="AE20" s="2"/>
      <c r="AF20" s="2"/>
      <c r="AG20" s="2"/>
      <c r="AH20" s="2"/>
      <c r="AI20" s="2"/>
      <c r="AJ20" s="2"/>
      <c r="AK20" s="2"/>
      <c r="AL20" s="471"/>
      <c r="AM20" s="2"/>
      <c r="AN20" s="2"/>
      <c r="AO20" s="2"/>
      <c r="AP20" s="2"/>
      <c r="AQ20" s="2"/>
      <c r="AR20" s="2"/>
      <c r="AS20" s="2"/>
      <c r="AT20" s="2"/>
      <c r="AU20" s="2"/>
      <c r="AV20" s="3"/>
      <c r="BG20" t="s">
        <v>404</v>
      </c>
      <c r="BM20" s="770" t="s">
        <v>674</v>
      </c>
      <c r="BN20" s="770"/>
    </row>
    <row r="21" spans="1:66" ht="15.75" thickBot="1" x14ac:dyDescent="0.3">
      <c r="A21" s="2"/>
      <c r="B21" s="2"/>
      <c r="C21" s="2"/>
      <c r="D21" s="2"/>
      <c r="E21" s="2"/>
      <c r="F21" s="2"/>
      <c r="G21" s="2"/>
      <c r="H21" s="2"/>
      <c r="I21" s="2"/>
      <c r="J21" s="2"/>
      <c r="K21" s="2"/>
      <c r="L21" s="2"/>
      <c r="M21" s="441" t="s">
        <v>57</v>
      </c>
      <c r="N21" s="442">
        <v>7</v>
      </c>
      <c r="O21" s="443">
        <v>0.8</v>
      </c>
      <c r="P21" s="444">
        <v>0.9</v>
      </c>
      <c r="Q21" s="444">
        <v>0.9</v>
      </c>
      <c r="R21" s="439">
        <v>0.95</v>
      </c>
      <c r="S21" s="445"/>
      <c r="T21" s="2"/>
      <c r="U21" s="2"/>
      <c r="V21" s="2"/>
      <c r="W21" s="2"/>
      <c r="X21" s="2"/>
      <c r="Y21" s="2"/>
      <c r="Z21" s="2"/>
      <c r="AA21" s="2"/>
      <c r="AB21" s="2"/>
      <c r="AC21" s="2"/>
      <c r="AD21" s="2"/>
      <c r="AE21" s="2"/>
      <c r="AF21" s="2"/>
      <c r="AG21" s="2"/>
      <c r="AH21" s="2"/>
      <c r="AI21" s="2"/>
      <c r="AJ21" s="2"/>
      <c r="AK21" s="2"/>
      <c r="AL21" s="471"/>
      <c r="AM21" s="2"/>
      <c r="AN21" s="2"/>
      <c r="AO21" s="2"/>
      <c r="AP21" s="2"/>
      <c r="AQ21" s="2"/>
      <c r="AR21" s="2"/>
      <c r="AS21" s="2"/>
      <c r="AT21" s="2"/>
      <c r="AU21" s="2"/>
      <c r="AV21" s="3"/>
      <c r="BM21" s="770"/>
      <c r="BN21" s="770"/>
    </row>
    <row r="22" spans="1:66" x14ac:dyDescent="0.25">
      <c r="A22" s="2"/>
      <c r="B22" s="2"/>
      <c r="C22" s="2"/>
      <c r="D22" s="2"/>
      <c r="E22" s="2"/>
      <c r="F22" s="2"/>
      <c r="G22" s="2"/>
      <c r="H22" s="2"/>
      <c r="I22" s="2"/>
      <c r="J22" s="2"/>
      <c r="K22" s="2"/>
      <c r="L22" s="2"/>
      <c r="M22" s="441" t="s">
        <v>58</v>
      </c>
      <c r="N22" s="442">
        <v>13</v>
      </c>
      <c r="O22" s="443">
        <v>0.7</v>
      </c>
      <c r="P22" s="444">
        <v>0.85</v>
      </c>
      <c r="Q22" s="444">
        <v>0.85</v>
      </c>
      <c r="R22" s="439">
        <v>0.95</v>
      </c>
      <c r="S22" s="445">
        <v>0.98</v>
      </c>
      <c r="T22" s="2"/>
      <c r="U22" s="2"/>
      <c r="V22" s="2"/>
      <c r="W22" s="2"/>
      <c r="X22" s="2"/>
      <c r="Y22" s="2"/>
      <c r="Z22" s="2"/>
      <c r="AA22" s="2"/>
      <c r="AB22" s="2"/>
      <c r="AC22" s="2"/>
      <c r="AD22" s="2"/>
      <c r="AE22" s="2"/>
      <c r="AF22" s="2"/>
      <c r="AG22" s="2"/>
      <c r="AH22" s="2"/>
      <c r="AI22" s="2"/>
      <c r="AJ22" s="2"/>
      <c r="AK22" s="2"/>
      <c r="AL22" s="472"/>
      <c r="AM22" s="2"/>
      <c r="AN22" s="2"/>
      <c r="AO22" s="2"/>
      <c r="AP22" s="2"/>
      <c r="AQ22" s="2"/>
      <c r="AR22" s="2"/>
      <c r="AS22" s="2"/>
      <c r="AT22" s="2"/>
      <c r="AU22" s="2"/>
      <c r="AV22" s="3"/>
      <c r="BM22" s="770"/>
      <c r="BN22" s="770"/>
    </row>
    <row r="23" spans="1:66" x14ac:dyDescent="0.25">
      <c r="A23" s="2"/>
      <c r="B23" s="2"/>
      <c r="C23" s="2"/>
      <c r="D23" s="2"/>
      <c r="E23" s="2"/>
      <c r="F23" s="2"/>
      <c r="G23" s="2"/>
      <c r="H23" s="2"/>
      <c r="I23" s="2"/>
      <c r="J23" s="2"/>
      <c r="K23" s="2"/>
      <c r="L23" s="2"/>
      <c r="M23" s="441"/>
      <c r="N23" s="442"/>
      <c r="O23" s="443"/>
      <c r="P23" s="444"/>
      <c r="Q23" s="444"/>
      <c r="R23" s="449"/>
      <c r="S23" s="445"/>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3"/>
    </row>
    <row r="24" spans="1:66" x14ac:dyDescent="0.25">
      <c r="A24" s="2"/>
      <c r="B24" s="2"/>
      <c r="C24" s="2"/>
      <c r="D24" s="2"/>
      <c r="E24" s="2"/>
      <c r="F24" s="2"/>
      <c r="G24" s="2"/>
      <c r="H24" s="2"/>
      <c r="I24" s="2"/>
      <c r="J24" s="2"/>
      <c r="K24" s="2"/>
      <c r="L24" s="2"/>
      <c r="M24" s="441"/>
      <c r="N24" s="442"/>
      <c r="O24" s="443"/>
      <c r="P24" s="444"/>
      <c r="Q24" s="444"/>
      <c r="R24" s="449"/>
      <c r="S24" s="445"/>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3"/>
    </row>
    <row r="25" spans="1:66" ht="15.75" thickBot="1" x14ac:dyDescent="0.3">
      <c r="A25" s="2"/>
      <c r="B25" s="2"/>
      <c r="C25" s="2"/>
      <c r="D25" s="2"/>
      <c r="E25" s="2"/>
      <c r="F25" s="2"/>
      <c r="G25" s="2"/>
      <c r="H25" s="2"/>
      <c r="I25" s="2"/>
      <c r="J25" s="2"/>
      <c r="K25" s="2"/>
      <c r="L25" s="2"/>
      <c r="M25" s="450"/>
      <c r="N25" s="451"/>
      <c r="O25" s="452"/>
      <c r="P25" s="392"/>
      <c r="Q25" s="453"/>
      <c r="R25" s="392"/>
      <c r="S25" s="454"/>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3"/>
    </row>
    <row r="26" spans="1:66" x14ac:dyDescent="0.25">
      <c r="A26" s="2"/>
      <c r="B26" s="2"/>
      <c r="C26" s="2"/>
      <c r="D26" s="2"/>
      <c r="E26" s="2"/>
      <c r="F26" s="2"/>
      <c r="G26" s="2"/>
      <c r="H26" s="2"/>
      <c r="I26" s="2"/>
      <c r="J26" s="2"/>
      <c r="K26" s="2"/>
      <c r="L26" s="2"/>
      <c r="N26" s="455"/>
      <c r="O26" s="456"/>
      <c r="P26" s="456"/>
      <c r="Q26" s="456"/>
      <c r="R26" s="456"/>
      <c r="S26" s="456"/>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3"/>
    </row>
    <row r="27" spans="1:6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3"/>
    </row>
    <row r="28" spans="1:6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3"/>
    </row>
    <row r="29" spans="1:6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3"/>
      <c r="BC29" s="323"/>
    </row>
    <row r="30" spans="1:6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3"/>
    </row>
    <row r="31" spans="1:6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3"/>
    </row>
    <row r="32" spans="1:6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3"/>
    </row>
    <row r="33" spans="1:48"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420"/>
    </row>
    <row r="34" spans="1:48"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420"/>
    </row>
    <row r="35" spans="1:48"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420"/>
    </row>
    <row r="36" spans="1:48"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3"/>
    </row>
    <row r="37" spans="1:48"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3"/>
    </row>
    <row r="38" spans="1:48"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3"/>
    </row>
    <row r="39" spans="1:48"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3"/>
    </row>
    <row r="40" spans="1:48"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3"/>
    </row>
    <row r="41" spans="1:48"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3"/>
    </row>
    <row r="42" spans="1:48"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3"/>
    </row>
    <row r="43" spans="1:48"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3"/>
    </row>
    <row r="44" spans="1:48"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3"/>
    </row>
    <row r="45" spans="1:48"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02"/>
    </row>
    <row r="46" spans="1:48"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row>
    <row r="47" spans="1:48"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02"/>
    </row>
    <row r="48" spans="1:48"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3"/>
    </row>
    <row r="49" spans="1:48"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3"/>
    </row>
    <row r="50" spans="1:48"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3"/>
    </row>
    <row r="51" spans="1:48"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3"/>
    </row>
    <row r="52" spans="1:48"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3"/>
    </row>
    <row r="53" spans="1:48"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3"/>
    </row>
    <row r="54" spans="1:48"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row>
    <row r="55" spans="1:48"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row>
    <row r="56" spans="1:48"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row>
    <row r="57" spans="1:48"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row>
    <row r="58" spans="1:48"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row>
    <row r="59" spans="1:48"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row>
    <row r="60" spans="1:48"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row>
    <row r="61" spans="1:48"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row>
    <row r="62" spans="1:48"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row>
    <row r="63" spans="1:48"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row>
    <row r="64" spans="1:48"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row>
    <row r="65" spans="1:47"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row>
    <row r="66" spans="1:47"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row>
    <row r="67" spans="1:47"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row>
    <row r="68" spans="1:47"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row>
    <row r="69" spans="1:47"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row>
    <row r="70" spans="1:47"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row>
    <row r="71" spans="1:47"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row>
    <row r="72" spans="1:47"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row>
    <row r="73" spans="1:47"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row>
    <row r="74" spans="1:47"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row>
    <row r="75" spans="1:47"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row>
    <row r="76" spans="1:47"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row>
    <row r="77" spans="1:47"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row>
    <row r="78" spans="1:47"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row>
    <row r="79" spans="1:47"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row>
    <row r="80" spans="1:47"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row>
    <row r="81" spans="1:47"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row>
    <row r="82" spans="1:47"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row>
    <row r="83" spans="1:47"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row>
    <row r="84" spans="1:47"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row>
    <row r="85" spans="1:47"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row>
    <row r="86" spans="1:47"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row>
    <row r="87" spans="1:47"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row>
    <row r="88" spans="1:47"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row>
    <row r="89" spans="1:47"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row>
    <row r="90" spans="1:47"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row>
    <row r="91" spans="1:47"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row>
    <row r="92" spans="1:47"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row>
    <row r="93" spans="1:47"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row>
    <row r="94" spans="1:47"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row>
    <row r="95" spans="1:47"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row>
    <row r="96" spans="1:47"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row>
    <row r="97" spans="1:47"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row>
    <row r="98" spans="1:47"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row>
    <row r="99" spans="1:47"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row>
    <row r="100" spans="1:47"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row>
    <row r="101" spans="1:47"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row>
    <row r="102" spans="1:47"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row>
    <row r="103" spans="1:47"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row>
    <row r="104" spans="1:47"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row>
    <row r="105" spans="1:47"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row>
    <row r="106" spans="1:47"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row>
    <row r="107" spans="1:47"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row>
    <row r="108" spans="1:47"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row>
    <row r="109" spans="1:47"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row>
    <row r="110" spans="1:47"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row>
    <row r="111" spans="1:47"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row>
    <row r="112" spans="1:47"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row>
    <row r="113" spans="1:47"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row>
    <row r="114" spans="1:47"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row>
    <row r="115" spans="1:47"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row>
    <row r="116" spans="1:47"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row>
    <row r="117" spans="1:47"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row>
    <row r="118" spans="1:47"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row>
    <row r="119" spans="1:47"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row>
    <row r="120" spans="1:47"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row>
    <row r="121" spans="1:47"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row>
    <row r="122" spans="1:47"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row>
    <row r="123" spans="1:47"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row>
    <row r="124" spans="1:47"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row>
    <row r="125" spans="1:47"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row>
    <row r="126" spans="1:47"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row>
  </sheetData>
  <mergeCells count="6">
    <mergeCell ref="BM20:BN22"/>
    <mergeCell ref="BD2:BE2"/>
    <mergeCell ref="AY2:AZ2"/>
    <mergeCell ref="BG2:BK2"/>
    <mergeCell ref="Y2:AB2"/>
    <mergeCell ref="AD2:A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Introduction</vt:lpstr>
      <vt:lpstr>Current System</vt:lpstr>
      <vt:lpstr>Proposed System</vt:lpstr>
      <vt:lpstr>Your Results</vt:lpstr>
      <vt:lpstr>Print Report</vt:lpstr>
      <vt:lpstr>Your Value Calcs</vt:lpstr>
      <vt:lpstr>Base Calcs</vt:lpstr>
      <vt:lpstr>Our Estimates</vt:lpstr>
      <vt:lpstr>Reference Sheet</vt:lpstr>
      <vt:lpstr>Assumptions</vt:lpstr>
      <vt:lpstr>sensitivity</vt:lpstr>
      <vt:lpstr>'Print Report'!Print_Area</vt:lpstr>
    </vt:vector>
  </TitlesOfParts>
  <Company>DairyNZ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Geoff Taylor</dc:creator>
  <cp:lastModifiedBy>Joanne Gisborne</cp:lastModifiedBy>
  <cp:lastPrinted>2015-05-22T04:58:04Z</cp:lastPrinted>
  <dcterms:created xsi:type="dcterms:W3CDTF">2014-12-16T22:45:48Z</dcterms:created>
  <dcterms:modified xsi:type="dcterms:W3CDTF">2023-12-11T18:04:22Z</dcterms:modified>
</cp:coreProperties>
</file>