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360" yWindow="60" windowWidth="21090" windowHeight="12165" tabRatio="798"/>
  </bookViews>
  <sheets>
    <sheet name="Calc kgLWTtDM" sheetId="10" r:id="rId1"/>
    <sheet name="Sensitivity LWTtDM" sheetId="2" r:id="rId2"/>
    <sheet name="Sheet1" sheetId="11" state="hidden" r:id="rId3"/>
    <sheet name="Guide and analysis" sheetId="12" r:id="rId4"/>
  </sheets>
  <definedNames>
    <definedName name="_xlnm._FilterDatabase" localSheetId="0" hidden="1">'Calc kgLWTtDM'!$A$71:$A$78</definedName>
    <definedName name="_xlnm.Print_Area" localSheetId="0">'Calc kgLWTtDM'!$A$1:$I$64</definedName>
    <definedName name="_xlnm.Print_Area" localSheetId="3">'Guide and analysis'!$A$1:$E$41</definedName>
    <definedName name="_xlnm.Print_Area" localSheetId="1">'Sensitivity LWTtDM'!$A$1:$M$18</definedName>
  </definedNames>
  <calcPr calcId="145621"/>
</workbook>
</file>

<file path=xl/calcChain.xml><?xml version="1.0" encoding="utf-8"?>
<calcChain xmlns="http://schemas.openxmlformats.org/spreadsheetml/2006/main">
  <c r="H35" i="10" l="1"/>
  <c r="H34" i="10"/>
  <c r="K5" i="2" l="1"/>
  <c r="I8" i="10" l="1"/>
  <c r="F17" i="10" l="1"/>
  <c r="F22" i="10" s="1"/>
  <c r="B80" i="10"/>
  <c r="B127" i="10" s="1"/>
  <c r="F5" i="2"/>
  <c r="G7" i="2" s="1"/>
  <c r="B82" i="10" l="1"/>
  <c r="B84" i="10"/>
  <c r="B86" i="10"/>
  <c r="B88" i="10"/>
  <c r="B90" i="10"/>
  <c r="B92" i="10"/>
  <c r="B94" i="10"/>
  <c r="B96" i="10"/>
  <c r="B98" i="10"/>
  <c r="B100" i="10"/>
  <c r="B102" i="10"/>
  <c r="B104" i="10"/>
  <c r="B106" i="10"/>
  <c r="B108" i="10"/>
  <c r="B110" i="10"/>
  <c r="B112" i="10"/>
  <c r="B114" i="10"/>
  <c r="B116" i="10"/>
  <c r="B118" i="10"/>
  <c r="B120" i="10"/>
  <c r="B122" i="10"/>
  <c r="B124" i="10"/>
  <c r="B126" i="10"/>
  <c r="B83" i="10"/>
  <c r="B85" i="10"/>
  <c r="B87" i="10"/>
  <c r="B89" i="10"/>
  <c r="B91" i="10"/>
  <c r="B93" i="10"/>
  <c r="B95" i="10"/>
  <c r="B97" i="10"/>
  <c r="B99" i="10"/>
  <c r="B101" i="10"/>
  <c r="B103" i="10"/>
  <c r="B105" i="10"/>
  <c r="B107" i="10"/>
  <c r="B109" i="10"/>
  <c r="B111" i="10"/>
  <c r="B113" i="10"/>
  <c r="B115" i="10"/>
  <c r="B117" i="10"/>
  <c r="B119" i="10"/>
  <c r="B121" i="10"/>
  <c r="B123" i="10"/>
  <c r="B125" i="10"/>
  <c r="F24" i="10"/>
  <c r="H41" i="10"/>
  <c r="H43" i="10"/>
  <c r="H42" i="10"/>
  <c r="H40" i="10"/>
  <c r="H51" i="10"/>
  <c r="H50" i="10"/>
  <c r="H39" i="10"/>
  <c r="H38" i="10"/>
  <c r="H37" i="10"/>
  <c r="H36" i="10"/>
  <c r="H31" i="10"/>
  <c r="H33" i="10"/>
  <c r="H30" i="10"/>
  <c r="H32" i="10"/>
  <c r="H29" i="10"/>
  <c r="G53" i="10" l="1"/>
  <c r="D10" i="10" l="1"/>
  <c r="D57" i="10" s="1"/>
  <c r="D26" i="10"/>
  <c r="F26" i="10" s="1"/>
  <c r="H44" i="10"/>
  <c r="G45" i="10" s="1"/>
  <c r="C7" i="2"/>
  <c r="D7" i="2"/>
  <c r="E7" i="2"/>
  <c r="F7" i="2"/>
  <c r="H7" i="2"/>
  <c r="I7" i="2"/>
  <c r="J7" i="2"/>
  <c r="K7" i="2"/>
  <c r="L7" i="2"/>
  <c r="M7" i="2"/>
  <c r="C2" i="11"/>
  <c r="D2" i="11"/>
  <c r="E2" i="11" s="1"/>
  <c r="F2" i="11" s="1"/>
  <c r="G2" i="11" s="1"/>
  <c r="H2" i="11" s="1"/>
  <c r="I2" i="11" s="1"/>
  <c r="J2" i="11" s="1"/>
  <c r="K2" i="11" s="1"/>
  <c r="L2" i="11" s="1"/>
  <c r="M2" i="11" s="1"/>
  <c r="N2" i="11" s="1"/>
  <c r="O2" i="11" s="1"/>
  <c r="P2" i="11" s="1"/>
  <c r="Q2" i="11" s="1"/>
  <c r="R2" i="11" s="1"/>
  <c r="S2" i="11" s="1"/>
  <c r="T2" i="11" s="1"/>
  <c r="U2" i="11" s="1"/>
  <c r="V2" i="11" s="1"/>
  <c r="W2" i="11" s="1"/>
  <c r="X2" i="11" s="1"/>
  <c r="Y2" i="11" s="1"/>
  <c r="Z2" i="11" s="1"/>
  <c r="AA2" i="11" s="1"/>
  <c r="D59" i="10" l="1"/>
  <c r="G46" i="10"/>
  <c r="D58" i="10" s="1"/>
  <c r="D60" i="10" l="1"/>
  <c r="D62" i="10" l="1"/>
  <c r="G8" i="2"/>
  <c r="H8" i="2" l="1"/>
  <c r="F8" i="2"/>
  <c r="G10" i="2"/>
  <c r="G14" i="2"/>
  <c r="G11" i="2"/>
  <c r="G13" i="2"/>
  <c r="G12" i="2"/>
  <c r="I8" i="2" l="1"/>
  <c r="H11" i="2"/>
  <c r="H12" i="2"/>
  <c r="G16" i="2" s="1"/>
  <c r="H13" i="2"/>
  <c r="H10" i="2"/>
  <c r="H14" i="2"/>
  <c r="E8" i="2"/>
  <c r="F10" i="2"/>
  <c r="F14" i="2"/>
  <c r="F11" i="2"/>
  <c r="F13" i="2"/>
  <c r="F12" i="2"/>
  <c r="F16" i="2" s="1"/>
  <c r="D8" i="2" l="1"/>
  <c r="E11" i="2"/>
  <c r="E13" i="2"/>
  <c r="E10" i="2"/>
  <c r="E14" i="2"/>
  <c r="E12" i="2"/>
  <c r="J8" i="2"/>
  <c r="I11" i="2"/>
  <c r="I10" i="2"/>
  <c r="I14" i="2"/>
  <c r="I13" i="2"/>
  <c r="I12" i="2"/>
  <c r="H16" i="2" l="1"/>
  <c r="C8" i="2"/>
  <c r="D11" i="2"/>
  <c r="D12" i="2"/>
  <c r="D16" i="2" s="1"/>
  <c r="D13" i="2"/>
  <c r="D10" i="2"/>
  <c r="D14" i="2"/>
  <c r="K8" i="2"/>
  <c r="J12" i="2"/>
  <c r="I16" i="2" s="1"/>
  <c r="J11" i="2"/>
  <c r="J13" i="2"/>
  <c r="J10" i="2"/>
  <c r="J14" i="2"/>
  <c r="E16" i="2"/>
  <c r="L8" i="2" l="1"/>
  <c r="K13" i="2"/>
  <c r="K10" i="2"/>
  <c r="K14" i="2"/>
  <c r="K11" i="2"/>
  <c r="K12" i="2"/>
  <c r="J16" i="2" s="1"/>
  <c r="C10" i="2"/>
  <c r="C14" i="2"/>
  <c r="C11" i="2"/>
  <c r="C13" i="2"/>
  <c r="C12" i="2"/>
  <c r="C16" i="2" s="1"/>
  <c r="M8" i="2" l="1"/>
  <c r="L10" i="2"/>
  <c r="L14" i="2"/>
  <c r="L11" i="2"/>
  <c r="L12" i="2"/>
  <c r="K16" i="2" s="1"/>
  <c r="L13" i="2"/>
  <c r="M11" i="2" l="1"/>
  <c r="M13" i="2"/>
  <c r="M10" i="2"/>
  <c r="M14" i="2"/>
  <c r="M12" i="2"/>
  <c r="L16" i="2" s="1"/>
</calcChain>
</file>

<file path=xl/comments1.xml><?xml version="1.0" encoding="utf-8"?>
<comments xmlns="http://schemas.openxmlformats.org/spreadsheetml/2006/main">
  <authors>
    <author>ref1</author>
    <author>hedleyp</author>
  </authors>
  <commentList>
    <comment ref="D8" authorId="0">
      <text>
        <r>
          <rPr>
            <sz val="8"/>
            <color indexed="81"/>
            <rFont val="Arial"/>
            <family val="2"/>
          </rPr>
          <t xml:space="preserve">Currently these are;
Jersey 370-395 kg
75% Jersey (J12F4) 400-440 kg
75% Friesian (F12J4) 445-470 kg
Friesian 475-500Kg
Holstein- Friesian 510-600 kg. </t>
        </r>
      </text>
    </comment>
    <comment ref="A24" authorId="0">
      <text>
        <r>
          <rPr>
            <sz val="8"/>
            <color indexed="81"/>
            <rFont val="Arial"/>
            <family val="2"/>
          </rPr>
          <t>KgN/ha is calculated for your nutrient budget. It can also be obtained from your fetiliser supplier in their fertiliser use summary.</t>
        </r>
      </text>
    </comment>
    <comment ref="C24" authorId="1">
      <text>
        <r>
          <rPr>
            <b/>
            <sz val="8"/>
            <color indexed="81"/>
            <rFont val="Arial"/>
            <family val="2"/>
          </rPr>
          <t>DairyNZ Jan 2012</t>
        </r>
        <r>
          <rPr>
            <sz val="8"/>
            <color indexed="81"/>
            <rFont val="Arial"/>
            <family val="2"/>
          </rPr>
          <t xml:space="preserve">
</t>
        </r>
        <r>
          <rPr>
            <sz val="8"/>
            <color indexed="10"/>
            <rFont val="Arial"/>
            <family val="2"/>
          </rPr>
          <t>Response to N kg DM/kg N</t>
        </r>
        <r>
          <rPr>
            <sz val="8"/>
            <color indexed="81"/>
            <rFont val="Arial"/>
            <family val="2"/>
          </rPr>
          <t xml:space="preserve">
UP to 200 kg N/ha      10
Over 200 kg N            8-10
</t>
        </r>
      </text>
    </comment>
    <comment ref="A29" authorId="1">
      <text>
        <r>
          <rPr>
            <b/>
            <sz val="8"/>
            <color indexed="81"/>
            <rFont val="Arial"/>
            <family val="2"/>
          </rPr>
          <t>DairyNZ Jan 2012
Refer Facts &amp; Figures for more information</t>
        </r>
        <r>
          <rPr>
            <sz val="8"/>
            <color indexed="81"/>
            <rFont val="Arial"/>
            <family val="2"/>
          </rPr>
          <t xml:space="preserve">
</t>
        </r>
        <r>
          <rPr>
            <b/>
            <sz val="8"/>
            <color indexed="10"/>
            <rFont val="Arial"/>
            <family val="2"/>
          </rPr>
          <t>Maize Silage</t>
        </r>
        <r>
          <rPr>
            <sz val="8"/>
            <color indexed="81"/>
            <rFont val="Arial"/>
            <family val="2"/>
          </rPr>
          <t xml:space="preserve">
Maize stack     170-250 kg DM per cubic metre (average 200)
Maize bunker  200-270 kg DM per cubic metre (average 220)</t>
        </r>
      </text>
    </comment>
    <comment ref="A30" authorId="1">
      <text>
        <r>
          <rPr>
            <b/>
            <sz val="8"/>
            <color indexed="81"/>
            <rFont val="Arial"/>
            <family val="2"/>
          </rPr>
          <t xml:space="preserve">DairyNZ Jan 2012
Refer to Facts and Figures for more information
</t>
        </r>
        <r>
          <rPr>
            <b/>
            <sz val="8"/>
            <color indexed="10"/>
            <rFont val="Arial"/>
            <family val="2"/>
          </rPr>
          <t>Grass silage</t>
        </r>
        <r>
          <rPr>
            <sz val="8"/>
            <color indexed="81"/>
            <rFont val="Arial"/>
            <family val="2"/>
          </rPr>
          <t xml:space="preserve">
Direct cut       150-200 kg DM per cubic metre  
Wilted grass   160-180 kg DM per cubic metre</t>
        </r>
      </text>
    </comment>
    <comment ref="C32" authorId="1">
      <text>
        <r>
          <rPr>
            <b/>
            <sz val="8"/>
            <color indexed="81"/>
            <rFont val="Arial"/>
            <family val="2"/>
          </rPr>
          <t xml:space="preserve">DairyNZ Jan 2012
Refer to Facts &amp; Figure for more information
</t>
        </r>
        <r>
          <rPr>
            <b/>
            <sz val="8"/>
            <color indexed="10"/>
            <rFont val="Arial"/>
            <family val="2"/>
          </rPr>
          <t>Baleage</t>
        </r>
        <r>
          <rPr>
            <b/>
            <sz val="8"/>
            <color indexed="81"/>
            <rFont val="Arial"/>
            <family val="2"/>
          </rPr>
          <t xml:space="preserve">  </t>
        </r>
        <r>
          <rPr>
            <sz val="8"/>
            <color indexed="81"/>
            <rFont val="Arial"/>
            <family val="2"/>
          </rPr>
          <t>130-180 kg DM per 500 kg bale</t>
        </r>
        <r>
          <rPr>
            <b/>
            <sz val="8"/>
            <color indexed="81"/>
            <rFont val="Tahoma"/>
            <family val="2"/>
          </rPr>
          <t xml:space="preserve">
</t>
        </r>
        <r>
          <rPr>
            <sz val="8"/>
            <color indexed="81"/>
            <rFont val="Tahoma"/>
            <family val="2"/>
          </rPr>
          <t xml:space="preserve">
</t>
        </r>
      </text>
    </comment>
    <comment ref="C33" authorId="1">
      <text>
        <r>
          <rPr>
            <b/>
            <sz val="8"/>
            <color indexed="81"/>
            <rFont val="Arial"/>
            <family val="2"/>
          </rPr>
          <t xml:space="preserve">DairyNZ Jan 2012
Refer to Facts &amp; Figure for more information
</t>
        </r>
        <r>
          <rPr>
            <b/>
            <sz val="8"/>
            <color indexed="10"/>
            <rFont val="Arial"/>
            <family val="2"/>
          </rPr>
          <t xml:space="preserve">Hay
</t>
        </r>
        <r>
          <rPr>
            <sz val="8"/>
            <color indexed="81"/>
            <rFont val="Arial"/>
            <family val="2"/>
          </rPr>
          <t>Small Bales   15-20 kg per 18-25 kg bale
Big bales      150-250 kg per 180-300 kg bale</t>
        </r>
        <r>
          <rPr>
            <sz val="8"/>
            <color indexed="81"/>
            <rFont val="Tahoma"/>
            <family val="2"/>
          </rPr>
          <t xml:space="preserve">
</t>
        </r>
      </text>
    </comment>
    <comment ref="C34" authorId="1">
      <text>
        <r>
          <rPr>
            <b/>
            <sz val="8"/>
            <color indexed="81"/>
            <rFont val="Arial"/>
            <family val="2"/>
          </rPr>
          <t>DairyNZ Jan 2012
Refer to Facts &amp; Figures for more information</t>
        </r>
        <r>
          <rPr>
            <sz val="8"/>
            <color indexed="81"/>
            <rFont val="Arial"/>
            <family val="2"/>
          </rPr>
          <t xml:space="preserve">
</t>
        </r>
        <r>
          <rPr>
            <b/>
            <sz val="8"/>
            <color indexed="10"/>
            <rFont val="Arial"/>
            <family val="2"/>
          </rPr>
          <t xml:space="preserve">PKE   </t>
        </r>
        <r>
          <rPr>
            <sz val="8"/>
            <color indexed="81"/>
            <rFont val="Arial"/>
            <family val="2"/>
          </rPr>
          <t>90% DM</t>
        </r>
      </text>
    </comment>
    <comment ref="C35" authorId="1">
      <text>
        <r>
          <rPr>
            <b/>
            <sz val="8"/>
            <color indexed="81"/>
            <rFont val="Arial"/>
            <family val="2"/>
          </rPr>
          <t xml:space="preserve">DairyNZ Jan 2012
Refer to Facts &amp; Figures for more information
</t>
        </r>
        <r>
          <rPr>
            <b/>
            <sz val="8"/>
            <color indexed="10"/>
            <rFont val="Arial"/>
            <family val="2"/>
          </rPr>
          <t xml:space="preserve">Concentrates  </t>
        </r>
        <r>
          <rPr>
            <sz val="8"/>
            <color indexed="81"/>
            <rFont val="Arial"/>
            <family val="2"/>
          </rPr>
          <t>87-90%</t>
        </r>
        <r>
          <rPr>
            <sz val="8"/>
            <color indexed="81"/>
            <rFont val="Tahoma"/>
            <family val="2"/>
          </rPr>
          <t xml:space="preserve">
</t>
        </r>
      </text>
    </comment>
    <comment ref="A36" authorId="1">
      <text>
        <r>
          <rPr>
            <sz val="8"/>
            <color indexed="81"/>
            <rFont val="Arial"/>
            <family val="2"/>
          </rPr>
          <t>DairyNZ Jan 2012</t>
        </r>
        <r>
          <rPr>
            <b/>
            <sz val="8"/>
            <color indexed="81"/>
            <rFont val="Arial"/>
            <family val="2"/>
          </rPr>
          <t xml:space="preserve">
</t>
        </r>
        <r>
          <rPr>
            <i/>
            <sz val="8"/>
            <color indexed="81"/>
            <rFont val="Arial"/>
            <family val="2"/>
          </rPr>
          <t xml:space="preserve">Refer Facts &amp; Figures
Pages 19-21 </t>
        </r>
      </text>
    </comment>
    <comment ref="A37" authorId="1">
      <text>
        <r>
          <rPr>
            <sz val="8"/>
            <color indexed="81"/>
            <rFont val="Arial"/>
            <family val="2"/>
          </rPr>
          <t xml:space="preserve">DairyNZ Jan 2012
</t>
        </r>
        <r>
          <rPr>
            <i/>
            <sz val="8"/>
            <color indexed="81"/>
            <rFont val="Arial"/>
            <family val="2"/>
          </rPr>
          <t>Refer Facts &amp; Figures
Pages 19-21</t>
        </r>
        <r>
          <rPr>
            <sz val="8"/>
            <color indexed="81"/>
            <rFont val="Tahoma"/>
            <family val="2"/>
          </rPr>
          <t xml:space="preserve">
</t>
        </r>
      </text>
    </comment>
    <comment ref="C50" authorId="1">
      <text>
        <r>
          <rPr>
            <b/>
            <sz val="8"/>
            <color indexed="81"/>
            <rFont val="Arial"/>
            <family val="2"/>
          </rPr>
          <t xml:space="preserve">DairyNZ Jan 2012:
</t>
        </r>
        <r>
          <rPr>
            <b/>
            <sz val="8"/>
            <color indexed="10"/>
            <rFont val="Arial"/>
            <family val="2"/>
          </rPr>
          <t>Calves R 1 year Heiers 3-10 months
                   Average kg DM/hd/day
             3-6mths 6-10mths  3-10mths</t>
        </r>
        <r>
          <rPr>
            <b/>
            <sz val="8"/>
            <color indexed="81"/>
            <rFont val="Arial"/>
            <family val="2"/>
          </rPr>
          <t xml:space="preserve">
J </t>
        </r>
        <r>
          <rPr>
            <sz val="8"/>
            <color indexed="81"/>
            <rFont val="Arial"/>
            <family val="2"/>
          </rPr>
          <t xml:space="preserve">               3.0           4.0               3.5  </t>
        </r>
        <r>
          <rPr>
            <b/>
            <sz val="8"/>
            <color indexed="81"/>
            <rFont val="Arial"/>
            <family val="2"/>
          </rPr>
          <t xml:space="preserve">
JxF </t>
        </r>
        <r>
          <rPr>
            <sz val="8"/>
            <color indexed="81"/>
            <rFont val="Arial"/>
            <family val="2"/>
          </rPr>
          <t xml:space="preserve">           3.5           5.0               4.2
</t>
        </r>
        <r>
          <rPr>
            <b/>
            <sz val="8"/>
            <color indexed="81"/>
            <rFont val="Arial"/>
            <family val="2"/>
          </rPr>
          <t xml:space="preserve">F   </t>
        </r>
        <r>
          <rPr>
            <sz val="8"/>
            <color indexed="81"/>
            <rFont val="Arial"/>
            <family val="2"/>
          </rPr>
          <t xml:space="preserve">             4.0           5.5               5.0
</t>
        </r>
      </text>
    </comment>
    <comment ref="C51" authorId="1">
      <text>
        <r>
          <rPr>
            <b/>
            <sz val="8"/>
            <color indexed="81"/>
            <rFont val="Arial"/>
            <family val="2"/>
          </rPr>
          <t xml:space="preserve">DairyNZ Jan 2012:
</t>
        </r>
        <r>
          <rPr>
            <b/>
            <sz val="8"/>
            <color indexed="10"/>
            <rFont val="Arial"/>
            <family val="2"/>
          </rPr>
          <t xml:space="preserve">R 2 yr Heifers 11-22 mths
                     Average kg DM/hd/day
         11-16 mths 17-22 mths  11-22 mths
</t>
        </r>
        <r>
          <rPr>
            <b/>
            <sz val="8"/>
            <color indexed="81"/>
            <rFont val="Arial"/>
            <family val="2"/>
          </rPr>
          <t xml:space="preserve">J          </t>
        </r>
        <r>
          <rPr>
            <sz val="8"/>
            <color indexed="81"/>
            <rFont val="Arial"/>
            <family val="2"/>
          </rPr>
          <t>6.2                   8.4                  7.0</t>
        </r>
        <r>
          <rPr>
            <b/>
            <sz val="8"/>
            <color indexed="81"/>
            <rFont val="Arial"/>
            <family val="2"/>
          </rPr>
          <t xml:space="preserve">
JxF      </t>
        </r>
        <r>
          <rPr>
            <sz val="8"/>
            <color indexed="81"/>
            <rFont val="Arial"/>
            <family val="2"/>
          </rPr>
          <t>7.2                   9.0                  8.3</t>
        </r>
        <r>
          <rPr>
            <b/>
            <sz val="8"/>
            <color indexed="81"/>
            <rFont val="Arial"/>
            <family val="2"/>
          </rPr>
          <t xml:space="preserve">
F          </t>
        </r>
        <r>
          <rPr>
            <sz val="8"/>
            <color indexed="81"/>
            <rFont val="Arial"/>
            <family val="2"/>
          </rPr>
          <t>8.2                  10.0                 9.5</t>
        </r>
      </text>
    </comment>
  </commentList>
</comments>
</file>

<file path=xl/comments2.xml><?xml version="1.0" encoding="utf-8"?>
<comments xmlns="http://schemas.openxmlformats.org/spreadsheetml/2006/main">
  <authors>
    <author>ref1</author>
  </authors>
  <commentList>
    <comment ref="B5" authorId="0">
      <text>
        <r>
          <rPr>
            <sz val="8"/>
            <color indexed="81"/>
            <rFont val="Tahoma"/>
            <charset val="1"/>
          </rPr>
          <t xml:space="preserve">Currently these are;
Jersey 370-395 kg
75% Jersey (J12F4) 400-440 kg
75% Friesian (F12J4) 445-470 kg
Friesian 475-500Kg
Holstein- Friesian 510 -600 kg. 
</t>
        </r>
      </text>
    </comment>
    <comment ref="B15" authorId="0">
      <text>
        <r>
          <rPr>
            <sz val="8"/>
            <color indexed="81"/>
            <rFont val="Tahoma"/>
            <charset val="1"/>
          </rPr>
          <t xml:space="preserve">KgN/ha is calculated for your nutrient budget. It can also be obtained from your fetiliser supplier in their fertiliser use summary.
</t>
        </r>
      </text>
    </comment>
  </commentList>
</comments>
</file>

<file path=xl/sharedStrings.xml><?xml version="1.0" encoding="utf-8"?>
<sst xmlns="http://schemas.openxmlformats.org/spreadsheetml/2006/main" count="648" uniqueCount="327">
  <si>
    <t xml:space="preserve"> +/- 1 tDM/ha</t>
  </si>
  <si>
    <t>Sensitivity Analysis on kgLWT/tDM</t>
  </si>
  <si>
    <t>CSR Calculator for kgLWT/tDM</t>
  </si>
  <si>
    <t>kg LWT/tDM</t>
  </si>
  <si>
    <t>kg LWT/ha</t>
  </si>
  <si>
    <t>Tonnes DM/ha</t>
  </si>
  <si>
    <t>Region</t>
  </si>
  <si>
    <t>Northland</t>
  </si>
  <si>
    <t>Dargaville</t>
  </si>
  <si>
    <t>Kikuyu</t>
  </si>
  <si>
    <t>Ruakaka</t>
  </si>
  <si>
    <t>Waikato &amp; BOP</t>
  </si>
  <si>
    <t>Ruakura</t>
  </si>
  <si>
    <t>Reporoa</t>
  </si>
  <si>
    <t>Pukekohe</t>
  </si>
  <si>
    <t>Tirau</t>
  </si>
  <si>
    <t>Atiamuri</t>
  </si>
  <si>
    <t>Galatea</t>
  </si>
  <si>
    <t>Opotiki</t>
  </si>
  <si>
    <t>Maketu</t>
  </si>
  <si>
    <t>Papamoa</t>
  </si>
  <si>
    <t>Taranaki</t>
  </si>
  <si>
    <t>Stratford</t>
  </si>
  <si>
    <t>Hawera</t>
  </si>
  <si>
    <t>Eketahuna</t>
  </si>
  <si>
    <t>Carterton</t>
  </si>
  <si>
    <t>Greytown</t>
  </si>
  <si>
    <t>Massey</t>
  </si>
  <si>
    <t>Collingwood</t>
  </si>
  <si>
    <t>Murchison</t>
  </si>
  <si>
    <t>Nelson</t>
  </si>
  <si>
    <t>Motueka</t>
  </si>
  <si>
    <t>Westland</t>
  </si>
  <si>
    <t>Karamea</t>
  </si>
  <si>
    <t>Westport</t>
  </si>
  <si>
    <t>Inangahua</t>
  </si>
  <si>
    <t>Grey Valley</t>
  </si>
  <si>
    <t>Rotomanu</t>
  </si>
  <si>
    <t>Kokatahi</t>
  </si>
  <si>
    <t>Whataroa</t>
  </si>
  <si>
    <t>Southland</t>
  </si>
  <si>
    <t>Tapanui</t>
  </si>
  <si>
    <t>Winton</t>
  </si>
  <si>
    <t>Edendale</t>
  </si>
  <si>
    <t>Wendonside</t>
  </si>
  <si>
    <t>Riverton</t>
  </si>
  <si>
    <t>Woodlands</t>
  </si>
  <si>
    <t>Ararua</t>
  </si>
  <si>
    <t>Ruawai</t>
  </si>
  <si>
    <t>Matamata</t>
  </si>
  <si>
    <t>Waimate West</t>
  </si>
  <si>
    <t>Farm Area (effective area)</t>
  </si>
  <si>
    <t>Cow liveweight (average)</t>
  </si>
  <si>
    <t xml:space="preserve"> </t>
  </si>
  <si>
    <t xml:space="preserve">Pasture produced on milking area </t>
  </si>
  <si>
    <t>Total Pasture Grown (effective area)</t>
  </si>
  <si>
    <t>Total Imported Feed</t>
  </si>
  <si>
    <t>Step Four: Divide KgLWT/tDM</t>
  </si>
  <si>
    <t xml:space="preserve">Kg LWT/ha </t>
  </si>
  <si>
    <t>tDM available/ha</t>
  </si>
  <si>
    <t xml:space="preserve">Net feed for dairy production (B – C) </t>
  </si>
  <si>
    <t xml:space="preserve">Comparative Stocking Rate = (A ÷ D) </t>
  </si>
  <si>
    <t xml:space="preserve"> -</t>
  </si>
  <si>
    <t>Total number of cows milked at peak</t>
  </si>
  <si>
    <t>(a)</t>
  </si>
  <si>
    <t>(b)</t>
  </si>
  <si>
    <t>(c)</t>
  </si>
  <si>
    <t>kgDM/Ha</t>
  </si>
  <si>
    <t>Nitrogen Fertiliser Used</t>
  </si>
  <si>
    <t>(B)</t>
  </si>
  <si>
    <t>(A)</t>
  </si>
  <si>
    <t xml:space="preserve">days grazing off  x </t>
  </si>
  <si>
    <t>kgDM/ha</t>
  </si>
  <si>
    <t>(C)</t>
  </si>
  <si>
    <t>(D)</t>
  </si>
  <si>
    <t>kgLWT/tDM</t>
  </si>
  <si>
    <t>Pasture grown</t>
  </si>
  <si>
    <t>kg DM/cow/day / farm area =</t>
  </si>
  <si>
    <t>days / farm area =</t>
  </si>
  <si>
    <t>tDM/ha</t>
  </si>
  <si>
    <t>Herd 1</t>
  </si>
  <si>
    <t>Herd 2</t>
  </si>
  <si>
    <t>Herd 3</t>
  </si>
  <si>
    <t>Herd 4</t>
  </si>
  <si>
    <t>Herd 5</t>
  </si>
  <si>
    <t>Herd 6</t>
  </si>
  <si>
    <t>Herd 7</t>
  </si>
  <si>
    <t>Herd 8</t>
  </si>
  <si>
    <t>Herd 9</t>
  </si>
  <si>
    <t>Herd 10</t>
  </si>
  <si>
    <t>Average</t>
  </si>
  <si>
    <t>Herd 1 &amp; 6</t>
  </si>
  <si>
    <t>62 kgLWT/tDM</t>
  </si>
  <si>
    <t>Herd 2 &amp; 7</t>
  </si>
  <si>
    <t>Herd 3 &amp; 8</t>
  </si>
  <si>
    <t>Herd 4 &amp; 9</t>
  </si>
  <si>
    <t>Herd 5 &amp; 10</t>
  </si>
  <si>
    <t>120 kgLWT/tDM</t>
  </si>
  <si>
    <t>Estimate of Herd Liveweight</t>
  </si>
  <si>
    <t>kg DM/bale</t>
  </si>
  <si>
    <t>t concentrate</t>
  </si>
  <si>
    <t>DM%</t>
  </si>
  <si>
    <t>t PKE</t>
  </si>
  <si>
    <t>t DM pit silage</t>
  </si>
  <si>
    <t xml:space="preserve"> t DM maize silage</t>
  </si>
  <si>
    <t>t DM cereal silage</t>
  </si>
  <si>
    <t>t DM other</t>
  </si>
  <si>
    <t>Step Three: Young stock grazing on farm</t>
  </si>
  <si>
    <t>kgDM/day</t>
  </si>
  <si>
    <t>number calves</t>
  </si>
  <si>
    <t>number heifers</t>
  </si>
  <si>
    <t>kg DM/day</t>
  </si>
  <si>
    <t>Imported Supplement -Fed on the effective area for the season</t>
  </si>
  <si>
    <t>t DM Increase in Feed on Hand</t>
  </si>
  <si>
    <t xml:space="preserve">Young stock grazing on farm adjustment </t>
  </si>
  <si>
    <t>Enter Average Herd BV for Lwt</t>
  </si>
  <si>
    <t>Estimate Herd LWT from Herd BV Lwt</t>
  </si>
  <si>
    <t xml:space="preserve">kg N/ha used x </t>
  </si>
  <si>
    <t>kg DM/kg N/ha</t>
  </si>
  <si>
    <t>Cows/ha</t>
  </si>
  <si>
    <t>PASTURE GROWTH DATA</t>
  </si>
  <si>
    <t>Region selected</t>
  </si>
  <si>
    <t>Locations in that region (used for location list above)</t>
  </si>
  <si>
    <t>Canterbury &amp; Otago</t>
  </si>
  <si>
    <t>Lower North Island</t>
  </si>
  <si>
    <t>Nelson &amp; Marlborough</t>
  </si>
  <si>
    <t>Waikato &amp; Bay of Plenty</t>
  </si>
  <si>
    <t>Location</t>
  </si>
  <si>
    <t>t DM/ha</t>
  </si>
  <si>
    <t>Arohena</t>
  </si>
  <si>
    <t>Waikato /Bay of Plenty</t>
  </si>
  <si>
    <t>Bainham</t>
  </si>
  <si>
    <t>Nelson/Marlbrough</t>
  </si>
  <si>
    <t>Banks Peninsula</t>
  </si>
  <si>
    <t>Canterbury/Otago</t>
  </si>
  <si>
    <t>Carew irrigated</t>
  </si>
  <si>
    <t>Clydevale</t>
  </si>
  <si>
    <t>Culverden spray irrigated</t>
  </si>
  <si>
    <t>Dannevirke</t>
  </si>
  <si>
    <t>Dunsandel spray irrigated</t>
  </si>
  <si>
    <t>Duntroon</t>
  </si>
  <si>
    <t>Edgecumbe</t>
  </si>
  <si>
    <t>Feilding</t>
  </si>
  <si>
    <t>Gorge Road</t>
  </si>
  <si>
    <t>West Coast</t>
  </si>
  <si>
    <t>Hari Hari</t>
  </si>
  <si>
    <t>High altitude</t>
  </si>
  <si>
    <t>Hinds/lowcliff irrigated</t>
  </si>
  <si>
    <t>Hokitika</t>
  </si>
  <si>
    <t>Horsham Downs</t>
  </si>
  <si>
    <t>Hoteo North irrigated</t>
  </si>
  <si>
    <t>Hoteo North non irrigated</t>
  </si>
  <si>
    <t>Kaikoura</t>
  </si>
  <si>
    <t>Kairanga</t>
  </si>
  <si>
    <t>Kaitaia</t>
  </si>
  <si>
    <t>Kaitangata</t>
  </si>
  <si>
    <t>Kerikeri irrigated</t>
  </si>
  <si>
    <t>Kerikeri non irrigated</t>
  </si>
  <si>
    <t>Kerone</t>
  </si>
  <si>
    <t>Kiwitahi</t>
  </si>
  <si>
    <t>Koromiko</t>
  </si>
  <si>
    <t>Leeston irrigated</t>
  </si>
  <si>
    <t>Mamaku</t>
  </si>
  <si>
    <t>Maniototo</t>
  </si>
  <si>
    <t>Marton</t>
  </si>
  <si>
    <t>Mataura</t>
  </si>
  <si>
    <t>Maungaturoto</t>
  </si>
  <si>
    <t>Methvern unirrigated</t>
  </si>
  <si>
    <t>Mid Altitude</t>
  </si>
  <si>
    <t>Morven</t>
  </si>
  <si>
    <t>Mossburn</t>
  </si>
  <si>
    <t>Moutoa</t>
  </si>
  <si>
    <t>Netherton</t>
  </si>
  <si>
    <t>Ngarua</t>
  </si>
  <si>
    <t>Ngatea Peat</t>
  </si>
  <si>
    <t>Ohaupo</t>
  </si>
  <si>
    <t>Onepu</t>
  </si>
  <si>
    <t>Opiki</t>
  </si>
  <si>
    <t>Otautau</t>
  </si>
  <si>
    <t>Otorohanga Flat</t>
  </si>
  <si>
    <t>Otorohanga Rolling/Steep</t>
  </si>
  <si>
    <t xml:space="preserve">Oxford </t>
  </si>
  <si>
    <t>Pahiatua</t>
  </si>
  <si>
    <t>Piopio</t>
  </si>
  <si>
    <t>Pleasant Point irrigated</t>
  </si>
  <si>
    <t>Pokeno</t>
  </si>
  <si>
    <t>Pongakawa Flats</t>
  </si>
  <si>
    <t>Pongakawa Hills</t>
  </si>
  <si>
    <t>Putaturu</t>
  </si>
  <si>
    <t>Rai Valley</t>
  </si>
  <si>
    <t>Rangiora</t>
  </si>
  <si>
    <t>Rerewhakaaitu</t>
  </si>
  <si>
    <t>Richmond Downs</t>
  </si>
  <si>
    <t>Riversdale</t>
  </si>
  <si>
    <t>Rongatea</t>
  </si>
  <si>
    <t>Sand irrigated</t>
  </si>
  <si>
    <t>Sand un irrigated</t>
  </si>
  <si>
    <t>Sea level</t>
  </si>
  <si>
    <t>Seafeild/Dorie irrigated</t>
  </si>
  <si>
    <t>Shaftbury</t>
  </si>
  <si>
    <t>Springdale</t>
  </si>
  <si>
    <t>Springs Junction</t>
  </si>
  <si>
    <t>Springston irrigated</t>
  </si>
  <si>
    <t>Tahuna hill</t>
  </si>
  <si>
    <t>Taieri Plains</t>
  </si>
  <si>
    <t>Takaka irrigated</t>
  </si>
  <si>
    <t>Takaka unirrigated</t>
  </si>
  <si>
    <t>Takapau irrigated</t>
  </si>
  <si>
    <t>Takapau unirrigated</t>
  </si>
  <si>
    <t>Taramatua</t>
  </si>
  <si>
    <t>Taupiri</t>
  </si>
  <si>
    <t>Te Aroha</t>
  </si>
  <si>
    <t>Te Kawa</t>
  </si>
  <si>
    <t>Te Pirita spray irrigated</t>
  </si>
  <si>
    <t>Te Poi</t>
  </si>
  <si>
    <t>Temuka</t>
  </si>
  <si>
    <t>Tokomaru</t>
  </si>
  <si>
    <t>Tuatapere</t>
  </si>
  <si>
    <t>Turua</t>
  </si>
  <si>
    <t>Waerenga</t>
  </si>
  <si>
    <t>Waihi</t>
  </si>
  <si>
    <t>Waimate</t>
  </si>
  <si>
    <t>Waipu Flats</t>
  </si>
  <si>
    <t>Waipu Hills</t>
  </si>
  <si>
    <t>Waitaki  Border dyke</t>
  </si>
  <si>
    <t>Waitaki Spray</t>
  </si>
  <si>
    <t>Wakefeild</t>
  </si>
  <si>
    <t>Waverley</t>
  </si>
  <si>
    <t>Whinchmore irrigated</t>
  </si>
  <si>
    <t>Woodville high rainfall</t>
  </si>
  <si>
    <t>Woodville low rainfall</t>
  </si>
  <si>
    <t>District</t>
  </si>
  <si>
    <t>Sand unirrigated</t>
  </si>
  <si>
    <t>Seafield/Dorie irrigated</t>
  </si>
  <si>
    <t>Winchmore irrigated</t>
  </si>
  <si>
    <t>Estimate of Pasture Grown excluding Nitrogen</t>
  </si>
  <si>
    <t>kg DM/ha</t>
  </si>
  <si>
    <t>t DM Decrease in Feed on Hand</t>
  </si>
  <si>
    <t xml:space="preserve"> % of its potential</t>
  </si>
  <si>
    <t xml:space="preserve">Farm Producing at </t>
  </si>
  <si>
    <t>Step One:</t>
  </si>
  <si>
    <t>Calculating Liveweight /ha.</t>
  </si>
  <si>
    <t>Use measured cow liveweights where possible.Default values by breed are available on page 12 ,Farm Facts and Figures, DairyNZ</t>
  </si>
  <si>
    <t>Cell I7</t>
  </si>
  <si>
    <t>Entering your average herd BV for Liveweight in cell I7,will allow an estimate of the  liveweight of your herd to be calculated, based on their genetics.</t>
  </si>
  <si>
    <t>Alternative;</t>
  </si>
  <si>
    <t>Cell D8</t>
  </si>
  <si>
    <t>Cell D6</t>
  </si>
  <si>
    <t>Cell D7</t>
  </si>
  <si>
    <t>Step two:</t>
  </si>
  <si>
    <t>Region and District can be selected using drop down boxes that appear when cursor is placed on these cells.</t>
  </si>
  <si>
    <t>Calculating t DM/ha available</t>
  </si>
  <si>
    <t>Enter your estimate (as a %) of the farms current ability to grow the stated pasture yield in cell F17</t>
  </si>
  <si>
    <t>This revised yield estimate based on what you entered in cell F17</t>
  </si>
  <si>
    <t>You can reject the default values and put in your own values in this cell if you wish.</t>
  </si>
  <si>
    <t>This will generate an annual pasture growth estimate (without N fertiliser added)  for the district in cell F17</t>
  </si>
  <si>
    <t>enter the annual rate of fertiliser N applied- N.B. kgN/ha , not kg fertiliser/ha</t>
  </si>
  <si>
    <t>enter your expected annual response to N fertiliser in Kg DM/kgN applied. The cell has a cell note to provide guidelines</t>
  </si>
  <si>
    <t>kg DM/ha added by applying N fertiliser , cell C24* A24</t>
  </si>
  <si>
    <t>Its often difficult to get precision in the amount of silage that is imported, especially for pit silage. Estimates based on the volume of the storage area are available in the cell notes.</t>
  </si>
  <si>
    <t xml:space="preserve">C32&amp;C33 </t>
  </si>
  <si>
    <t>Allow you to customise bale size to your own situation.</t>
  </si>
  <si>
    <t>E38</t>
  </si>
  <si>
    <t>G46</t>
  </si>
  <si>
    <t>Sum of all feed offered to herd on an annual basis, including pasture grown, supplement offered and grazing off.</t>
  </si>
  <si>
    <t>C50&amp;C51</t>
  </si>
  <si>
    <t>D62</t>
  </si>
  <si>
    <t>this is the figure that we are estimating.</t>
  </si>
  <si>
    <t>It is a ratio of feed demand as estimated by cow liveweight carried per ha against the amount of feed offered..</t>
  </si>
  <si>
    <t>High</t>
  </si>
  <si>
    <t>Medium</t>
  </si>
  <si>
    <t>Low</t>
  </si>
  <si>
    <t>Step 5 Evaluation:</t>
  </si>
  <si>
    <t>85 or more</t>
  </si>
  <si>
    <t>kg Lwt/TDM</t>
  </si>
  <si>
    <t>This means</t>
  </si>
  <si>
    <t>Action Required</t>
  </si>
  <si>
    <t>Its probable that this is reducing animal performance per cow, and possibly impacting on profitability as well.</t>
  </si>
  <si>
    <t>Scale</t>
  </si>
  <si>
    <t>A high proportion of total feed is required for maintaining liveweight. This means a lower proportion of the total feed is available for MS production.</t>
  </si>
  <si>
    <t>Evaluate the economics of bringing in more feed, reducing the stocking rate (cows/ha), or both</t>
  </si>
  <si>
    <t>75-84</t>
  </si>
  <si>
    <t>74 or less</t>
  </si>
  <si>
    <t xml:space="preserve">Make sure the animal performance and farm profitability is matching the feed supplied.  </t>
  </si>
  <si>
    <r>
      <rPr>
        <b/>
        <i/>
        <sz val="10"/>
        <rFont val="Arial"/>
        <family val="2"/>
      </rPr>
      <t>or</t>
    </r>
    <r>
      <rPr>
        <sz val="10"/>
        <rFont val="Arial"/>
        <family val="2"/>
      </rPr>
      <t xml:space="preserve"> Pasture Grown excluding N  - override estimate</t>
    </r>
  </si>
  <si>
    <t>Step One: Calculate LWT/ha</t>
  </si>
  <si>
    <t>Step Two:  Calculate tDM available/ha</t>
  </si>
  <si>
    <r>
      <t xml:space="preserve">a ÷ b x c =   </t>
    </r>
    <r>
      <rPr>
        <b/>
        <sz val="10"/>
        <rFont val="Arial"/>
        <family val="2"/>
      </rPr>
      <t>kgLWT/ha</t>
    </r>
  </si>
  <si>
    <r>
      <t xml:space="preserve">bales baleage </t>
    </r>
    <r>
      <rPr>
        <b/>
        <sz val="10"/>
        <rFont val="Arial"/>
        <family val="2"/>
      </rPr>
      <t xml:space="preserve">x </t>
    </r>
  </si>
  <si>
    <r>
      <t xml:space="preserve">bales hay </t>
    </r>
    <r>
      <rPr>
        <b/>
        <sz val="10"/>
        <rFont val="Arial"/>
        <family val="2"/>
      </rPr>
      <t>x</t>
    </r>
  </si>
  <si>
    <r>
      <t xml:space="preserve">days grazing off  </t>
    </r>
    <r>
      <rPr>
        <b/>
        <sz val="10"/>
        <rFont val="Arial"/>
        <family val="2"/>
      </rPr>
      <t>x</t>
    </r>
    <r>
      <rPr>
        <sz val="10"/>
        <rFont val="Arial"/>
        <family val="2"/>
      </rPr>
      <t xml:space="preserve"> </t>
    </r>
  </si>
  <si>
    <r>
      <t xml:space="preserve">days grazing off  </t>
    </r>
    <r>
      <rPr>
        <b/>
        <sz val="10"/>
        <rFont val="Arial"/>
        <family val="2"/>
      </rPr>
      <t xml:space="preserve">x </t>
    </r>
  </si>
  <si>
    <r>
      <t xml:space="preserve">cows </t>
    </r>
    <r>
      <rPr>
        <b/>
        <sz val="10"/>
        <rFont val="Arial"/>
        <family val="2"/>
      </rPr>
      <t>x</t>
    </r>
    <r>
      <rPr>
        <sz val="10"/>
        <rFont val="Arial"/>
        <family val="2"/>
      </rPr>
      <t xml:space="preserve"> </t>
    </r>
  </si>
  <si>
    <r>
      <t xml:space="preserve">cows </t>
    </r>
    <r>
      <rPr>
        <b/>
        <sz val="10"/>
        <rFont val="Arial"/>
        <family val="2"/>
      </rPr>
      <t xml:space="preserve">x </t>
    </r>
  </si>
  <si>
    <r>
      <rPr>
        <b/>
        <sz val="10"/>
        <rFont val="Arial"/>
        <family val="2"/>
      </rPr>
      <t>tDM available feed =</t>
    </r>
    <r>
      <rPr>
        <sz val="10"/>
        <rFont val="Arial"/>
        <family val="2"/>
      </rPr>
      <t xml:space="preserve"> (Total Pasture Grown + Imported Feed)/1000kg =</t>
    </r>
  </si>
  <si>
    <r>
      <t xml:space="preserve">Young stock adjustment = </t>
    </r>
    <r>
      <rPr>
        <sz val="10"/>
        <rFont val="Arial"/>
        <family val="2"/>
      </rPr>
      <t>Feed used by young stock / 1000kg =</t>
    </r>
  </si>
  <si>
    <r>
      <rPr>
        <b/>
        <i/>
        <sz val="8"/>
        <color theme="0"/>
        <rFont val="Arial"/>
        <family val="2"/>
      </rPr>
      <t xml:space="preserve">Disclaimer: </t>
    </r>
    <r>
      <rPr>
        <i/>
        <sz val="8"/>
        <color theme="0"/>
        <rFont val="Arial"/>
        <family val="2"/>
      </rPr>
      <t>DairyNZ (“DairyNZ”, “we”, “our”)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t>
    </r>
  </si>
  <si>
    <t>kg</t>
  </si>
  <si>
    <t>cows per ha</t>
  </si>
  <si>
    <t>Cow liveweight</t>
  </si>
  <si>
    <t>Enter herd size for highest number of cows milked into vat at any one time.</t>
  </si>
  <si>
    <t>Enter effective milking area.</t>
  </si>
  <si>
    <t>Cell F15 &amp;16</t>
  </si>
  <si>
    <t>Cell F17</t>
  </si>
  <si>
    <t>Cell C18</t>
  </si>
  <si>
    <t>Cell F22</t>
  </si>
  <si>
    <t>Cell F20</t>
  </si>
  <si>
    <t>Cell A24</t>
  </si>
  <si>
    <t>Cell C24</t>
  </si>
  <si>
    <t>Cell F24</t>
  </si>
  <si>
    <t>Comparative stocking rate has been developed for a milking cows only situation. 
Where some replacements are grazed on the milking area, the feed they are likely to consume needs to be removed from the CSR calculation</t>
  </si>
  <si>
    <t>Compare your 
result against 
this scale.</t>
  </si>
  <si>
    <t xml:space="preserve">Currently the desirable range to operate in. Farms at the top end of range may still be limiting animal 
performance but gaining other efficiencies, eg pasture utilisation on hillier farms. </t>
  </si>
  <si>
    <t>Opportunities to improve profit are more likely to be from improved efficiencies in other indicators 
of the farm performance.e.g Herd fertility or replacement rate.</t>
  </si>
  <si>
    <t xml:space="preserve">Rows 42&amp;43 </t>
  </si>
  <si>
    <t xml:space="preserve">Allow you to adjust the figures for supplement that is carried forward from previous years, 
or is left over at the end of the year. Industry standard is to use 1st June as the start of a new year. </t>
  </si>
  <si>
    <t>These have cell notes to assist with feeding levels of young stock on a daily basis.</t>
  </si>
  <si>
    <t>The farm has high liveweight for the amount of feed available. 
Need to consider if this is temporary(e.g drought) or a permanent effect of the farm system.</t>
  </si>
  <si>
    <t>High amount of feed offered per cow. There maybe opportunities 
to increase the cow numbers.</t>
  </si>
  <si>
    <t>The sum F22+ F24, expressed as either kgDM/ha or TDM/ha.</t>
  </si>
  <si>
    <t>Cell D26 &amp; cell G26</t>
  </si>
  <si>
    <t>For calculating CSR we are only interested in the amount of feed offered on an annual basis and not what they actually ate. Feed utilisation is not required.</t>
  </si>
  <si>
    <t>Estimate of daily intake while cows are grazing off. The total amount of feed is divided by the farm area to produce an amount of feed /ha.</t>
  </si>
  <si>
    <t xml:space="preserve">Check your MS/cow figure against the herd average liveweight.  </t>
  </si>
  <si>
    <t>Low MS as a proportion of liveweight (ie  less than 0.75 kgMS/kg Lwt) would indicate low intakes of feed per cow on annual basis.</t>
  </si>
  <si>
    <t>Use this calculator in conjunction with Farm Facts 1-4a and 1-4b which define and explain the calculation.</t>
  </si>
  <si>
    <r>
      <t xml:space="preserve"> </t>
    </r>
    <r>
      <rPr>
        <b/>
        <i/>
        <sz val="16"/>
        <color theme="0"/>
        <rFont val="Arial"/>
        <family val="2"/>
      </rPr>
      <t xml:space="preserve"> </t>
    </r>
    <r>
      <rPr>
        <b/>
        <i/>
        <sz val="20"/>
        <color theme="0"/>
        <rFont val="Arial"/>
        <family val="2"/>
      </rPr>
      <t>Working out Comparative Stocking Rate (kgLWT/tDM)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</si>
</sst>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quot;#,##0"/>
  </numFmts>
  <fonts count="44" x14ac:knownFonts="1">
    <font>
      <sz val="10"/>
      <name val="Arial"/>
    </font>
    <font>
      <sz val="10"/>
      <name val="Arial"/>
      <family val="2"/>
    </font>
    <font>
      <sz val="12"/>
      <name val="Arial"/>
      <family val="2"/>
    </font>
    <font>
      <b/>
      <sz val="12"/>
      <name val="Arial"/>
      <family val="2"/>
    </font>
    <font>
      <b/>
      <i/>
      <sz val="12"/>
      <name val="Arial"/>
      <family val="2"/>
    </font>
    <font>
      <b/>
      <sz val="11"/>
      <name val="Arial"/>
      <family val="2"/>
    </font>
    <font>
      <b/>
      <sz val="8"/>
      <color indexed="81"/>
      <name val="Tahoma"/>
      <family val="2"/>
    </font>
    <font>
      <sz val="8"/>
      <color indexed="81"/>
      <name val="Tahoma"/>
      <family val="2"/>
    </font>
    <font>
      <sz val="11"/>
      <name val="Arial"/>
      <family val="2"/>
    </font>
    <font>
      <b/>
      <sz val="14"/>
      <name val="Arial"/>
      <family val="2"/>
    </font>
    <font>
      <sz val="11"/>
      <name val="Tahoma"/>
      <family val="2"/>
    </font>
    <font>
      <b/>
      <sz val="11"/>
      <color indexed="18"/>
      <name val="Arial"/>
      <family val="2"/>
    </font>
    <font>
      <sz val="12"/>
      <name val="Times New Roman"/>
      <family val="1"/>
    </font>
    <font>
      <sz val="11"/>
      <color indexed="12"/>
      <name val="Arial"/>
      <family val="2"/>
    </font>
    <font>
      <sz val="11"/>
      <color indexed="10"/>
      <name val="Arial"/>
      <family val="2"/>
    </font>
    <font>
      <sz val="8"/>
      <name val="Times New Roman"/>
      <family val="1"/>
    </font>
    <font>
      <b/>
      <sz val="8"/>
      <name val="Times New Roman"/>
      <family val="1"/>
    </font>
    <font>
      <b/>
      <sz val="10"/>
      <name val="Arial"/>
      <family val="2"/>
    </font>
    <font>
      <b/>
      <i/>
      <sz val="16"/>
      <color theme="0"/>
      <name val="Arial"/>
      <family val="2"/>
    </font>
    <font>
      <b/>
      <sz val="16"/>
      <color theme="0"/>
      <name val="Arial"/>
      <family val="2"/>
    </font>
    <font>
      <b/>
      <i/>
      <sz val="18"/>
      <color theme="0"/>
      <name val="Arial"/>
      <family val="2"/>
    </font>
    <font>
      <sz val="8"/>
      <color theme="1"/>
      <name val="Arial"/>
      <family val="2"/>
    </font>
    <font>
      <sz val="9"/>
      <color theme="1"/>
      <name val="Arial"/>
      <family val="2"/>
    </font>
    <font>
      <b/>
      <i/>
      <sz val="11"/>
      <name val="Arial"/>
      <family val="2"/>
    </font>
    <font>
      <u/>
      <sz val="10"/>
      <name val="Arial"/>
      <family val="2"/>
    </font>
    <font>
      <i/>
      <sz val="11"/>
      <name val="Arial"/>
      <family val="2"/>
    </font>
    <font>
      <b/>
      <i/>
      <sz val="10"/>
      <name val="Arial"/>
      <family val="2"/>
    </font>
    <font>
      <b/>
      <u/>
      <sz val="10"/>
      <name val="Arial"/>
      <family val="2"/>
    </font>
    <font>
      <i/>
      <sz val="12"/>
      <name val="Arial"/>
      <family val="2"/>
    </font>
    <font>
      <b/>
      <i/>
      <sz val="11"/>
      <color theme="0"/>
      <name val="Arial"/>
      <family val="2"/>
    </font>
    <font>
      <i/>
      <sz val="11"/>
      <color theme="0"/>
      <name val="Arial"/>
      <family val="2"/>
    </font>
    <font>
      <i/>
      <sz val="10"/>
      <color theme="0"/>
      <name val="Arial"/>
      <family val="2"/>
    </font>
    <font>
      <i/>
      <sz val="9"/>
      <color theme="0"/>
      <name val="Arial"/>
      <family val="2"/>
    </font>
    <font>
      <b/>
      <i/>
      <sz val="8"/>
      <color theme="0"/>
      <name val="Arial"/>
      <family val="2"/>
    </font>
    <font>
      <i/>
      <sz val="8"/>
      <color theme="0"/>
      <name val="Arial"/>
      <family val="2"/>
    </font>
    <font>
      <sz val="8"/>
      <color indexed="81"/>
      <name val="Tahoma"/>
      <charset val="1"/>
    </font>
    <font>
      <i/>
      <sz val="10"/>
      <name val="Arial"/>
      <family val="2"/>
    </font>
    <font>
      <b/>
      <i/>
      <sz val="16"/>
      <name val="Arial"/>
      <family val="2"/>
    </font>
    <font>
      <b/>
      <i/>
      <sz val="20"/>
      <color theme="0"/>
      <name val="Arial"/>
      <family val="2"/>
    </font>
    <font>
      <sz val="8"/>
      <color indexed="81"/>
      <name val="Arial"/>
      <family val="2"/>
    </font>
    <font>
      <b/>
      <sz val="8"/>
      <color indexed="81"/>
      <name val="Arial"/>
      <family val="2"/>
    </font>
    <font>
      <b/>
      <sz val="8"/>
      <color indexed="10"/>
      <name val="Arial"/>
      <family val="2"/>
    </font>
    <font>
      <sz val="8"/>
      <color indexed="10"/>
      <name val="Arial"/>
      <family val="2"/>
    </font>
    <font>
      <i/>
      <sz val="8"/>
      <color indexed="81"/>
      <name val="Arial"/>
      <family val="2"/>
    </font>
  </fonts>
  <fills count="12">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rgb="FF7BC143"/>
        <bgColor indexed="64"/>
      </patternFill>
    </fill>
    <fill>
      <patternFill patternType="solid">
        <fgColor rgb="FFBFE1A3"/>
        <bgColor indexed="64"/>
      </patternFill>
    </fill>
    <fill>
      <patternFill patternType="solid">
        <fgColor theme="0" tint="-4.9989318521683403E-2"/>
        <bgColor indexed="64"/>
      </patternFill>
    </fill>
    <fill>
      <patternFill patternType="solid">
        <fgColor rgb="FFD9EDC9"/>
        <bgColor indexed="64"/>
      </patternFill>
    </fill>
    <fill>
      <patternFill patternType="solid">
        <fgColor theme="8" tint="0.79998168889431442"/>
        <bgColor indexed="64"/>
      </patternFill>
    </fill>
    <fill>
      <patternFill patternType="solid">
        <fgColor rgb="FFF2F9ED"/>
        <bgColor indexed="64"/>
      </patternFill>
    </fill>
    <fill>
      <patternFill patternType="solid">
        <fgColor rgb="FF444D3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right style="hair">
        <color theme="0" tint="-0.34998626667073579"/>
      </right>
      <top style="hair">
        <color theme="0" tint="-0.34998626667073579"/>
      </top>
      <bottom/>
      <diagonal/>
    </border>
    <border>
      <left/>
      <right style="hair">
        <color theme="0" tint="-0.34998626667073579"/>
      </right>
      <top/>
      <bottom/>
      <diagonal/>
    </border>
    <border>
      <left style="hair">
        <color theme="0" tint="-0.34998626667073579"/>
      </left>
      <right/>
      <top style="hair">
        <color theme="0" tint="-0.34998626667073579"/>
      </top>
      <bottom/>
      <diagonal/>
    </border>
    <border>
      <left/>
      <right/>
      <top style="hair">
        <color theme="0" tint="-0.34998626667073579"/>
      </top>
      <bottom/>
      <diagonal/>
    </border>
    <border>
      <left style="hair">
        <color theme="0" tint="-0.34998626667073579"/>
      </left>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s>
  <cellStyleXfs count="2">
    <xf numFmtId="0" fontId="0" fillId="0" borderId="0"/>
    <xf numFmtId="9" fontId="1" fillId="0" borderId="0" applyFont="0" applyFill="0" applyBorder="0" applyAlignment="0" applyProtection="0"/>
  </cellStyleXfs>
  <cellXfs count="255">
    <xf numFmtId="0" fontId="0" fillId="0" borderId="0" xfId="0"/>
    <xf numFmtId="16" fontId="0" fillId="0" borderId="0" xfId="0" applyNumberFormat="1"/>
    <xf numFmtId="15" fontId="0" fillId="0" borderId="0" xfId="0" applyNumberFormat="1"/>
    <xf numFmtId="0" fontId="2" fillId="4" borderId="0" xfId="0" applyFont="1" applyFill="1" applyBorder="1"/>
    <xf numFmtId="0" fontId="3" fillId="4" borderId="0" xfId="0" applyFont="1" applyFill="1" applyBorder="1"/>
    <xf numFmtId="0" fontId="2" fillId="4" borderId="0" xfId="0" applyFont="1" applyFill="1"/>
    <xf numFmtId="0" fontId="8" fillId="4" borderId="3" xfId="0" applyFont="1" applyFill="1" applyBorder="1"/>
    <xf numFmtId="0" fontId="3" fillId="4" borderId="0" xfId="0" applyFont="1" applyFill="1" applyAlignment="1">
      <alignment horizontal="center"/>
    </xf>
    <xf numFmtId="1" fontId="2" fillId="4" borderId="0" xfId="0" applyNumberFormat="1" applyFont="1" applyFill="1"/>
    <xf numFmtId="0" fontId="5" fillId="2" borderId="0" xfId="0" applyFont="1" applyFill="1" applyBorder="1" applyProtection="1">
      <protection hidden="1"/>
    </xf>
    <xf numFmtId="0" fontId="8" fillId="2" borderId="0" xfId="0" applyFont="1" applyFill="1" applyProtection="1">
      <protection hidden="1"/>
    </xf>
    <xf numFmtId="0" fontId="8" fillId="2" borderId="0" xfId="0" applyFont="1" applyFill="1" applyBorder="1" applyProtection="1">
      <protection hidden="1"/>
    </xf>
    <xf numFmtId="0" fontId="8" fillId="3" borderId="0" xfId="0" applyFont="1" applyFill="1" applyBorder="1" applyProtection="1">
      <protection hidden="1"/>
    </xf>
    <xf numFmtId="49" fontId="11" fillId="2" borderId="0" xfId="0" applyNumberFormat="1" applyFont="1" applyFill="1" applyBorder="1" applyAlignment="1" applyProtection="1">
      <alignment horizontal="center" wrapText="1"/>
      <protection hidden="1"/>
    </xf>
    <xf numFmtId="0" fontId="11" fillId="2" borderId="0" xfId="0" applyFont="1" applyFill="1" applyBorder="1" applyAlignment="1" applyProtection="1">
      <alignment horizontal="center"/>
      <protection hidden="1"/>
    </xf>
    <xf numFmtId="0" fontId="12" fillId="2" borderId="4" xfId="0" applyFont="1" applyFill="1" applyBorder="1" applyAlignment="1" applyProtection="1">
      <alignment horizontal="center" vertical="top" wrapText="1"/>
      <protection hidden="1"/>
    </xf>
    <xf numFmtId="0" fontId="8" fillId="4" borderId="0" xfId="0" applyFont="1" applyFill="1" applyBorder="1" applyProtection="1">
      <protection hidden="1"/>
    </xf>
    <xf numFmtId="0" fontId="5" fillId="4" borderId="0" xfId="0" applyFont="1" applyFill="1" applyBorder="1" applyAlignment="1" applyProtection="1">
      <alignment horizontal="left" vertical="top"/>
      <protection hidden="1"/>
    </xf>
    <xf numFmtId="0" fontId="11" fillId="4" borderId="0" xfId="0" applyFont="1" applyFill="1" applyBorder="1" applyAlignment="1" applyProtection="1">
      <alignment horizontal="center"/>
      <protection hidden="1"/>
    </xf>
    <xf numFmtId="0" fontId="12" fillId="4" borderId="0" xfId="0" applyFont="1" applyFill="1" applyBorder="1" applyAlignment="1" applyProtection="1">
      <alignment horizontal="center" vertical="top" wrapText="1"/>
      <protection hidden="1"/>
    </xf>
    <xf numFmtId="1" fontId="8" fillId="4" borderId="0" xfId="0" applyNumberFormat="1" applyFont="1" applyFill="1" applyBorder="1" applyAlignment="1" applyProtection="1">
      <protection hidden="1"/>
    </xf>
    <xf numFmtId="0" fontId="8" fillId="4" borderId="0" xfId="0" applyFont="1" applyFill="1" applyBorder="1" applyAlignment="1" applyProtection="1">
      <protection hidden="1"/>
    </xf>
    <xf numFmtId="0" fontId="5" fillId="4" borderId="0" xfId="0" applyFont="1" applyFill="1" applyBorder="1" applyProtection="1">
      <protection hidden="1"/>
    </xf>
    <xf numFmtId="0" fontId="13" fillId="4" borderId="0" xfId="0" applyFont="1" applyFill="1" applyBorder="1" applyAlignment="1" applyProtection="1">
      <alignment horizontal="right"/>
      <protection hidden="1"/>
    </xf>
    <xf numFmtId="164" fontId="8" fillId="4" borderId="0" xfId="0" applyNumberFormat="1" applyFont="1" applyFill="1" applyBorder="1" applyProtection="1">
      <protection hidden="1"/>
    </xf>
    <xf numFmtId="164" fontId="14" fillId="4" borderId="0" xfId="0" applyNumberFormat="1" applyFont="1" applyFill="1" applyBorder="1" applyProtection="1">
      <protection hidden="1"/>
    </xf>
    <xf numFmtId="0" fontId="5" fillId="2" borderId="0" xfId="0" applyFont="1" applyFill="1" applyBorder="1" applyAlignment="1" applyProtection="1">
      <alignment horizontal="left"/>
      <protection hidden="1"/>
    </xf>
    <xf numFmtId="0" fontId="8" fillId="2" borderId="0" xfId="0" applyFont="1" applyFill="1" applyBorder="1" applyAlignment="1" applyProtection="1">
      <alignment horizontal="left" vertical="top"/>
      <protection hidden="1"/>
    </xf>
    <xf numFmtId="1" fontId="5" fillId="2" borderId="0" xfId="0" applyNumberFormat="1" applyFont="1" applyFill="1" applyAlignment="1" applyProtection="1">
      <alignment horizontal="left" wrapText="1"/>
      <protection hidden="1"/>
    </xf>
    <xf numFmtId="0" fontId="15" fillId="2" borderId="4" xfId="0" applyFont="1" applyFill="1" applyBorder="1" applyAlignment="1" applyProtection="1">
      <alignment horizontal="center" vertical="top" wrapText="1"/>
      <protection hidden="1"/>
    </xf>
    <xf numFmtId="0" fontId="16" fillId="2" borderId="1" xfId="0" applyFont="1" applyFill="1" applyBorder="1" applyAlignment="1" applyProtection="1">
      <alignment horizontal="left" vertical="top" wrapText="1"/>
      <protection hidden="1"/>
    </xf>
    <xf numFmtId="0" fontId="15" fillId="2" borderId="2" xfId="0" applyFont="1" applyFill="1" applyBorder="1" applyAlignment="1" applyProtection="1">
      <alignment horizontal="center" vertical="top" wrapText="1"/>
      <protection hidden="1"/>
    </xf>
    <xf numFmtId="0" fontId="16" fillId="2" borderId="1" xfId="0" applyFont="1" applyFill="1" applyBorder="1" applyAlignment="1" applyProtection="1">
      <alignment vertical="top" wrapText="1"/>
      <protection hidden="1"/>
    </xf>
    <xf numFmtId="0" fontId="16" fillId="2" borderId="4" xfId="0" applyFont="1" applyFill="1" applyBorder="1" applyAlignment="1" applyProtection="1">
      <alignment vertical="top" wrapText="1"/>
      <protection hidden="1"/>
    </xf>
    <xf numFmtId="0" fontId="16" fillId="2" borderId="4" xfId="0" applyFont="1" applyFill="1" applyBorder="1" applyAlignment="1" applyProtection="1">
      <alignment horizontal="left" vertical="top" wrapText="1"/>
      <protection hidden="1"/>
    </xf>
    <xf numFmtId="0" fontId="5" fillId="2" borderId="1" xfId="0" applyFont="1" applyFill="1" applyBorder="1" applyProtection="1">
      <protection hidden="1"/>
    </xf>
    <xf numFmtId="49" fontId="8" fillId="2" borderId="0" xfId="0" applyNumberFormat="1" applyFont="1" applyFill="1" applyBorder="1" applyAlignment="1" applyProtection="1">
      <protection hidden="1"/>
    </xf>
    <xf numFmtId="49" fontId="8" fillId="2" borderId="1" xfId="0" applyNumberFormat="1" applyFont="1" applyFill="1" applyBorder="1" applyAlignment="1" applyProtection="1">
      <protection hidden="1"/>
    </xf>
    <xf numFmtId="49" fontId="8" fillId="2" borderId="0" xfId="0" applyNumberFormat="1" applyFont="1" applyFill="1" applyBorder="1" applyProtection="1">
      <protection hidden="1"/>
    </xf>
    <xf numFmtId="0" fontId="8" fillId="2" borderId="1" xfId="0" applyFont="1" applyFill="1" applyBorder="1" applyProtection="1">
      <protection hidden="1"/>
    </xf>
    <xf numFmtId="0" fontId="8" fillId="2" borderId="5" xfId="0" applyFont="1" applyFill="1" applyBorder="1" applyAlignment="1" applyProtection="1">
      <alignment horizontal="center"/>
      <protection hidden="1"/>
    </xf>
    <xf numFmtId="0" fontId="1" fillId="0" borderId="0" xfId="0" applyFont="1"/>
    <xf numFmtId="0" fontId="3" fillId="4" borderId="0" xfId="0" applyFont="1" applyFill="1" applyAlignment="1">
      <alignment horizontal="center"/>
    </xf>
    <xf numFmtId="0" fontId="9" fillId="4" borderId="0" xfId="0" applyFont="1" applyFill="1" applyBorder="1"/>
    <xf numFmtId="0" fontId="2" fillId="4" borderId="0" xfId="0" applyFont="1" applyFill="1" applyBorder="1" applyAlignment="1">
      <alignment vertical="center"/>
    </xf>
    <xf numFmtId="0" fontId="1" fillId="4" borderId="0" xfId="0" applyFont="1" applyFill="1" applyBorder="1" applyAlignment="1">
      <alignment vertical="center"/>
    </xf>
    <xf numFmtId="0" fontId="1" fillId="4" borderId="10" xfId="0" applyFont="1" applyFill="1" applyBorder="1" applyAlignment="1">
      <alignment vertical="center"/>
    </xf>
    <xf numFmtId="0" fontId="1" fillId="4" borderId="9" xfId="0" applyFont="1" applyFill="1" applyBorder="1" applyAlignment="1">
      <alignment vertical="center"/>
    </xf>
    <xf numFmtId="0" fontId="1" fillId="4" borderId="15" xfId="0" applyFont="1" applyFill="1" applyBorder="1" applyAlignment="1">
      <alignment vertical="center"/>
    </xf>
    <xf numFmtId="0" fontId="1" fillId="4" borderId="16" xfId="0" applyFont="1" applyFill="1" applyBorder="1" applyAlignment="1">
      <alignment vertical="center"/>
    </xf>
    <xf numFmtId="0" fontId="17" fillId="4" borderId="0" xfId="0" applyFont="1" applyFill="1" applyBorder="1" applyAlignment="1">
      <alignment vertical="center"/>
    </xf>
    <xf numFmtId="0" fontId="1" fillId="4" borderId="6" xfId="0" applyFont="1" applyFill="1" applyBorder="1" applyAlignment="1" applyProtection="1">
      <alignment vertical="center"/>
      <protection locked="0"/>
    </xf>
    <xf numFmtId="0" fontId="1" fillId="7" borderId="16" xfId="0" applyFont="1" applyFill="1" applyBorder="1" applyAlignment="1">
      <alignment vertical="center"/>
    </xf>
    <xf numFmtId="0" fontId="1" fillId="7" borderId="17" xfId="0" applyFont="1" applyFill="1" applyBorder="1" applyAlignment="1">
      <alignment vertical="center"/>
    </xf>
    <xf numFmtId="0" fontId="1" fillId="7" borderId="17" xfId="0" applyFont="1" applyFill="1" applyBorder="1" applyAlignment="1">
      <alignment horizontal="right" vertical="center"/>
    </xf>
    <xf numFmtId="0" fontId="1" fillId="4" borderId="9" xfId="0" applyFont="1" applyFill="1" applyBorder="1" applyAlignment="1" applyProtection="1">
      <alignment horizontal="right" vertical="center" indent="1"/>
      <protection locked="0"/>
    </xf>
    <xf numFmtId="0" fontId="1" fillId="4" borderId="6" xfId="0" applyFont="1" applyFill="1" applyBorder="1" applyAlignment="1" applyProtection="1">
      <alignment horizontal="right" vertical="center" indent="1"/>
      <protection locked="0"/>
    </xf>
    <xf numFmtId="0" fontId="1" fillId="7" borderId="15" xfId="0" applyFont="1" applyFill="1" applyBorder="1" applyAlignment="1">
      <alignment horizontal="left" vertical="center" indent="1"/>
    </xf>
    <xf numFmtId="0" fontId="1" fillId="4" borderId="17" xfId="0" applyFont="1" applyFill="1" applyBorder="1" applyAlignment="1" applyProtection="1">
      <alignment horizontal="right" vertical="center" indent="1"/>
      <protection locked="0"/>
    </xf>
    <xf numFmtId="0" fontId="23" fillId="6" borderId="0" xfId="0" applyFont="1" applyFill="1" applyBorder="1" applyAlignment="1">
      <alignment horizontal="left" vertical="center" indent="1"/>
    </xf>
    <xf numFmtId="0" fontId="25" fillId="6" borderId="0" xfId="0" applyFont="1" applyFill="1" applyBorder="1" applyAlignment="1">
      <alignment horizontal="left" vertical="center" indent="1"/>
    </xf>
    <xf numFmtId="0" fontId="1" fillId="4" borderId="0" xfId="0" applyFont="1" applyFill="1" applyBorder="1"/>
    <xf numFmtId="164" fontId="17" fillId="4" borderId="0" xfId="0" applyNumberFormat="1" applyFont="1" applyFill="1" applyBorder="1" applyAlignment="1">
      <alignment vertical="center"/>
    </xf>
    <xf numFmtId="0" fontId="17" fillId="0" borderId="0" xfId="0" applyFont="1" applyBorder="1" applyAlignment="1">
      <alignment vertical="center"/>
    </xf>
    <xf numFmtId="0" fontId="17" fillId="4" borderId="0" xfId="0" applyFont="1" applyFill="1" applyBorder="1" applyAlignment="1">
      <alignment horizontal="left" vertical="center" indent="1"/>
    </xf>
    <xf numFmtId="0" fontId="1" fillId="4" borderId="0" xfId="0" applyFont="1" applyFill="1" applyBorder="1" applyAlignment="1">
      <alignment horizontal="left" vertical="center" indent="1"/>
    </xf>
    <xf numFmtId="0" fontId="1" fillId="7" borderId="7" xfId="0" applyFont="1" applyFill="1" applyBorder="1" applyAlignment="1">
      <alignment horizontal="left" vertical="center" indent="1"/>
    </xf>
    <xf numFmtId="0" fontId="1" fillId="7" borderId="8" xfId="0" applyFont="1" applyFill="1" applyBorder="1" applyAlignment="1">
      <alignment vertical="center"/>
    </xf>
    <xf numFmtId="0" fontId="1" fillId="7" borderId="9" xfId="0" applyFont="1" applyFill="1" applyBorder="1" applyAlignment="1">
      <alignment vertical="center"/>
    </xf>
    <xf numFmtId="9" fontId="1" fillId="4" borderId="7" xfId="1" applyFont="1" applyFill="1" applyBorder="1" applyAlignment="1" applyProtection="1">
      <alignment horizontal="center" vertical="center"/>
      <protection locked="0"/>
    </xf>
    <xf numFmtId="0" fontId="1" fillId="7" borderId="13" xfId="0" applyFont="1" applyFill="1" applyBorder="1" applyAlignment="1">
      <alignment vertical="center"/>
    </xf>
    <xf numFmtId="0" fontId="1" fillId="7" borderId="10" xfId="0" applyFont="1" applyFill="1" applyBorder="1" applyAlignment="1">
      <alignment vertical="center"/>
    </xf>
    <xf numFmtId="0" fontId="1" fillId="7" borderId="9" xfId="0" applyFont="1" applyFill="1" applyBorder="1" applyAlignment="1">
      <alignment horizontal="left" vertical="center" indent="1"/>
    </xf>
    <xf numFmtId="0" fontId="1" fillId="7" borderId="6" xfId="0" applyFont="1" applyFill="1" applyBorder="1" applyAlignment="1">
      <alignment vertical="center"/>
    </xf>
    <xf numFmtId="0" fontId="1" fillId="7" borderId="7" xfId="0" applyFont="1" applyFill="1" applyBorder="1" applyAlignment="1">
      <alignment vertical="center"/>
    </xf>
    <xf numFmtId="0" fontId="1" fillId="7" borderId="8" xfId="0" applyFont="1" applyFill="1" applyBorder="1" applyAlignment="1">
      <alignment horizontal="left" vertical="center" indent="1"/>
    </xf>
    <xf numFmtId="0" fontId="27" fillId="4" borderId="0" xfId="0" applyFont="1" applyFill="1" applyBorder="1" applyAlignment="1">
      <alignment horizontal="left" vertical="center" indent="1"/>
    </xf>
    <xf numFmtId="0" fontId="27" fillId="4" borderId="16" xfId="0" applyFont="1" applyFill="1" applyBorder="1" applyAlignment="1">
      <alignment vertical="center"/>
    </xf>
    <xf numFmtId="0" fontId="1" fillId="7" borderId="6" xfId="0" applyFont="1" applyFill="1" applyBorder="1" applyAlignment="1">
      <alignment horizontal="center" vertical="center"/>
    </xf>
    <xf numFmtId="0" fontId="17" fillId="7" borderId="7" xfId="0" applyFont="1" applyFill="1" applyBorder="1" applyAlignment="1">
      <alignment horizontal="left" vertical="center" indent="1"/>
    </xf>
    <xf numFmtId="1" fontId="1" fillId="7" borderId="17" xfId="0" applyNumberFormat="1" applyFont="1" applyFill="1" applyBorder="1" applyAlignment="1" applyProtection="1">
      <alignment horizontal="right" vertical="center" indent="1"/>
    </xf>
    <xf numFmtId="0" fontId="17" fillId="7" borderId="7" xfId="0" applyFont="1" applyFill="1" applyBorder="1" applyAlignment="1">
      <alignment vertical="center"/>
    </xf>
    <xf numFmtId="1" fontId="17" fillId="7" borderId="6" xfId="0" applyNumberFormat="1" applyFont="1" applyFill="1" applyBorder="1" applyAlignment="1">
      <alignment horizontal="right" vertical="center" indent="1"/>
    </xf>
    <xf numFmtId="0" fontId="17" fillId="7" borderId="9" xfId="0" applyFont="1" applyFill="1" applyBorder="1" applyAlignment="1">
      <alignment vertical="center"/>
    </xf>
    <xf numFmtId="0" fontId="17" fillId="7" borderId="7" xfId="0" applyFont="1" applyFill="1" applyBorder="1" applyAlignment="1" applyProtection="1">
      <alignment vertical="center"/>
    </xf>
    <xf numFmtId="0" fontId="17" fillId="7" borderId="8" xfId="0" applyFont="1" applyFill="1" applyBorder="1" applyAlignment="1">
      <alignment vertical="center"/>
    </xf>
    <xf numFmtId="164" fontId="17" fillId="7" borderId="7" xfId="0" applyNumberFormat="1" applyFont="1" applyFill="1" applyBorder="1" applyAlignment="1">
      <alignment horizontal="left" vertical="center" indent="1"/>
    </xf>
    <xf numFmtId="164" fontId="17" fillId="7" borderId="8" xfId="0" applyNumberFormat="1" applyFont="1" applyFill="1" applyBorder="1" applyAlignment="1">
      <alignment vertical="center"/>
    </xf>
    <xf numFmtId="164" fontId="17" fillId="7" borderId="9" xfId="0" applyNumberFormat="1" applyFont="1" applyFill="1" applyBorder="1" applyAlignment="1">
      <alignment vertical="center"/>
    </xf>
    <xf numFmtId="1" fontId="17" fillId="7" borderId="7" xfId="0" applyNumberFormat="1" applyFont="1" applyFill="1" applyBorder="1" applyAlignment="1">
      <alignment vertical="center"/>
    </xf>
    <xf numFmtId="0" fontId="24" fillId="4" borderId="0" xfId="0" applyFont="1" applyFill="1" applyBorder="1" applyAlignment="1">
      <alignment horizontal="right" indent="1"/>
    </xf>
    <xf numFmtId="0" fontId="1" fillId="4" borderId="0" xfId="0" applyFont="1" applyFill="1" applyBorder="1" applyAlignment="1">
      <alignment horizontal="right" indent="1"/>
    </xf>
    <xf numFmtId="0" fontId="1" fillId="4" borderId="0" xfId="0" applyFont="1" applyFill="1" applyBorder="1" applyAlignment="1">
      <alignment horizontal="center"/>
    </xf>
    <xf numFmtId="9" fontId="1" fillId="4" borderId="6" xfId="1" applyFont="1" applyFill="1" applyBorder="1" applyAlignment="1" applyProtection="1">
      <alignment horizontal="right" vertical="center" indent="1"/>
      <protection locked="0"/>
    </xf>
    <xf numFmtId="0" fontId="1" fillId="4" borderId="0" xfId="0" applyFont="1" applyFill="1" applyBorder="1" applyAlignment="1">
      <alignment horizontal="right" vertical="center" indent="1"/>
    </xf>
    <xf numFmtId="1" fontId="1" fillId="7" borderId="7" xfId="0" applyNumberFormat="1" applyFont="1" applyFill="1" applyBorder="1" applyAlignment="1">
      <alignment horizontal="right" vertical="center" indent="1"/>
    </xf>
    <xf numFmtId="1" fontId="1" fillId="7" borderId="15" xfId="0" applyNumberFormat="1" applyFont="1" applyFill="1" applyBorder="1" applyAlignment="1">
      <alignment horizontal="right" vertical="center" indent="1"/>
    </xf>
    <xf numFmtId="0" fontId="17" fillId="7" borderId="17" xfId="0" applyFont="1" applyFill="1" applyBorder="1" applyAlignment="1">
      <alignment vertical="center"/>
    </xf>
    <xf numFmtId="0" fontId="1" fillId="4" borderId="12" xfId="0" applyFont="1" applyFill="1" applyBorder="1" applyAlignment="1">
      <alignment vertical="center"/>
    </xf>
    <xf numFmtId="164" fontId="17" fillId="7" borderId="15" xfId="0" applyNumberFormat="1" applyFont="1" applyFill="1" applyBorder="1" applyAlignment="1">
      <alignment vertical="center"/>
    </xf>
    <xf numFmtId="0" fontId="17" fillId="4" borderId="13" xfId="0" applyFont="1" applyFill="1" applyBorder="1" applyAlignment="1">
      <alignment vertical="center"/>
    </xf>
    <xf numFmtId="0" fontId="28" fillId="6" borderId="0" xfId="0" applyFont="1" applyFill="1" applyBorder="1" applyAlignment="1">
      <alignment vertical="center"/>
    </xf>
    <xf numFmtId="0" fontId="1" fillId="7" borderId="6" xfId="0" applyFont="1" applyFill="1" applyBorder="1" applyAlignment="1">
      <alignment horizontal="left" vertical="center" indent="1"/>
    </xf>
    <xf numFmtId="164" fontId="1" fillId="4" borderId="7" xfId="0" applyNumberFormat="1" applyFont="1" applyFill="1" applyBorder="1" applyAlignment="1" applyProtection="1">
      <alignment horizontal="right" vertical="center" indent="1"/>
      <protection locked="0"/>
    </xf>
    <xf numFmtId="0" fontId="1" fillId="4" borderId="12" xfId="0" applyFont="1" applyFill="1" applyBorder="1" applyAlignment="1" applyProtection="1">
      <alignment horizontal="right" vertical="center" indent="1"/>
      <protection locked="0"/>
    </xf>
    <xf numFmtId="0" fontId="1" fillId="4" borderId="7" xfId="0" applyFont="1" applyFill="1" applyBorder="1" applyAlignment="1" applyProtection="1">
      <alignment horizontal="right" vertical="center" indent="1"/>
      <protection locked="0"/>
    </xf>
    <xf numFmtId="0" fontId="17" fillId="7" borderId="10" xfId="0" applyFont="1" applyFill="1" applyBorder="1" applyAlignment="1">
      <alignment vertical="center"/>
    </xf>
    <xf numFmtId="0" fontId="1" fillId="7" borderId="12" xfId="0" applyFont="1" applyFill="1" applyBorder="1" applyAlignment="1">
      <alignment horizontal="left" vertical="center" indent="1"/>
    </xf>
    <xf numFmtId="0" fontId="17" fillId="10" borderId="7" xfId="0" applyFont="1" applyFill="1" applyBorder="1" applyAlignment="1">
      <alignment horizontal="left" vertical="center" indent="1"/>
    </xf>
    <xf numFmtId="164" fontId="17" fillId="10" borderId="15" xfId="0" applyNumberFormat="1" applyFont="1" applyFill="1" applyBorder="1" applyAlignment="1">
      <alignment vertical="center"/>
    </xf>
    <xf numFmtId="0" fontId="17" fillId="10" borderId="9" xfId="0" applyFont="1" applyFill="1" applyBorder="1" applyAlignment="1">
      <alignment vertical="center"/>
    </xf>
    <xf numFmtId="164" fontId="17" fillId="10" borderId="7" xfId="0" applyNumberFormat="1" applyFont="1" applyFill="1" applyBorder="1" applyAlignment="1">
      <alignment vertical="center"/>
    </xf>
    <xf numFmtId="0" fontId="17" fillId="10" borderId="8" xfId="0" applyFont="1" applyFill="1" applyBorder="1" applyAlignment="1">
      <alignment vertical="center"/>
    </xf>
    <xf numFmtId="1" fontId="17" fillId="10" borderId="6" xfId="0" applyNumberFormat="1" applyFont="1" applyFill="1" applyBorder="1" applyAlignment="1">
      <alignment horizontal="right" vertical="center" indent="1"/>
    </xf>
    <xf numFmtId="0" fontId="28" fillId="6" borderId="0" xfId="0" applyFont="1" applyFill="1" applyBorder="1" applyAlignment="1">
      <alignment horizontal="left" vertical="center" indent="1"/>
    </xf>
    <xf numFmtId="0" fontId="1" fillId="10" borderId="0" xfId="0" applyFont="1" applyFill="1" applyBorder="1" applyAlignment="1">
      <alignment horizontal="left" vertical="center" indent="1"/>
    </xf>
    <xf numFmtId="0" fontId="17" fillId="10" borderId="16" xfId="0" applyFont="1" applyFill="1" applyBorder="1" applyAlignment="1">
      <alignment vertical="center"/>
    </xf>
    <xf numFmtId="0" fontId="17" fillId="10" borderId="17" xfId="0" applyFont="1" applyFill="1" applyBorder="1" applyAlignment="1">
      <alignment vertical="center"/>
    </xf>
    <xf numFmtId="0" fontId="17" fillId="10" borderId="15" xfId="0" applyFont="1" applyFill="1" applyBorder="1" applyAlignment="1">
      <alignment horizontal="left" vertical="center" indent="1"/>
    </xf>
    <xf numFmtId="164" fontId="17" fillId="10" borderId="6" xfId="0" applyNumberFormat="1" applyFont="1" applyFill="1" applyBorder="1" applyAlignment="1">
      <alignment horizontal="right" vertical="center" indent="1"/>
    </xf>
    <xf numFmtId="0" fontId="31" fillId="4" borderId="0" xfId="0" applyFont="1" applyFill="1" applyBorder="1" applyAlignment="1">
      <alignment vertical="center"/>
    </xf>
    <xf numFmtId="0" fontId="29" fillId="5" borderId="0" xfId="0" applyFont="1" applyFill="1" applyBorder="1" applyAlignment="1">
      <alignment horizontal="left" vertical="center" indent="1"/>
    </xf>
    <xf numFmtId="0" fontId="30" fillId="5" borderId="0" xfId="0" applyFont="1" applyFill="1" applyBorder="1" applyAlignment="1">
      <alignment vertical="center"/>
    </xf>
    <xf numFmtId="1" fontId="29" fillId="5" borderId="0" xfId="0" applyNumberFormat="1" applyFont="1" applyFill="1" applyBorder="1" applyAlignment="1">
      <alignment vertical="center"/>
    </xf>
    <xf numFmtId="0" fontId="29" fillId="5" borderId="0" xfId="0" applyFont="1" applyFill="1" applyBorder="1" applyAlignment="1">
      <alignment vertical="center"/>
    </xf>
    <xf numFmtId="0" fontId="29" fillId="4" borderId="0" xfId="0" applyFont="1" applyFill="1" applyBorder="1" applyAlignment="1">
      <alignment horizontal="left" vertical="center" indent="1"/>
    </xf>
    <xf numFmtId="0" fontId="30" fillId="4" borderId="0" xfId="0" applyFont="1" applyFill="1" applyBorder="1" applyAlignment="1">
      <alignment vertical="center"/>
    </xf>
    <xf numFmtId="1" fontId="29" fillId="4" borderId="0" xfId="0" applyNumberFormat="1" applyFont="1" applyFill="1" applyBorder="1" applyAlignment="1">
      <alignment vertical="center"/>
    </xf>
    <xf numFmtId="0" fontId="29" fillId="4" borderId="0" xfId="0" applyFont="1" applyFill="1" applyBorder="1" applyAlignment="1">
      <alignment vertical="center"/>
    </xf>
    <xf numFmtId="0" fontId="10" fillId="11" borderId="0" xfId="0" applyFont="1" applyFill="1" applyBorder="1" applyAlignment="1">
      <alignment vertical="center" wrapText="1"/>
    </xf>
    <xf numFmtId="0" fontId="0" fillId="4" borderId="0" xfId="0" applyFill="1"/>
    <xf numFmtId="0" fontId="2" fillId="5" borderId="0" xfId="0" applyFont="1" applyFill="1"/>
    <xf numFmtId="0" fontId="3" fillId="5" borderId="0" xfId="0" applyFont="1" applyFill="1" applyAlignment="1">
      <alignment horizontal="center"/>
    </xf>
    <xf numFmtId="0" fontId="20" fillId="5" borderId="0" xfId="0" applyFont="1" applyFill="1" applyAlignment="1">
      <alignment horizontal="left" indent="1"/>
    </xf>
    <xf numFmtId="0" fontId="1" fillId="4" borderId="0" xfId="0" applyFont="1" applyFill="1"/>
    <xf numFmtId="0" fontId="1" fillId="4" borderId="0" xfId="0" applyFont="1" applyFill="1" applyAlignment="1">
      <alignment vertical="center"/>
    </xf>
    <xf numFmtId="0" fontId="17" fillId="4" borderId="0" xfId="0" applyFont="1" applyFill="1" applyAlignment="1">
      <alignment vertical="center"/>
    </xf>
    <xf numFmtId="0" fontId="17" fillId="4"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vertical="center" wrapText="1"/>
    </xf>
    <xf numFmtId="0" fontId="17" fillId="6" borderId="0" xfId="0" applyFont="1" applyFill="1" applyAlignment="1">
      <alignment vertical="center"/>
    </xf>
    <xf numFmtId="0" fontId="17" fillId="10" borderId="9" xfId="0" applyFont="1" applyFill="1" applyBorder="1" applyAlignment="1">
      <alignment horizontal="right" vertical="center"/>
    </xf>
    <xf numFmtId="0" fontId="17" fillId="4" borderId="7" xfId="0" applyFont="1" applyFill="1" applyBorder="1" applyAlignment="1" applyProtection="1">
      <alignment vertical="center"/>
      <protection locked="0"/>
    </xf>
    <xf numFmtId="0" fontId="17" fillId="4" borderId="10" xfId="0" applyFont="1" applyFill="1" applyBorder="1" applyAlignment="1">
      <alignment vertical="center"/>
    </xf>
    <xf numFmtId="164" fontId="17" fillId="4" borderId="7" xfId="0" applyNumberFormat="1" applyFont="1" applyFill="1" applyBorder="1" applyAlignment="1" applyProtection="1">
      <alignment vertical="center"/>
      <protection locked="0"/>
    </xf>
    <xf numFmtId="0" fontId="17" fillId="10" borderId="8" xfId="0" applyFont="1" applyFill="1" applyBorder="1" applyAlignment="1">
      <alignment horizontal="right" vertical="center"/>
    </xf>
    <xf numFmtId="1" fontId="17" fillId="9" borderId="1" xfId="0" applyNumberFormat="1" applyFont="1" applyFill="1" applyBorder="1" applyAlignment="1">
      <alignment horizontal="center" vertical="center"/>
    </xf>
    <xf numFmtId="0" fontId="26" fillId="4" borderId="17" xfId="0" applyFont="1" applyFill="1" applyBorder="1" applyAlignment="1">
      <alignment vertical="center"/>
    </xf>
    <xf numFmtId="0" fontId="1" fillId="4" borderId="14" xfId="0" applyFont="1" applyFill="1" applyBorder="1" applyAlignment="1">
      <alignment vertical="center"/>
    </xf>
    <xf numFmtId="0" fontId="1" fillId="6" borderId="14" xfId="0" applyFont="1" applyFill="1" applyBorder="1" applyAlignment="1">
      <alignment vertical="center"/>
    </xf>
    <xf numFmtId="0" fontId="17" fillId="6" borderId="11" xfId="0" applyFont="1" applyFill="1" applyBorder="1" applyAlignment="1">
      <alignment vertical="center"/>
    </xf>
    <xf numFmtId="1" fontId="17" fillId="4" borderId="12" xfId="0" applyNumberFormat="1" applyFont="1" applyFill="1" applyBorder="1" applyAlignment="1">
      <alignment horizontal="center" vertical="center"/>
    </xf>
    <xf numFmtId="1" fontId="17" fillId="4" borderId="13" xfId="0" applyNumberFormat="1" applyFont="1" applyFill="1" applyBorder="1" applyAlignment="1">
      <alignment horizontal="center" vertical="center"/>
    </xf>
    <xf numFmtId="1" fontId="17" fillId="9" borderId="13" xfId="0" applyNumberFormat="1" applyFont="1" applyFill="1" applyBorder="1" applyAlignment="1">
      <alignment horizontal="center" vertical="center"/>
    </xf>
    <xf numFmtId="1" fontId="17" fillId="4" borderId="10" xfId="0" applyNumberFormat="1" applyFont="1" applyFill="1" applyBorder="1" applyAlignment="1">
      <alignment horizontal="center" vertical="center"/>
    </xf>
    <xf numFmtId="164" fontId="17" fillId="7" borderId="15" xfId="0" applyNumberFormat="1" applyFont="1" applyFill="1" applyBorder="1" applyAlignment="1">
      <alignment horizontal="center" vertical="center"/>
    </xf>
    <xf numFmtId="164" fontId="17" fillId="7" borderId="16" xfId="0" applyNumberFormat="1" applyFont="1" applyFill="1" applyBorder="1" applyAlignment="1">
      <alignment horizontal="center" vertical="center"/>
    </xf>
    <xf numFmtId="164" fontId="17" fillId="9" borderId="16" xfId="0" applyNumberFormat="1" applyFont="1" applyFill="1" applyBorder="1" applyAlignment="1">
      <alignment horizontal="center" vertical="center"/>
    </xf>
    <xf numFmtId="164" fontId="17" fillId="7" borderId="17" xfId="0" applyNumberFormat="1" applyFont="1" applyFill="1" applyBorder="1" applyAlignment="1">
      <alignment horizontal="center" vertical="center"/>
    </xf>
    <xf numFmtId="1" fontId="1" fillId="4" borderId="0" xfId="0" applyNumberFormat="1" applyFont="1" applyFill="1" applyBorder="1" applyAlignment="1">
      <alignment horizontal="center" vertical="center"/>
    </xf>
    <xf numFmtId="1" fontId="17" fillId="4" borderId="0" xfId="0" applyNumberFormat="1" applyFont="1" applyFill="1" applyBorder="1" applyAlignment="1">
      <alignment horizontal="center" vertical="center"/>
    </xf>
    <xf numFmtId="1" fontId="1" fillId="4" borderId="12" xfId="0" applyNumberFormat="1" applyFont="1" applyFill="1" applyBorder="1" applyAlignment="1">
      <alignment horizontal="center" vertical="center"/>
    </xf>
    <xf numFmtId="1" fontId="1" fillId="4" borderId="13" xfId="0" applyNumberFormat="1" applyFont="1" applyFill="1" applyBorder="1" applyAlignment="1">
      <alignment horizontal="center" vertical="center"/>
    </xf>
    <xf numFmtId="1" fontId="1" fillId="9" borderId="13" xfId="0" applyNumberFormat="1" applyFont="1" applyFill="1" applyBorder="1" applyAlignment="1">
      <alignment horizontal="center" vertical="center"/>
    </xf>
    <xf numFmtId="1" fontId="1" fillId="4" borderId="10" xfId="0" applyNumberFormat="1" applyFont="1" applyFill="1" applyBorder="1" applyAlignment="1">
      <alignment horizontal="center" vertical="center"/>
    </xf>
    <xf numFmtId="1" fontId="1" fillId="4" borderId="14" xfId="0" applyNumberFormat="1" applyFont="1" applyFill="1" applyBorder="1" applyAlignment="1">
      <alignment horizontal="center" vertical="center"/>
    </xf>
    <xf numFmtId="1" fontId="1" fillId="9" borderId="0" xfId="0" applyNumberFormat="1" applyFont="1" applyFill="1" applyBorder="1" applyAlignment="1">
      <alignment horizontal="center" vertical="center"/>
    </xf>
    <xf numFmtId="1" fontId="1" fillId="4" borderId="11" xfId="0" applyNumberFormat="1" applyFont="1" applyFill="1" applyBorder="1" applyAlignment="1">
      <alignment horizontal="center" vertical="center"/>
    </xf>
    <xf numFmtId="1" fontId="17" fillId="6" borderId="14" xfId="0" applyNumberFormat="1" applyFont="1" applyFill="1" applyBorder="1" applyAlignment="1">
      <alignment horizontal="center" vertical="center"/>
    </xf>
    <xf numFmtId="1" fontId="17" fillId="6" borderId="0" xfId="0" applyNumberFormat="1" applyFont="1" applyFill="1" applyBorder="1" applyAlignment="1">
      <alignment horizontal="center" vertical="center"/>
    </xf>
    <xf numFmtId="1" fontId="17" fillId="6" borderId="11" xfId="0" applyNumberFormat="1" applyFont="1" applyFill="1" applyBorder="1" applyAlignment="1">
      <alignment horizontal="center" vertical="center"/>
    </xf>
    <xf numFmtId="1" fontId="1" fillId="4" borderId="15" xfId="0" applyNumberFormat="1" applyFont="1" applyFill="1" applyBorder="1" applyAlignment="1">
      <alignment horizontal="center" vertical="center"/>
    </xf>
    <xf numFmtId="1" fontId="1" fillId="4" borderId="16" xfId="0" applyNumberFormat="1" applyFont="1" applyFill="1" applyBorder="1" applyAlignment="1">
      <alignment horizontal="center" vertical="center"/>
    </xf>
    <xf numFmtId="1" fontId="1" fillId="9" borderId="16" xfId="0" applyNumberFormat="1" applyFont="1" applyFill="1" applyBorder="1" applyAlignment="1">
      <alignment horizontal="center" vertical="center"/>
    </xf>
    <xf numFmtId="1" fontId="1" fillId="4" borderId="17" xfId="0" applyNumberFormat="1" applyFont="1" applyFill="1" applyBorder="1" applyAlignment="1">
      <alignment horizontal="center" vertical="center"/>
    </xf>
    <xf numFmtId="0" fontId="17" fillId="4" borderId="17" xfId="0" applyFont="1" applyFill="1" applyBorder="1" applyAlignment="1">
      <alignment vertical="center"/>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right" vertical="center" indent="1"/>
    </xf>
    <xf numFmtId="0" fontId="1" fillId="4" borderId="17" xfId="0" applyFont="1" applyFill="1" applyBorder="1" applyAlignment="1">
      <alignment horizontal="right" vertical="center" indent="1"/>
    </xf>
    <xf numFmtId="0" fontId="10" fillId="11" borderId="0" xfId="0" applyFont="1" applyFill="1" applyBorder="1" applyAlignment="1">
      <alignment wrapText="1"/>
    </xf>
    <xf numFmtId="0" fontId="17" fillId="4" borderId="0" xfId="0" applyFont="1" applyFill="1" applyAlignment="1">
      <alignment horizontal="center" vertical="center"/>
    </xf>
    <xf numFmtId="0" fontId="0" fillId="4" borderId="0" xfId="0" applyFill="1" applyAlignment="1">
      <alignment vertical="center"/>
    </xf>
    <xf numFmtId="0" fontId="28" fillId="4" borderId="0" xfId="0" applyFont="1" applyFill="1"/>
    <xf numFmtId="0" fontId="28" fillId="0" borderId="0" xfId="0" applyFont="1" applyFill="1"/>
    <xf numFmtId="0" fontId="4" fillId="6" borderId="0" xfId="0" applyFont="1" applyFill="1" applyAlignment="1">
      <alignment vertical="center"/>
    </xf>
    <xf numFmtId="0" fontId="28" fillId="6" borderId="0" xfId="0" applyFont="1" applyFill="1" applyAlignment="1">
      <alignment vertical="center"/>
    </xf>
    <xf numFmtId="0" fontId="1" fillId="6" borderId="0" xfId="0" applyFont="1" applyFill="1" applyAlignment="1">
      <alignment vertical="center"/>
    </xf>
    <xf numFmtId="0" fontId="0" fillId="4" borderId="0" xfId="0" applyFill="1" applyAlignment="1">
      <alignment horizontal="left" indent="1"/>
    </xf>
    <xf numFmtId="0" fontId="4" fillId="6" borderId="0" xfId="0" applyFont="1" applyFill="1" applyAlignment="1">
      <alignment horizontal="left" vertical="center" indent="1"/>
    </xf>
    <xf numFmtId="0" fontId="1" fillId="4" borderId="0" xfId="0" applyFont="1" applyFill="1" applyAlignment="1">
      <alignment horizontal="left" vertical="center" indent="1"/>
    </xf>
    <xf numFmtId="0" fontId="17" fillId="4" borderId="0" xfId="0" applyFont="1" applyFill="1" applyAlignment="1">
      <alignment horizontal="left" vertical="center" indent="1"/>
    </xf>
    <xf numFmtId="0" fontId="0" fillId="4" borderId="0" xfId="0" applyFill="1" applyAlignment="1">
      <alignment horizontal="left" vertical="center" indent="1"/>
    </xf>
    <xf numFmtId="0" fontId="0" fillId="0" borderId="0" xfId="0" applyAlignment="1">
      <alignment horizontal="left" indent="1"/>
    </xf>
    <xf numFmtId="0" fontId="1" fillId="10" borderId="0" xfId="0" applyFont="1" applyFill="1" applyAlignment="1">
      <alignment horizontal="left" vertical="center" indent="1"/>
    </xf>
    <xf numFmtId="0" fontId="1" fillId="10" borderId="0" xfId="0" applyFont="1" applyFill="1" applyAlignment="1">
      <alignment vertical="center"/>
    </xf>
    <xf numFmtId="0" fontId="17" fillId="8" borderId="3" xfId="0" applyFont="1" applyFill="1" applyBorder="1" applyAlignment="1">
      <alignment horizontal="left" vertical="center" indent="1"/>
    </xf>
    <xf numFmtId="0" fontId="1" fillId="8" borderId="0" xfId="0" applyFont="1" applyFill="1" applyAlignment="1">
      <alignment vertical="center"/>
    </xf>
    <xf numFmtId="0" fontId="17" fillId="6" borderId="0" xfId="0" applyFont="1" applyFill="1" applyAlignment="1">
      <alignment horizontal="center" vertical="center"/>
    </xf>
    <xf numFmtId="0" fontId="1" fillId="10" borderId="0" xfId="0" applyFont="1" applyFill="1" applyBorder="1" applyAlignment="1">
      <alignment horizontal="left" vertical="center" wrapText="1" indent="1"/>
    </xf>
    <xf numFmtId="0" fontId="1" fillId="10" borderId="0" xfId="0" applyFont="1" applyFill="1" applyAlignment="1">
      <alignment vertical="center" wrapText="1"/>
    </xf>
    <xf numFmtId="0" fontId="1" fillId="7" borderId="6" xfId="0" applyFont="1" applyFill="1" applyBorder="1" applyAlignment="1">
      <alignment horizontal="left" vertical="center" indent="1"/>
    </xf>
    <xf numFmtId="1" fontId="17" fillId="7" borderId="12" xfId="0" applyNumberFormat="1" applyFont="1" applyFill="1" applyBorder="1" applyAlignment="1">
      <alignment vertical="center"/>
    </xf>
    <xf numFmtId="0" fontId="4" fillId="6" borderId="0" xfId="0" applyFont="1" applyFill="1" applyBorder="1" applyAlignment="1">
      <alignment horizontal="left" vertical="center" indent="1"/>
    </xf>
    <xf numFmtId="0" fontId="34" fillId="11" borderId="0" xfId="0" applyFont="1" applyFill="1" applyBorder="1" applyAlignment="1">
      <alignment horizontal="left" vertical="center" wrapText="1" indent="1"/>
    </xf>
    <xf numFmtId="0" fontId="32" fillId="11" borderId="0" xfId="0" applyFont="1" applyFill="1" applyBorder="1" applyAlignment="1">
      <alignment horizontal="left" vertical="center" wrapText="1" indent="1"/>
    </xf>
    <xf numFmtId="0" fontId="17" fillId="10" borderId="7" xfId="0" applyFont="1" applyFill="1" applyBorder="1" applyAlignment="1">
      <alignment horizontal="right" vertical="center" indent="1"/>
    </xf>
    <xf numFmtId="0" fontId="1" fillId="10" borderId="8" xfId="0" applyFont="1" applyFill="1" applyBorder="1" applyAlignment="1">
      <alignment horizontal="right" vertical="center" indent="1"/>
    </xf>
    <xf numFmtId="0" fontId="1" fillId="10" borderId="9" xfId="0" applyFont="1" applyFill="1" applyBorder="1" applyAlignment="1">
      <alignment horizontal="right" vertical="center" indent="1"/>
    </xf>
    <xf numFmtId="0" fontId="1" fillId="10" borderId="7" xfId="0" applyFont="1" applyFill="1" applyBorder="1" applyAlignment="1">
      <alignment horizontal="right" vertical="center" indent="1"/>
    </xf>
    <xf numFmtId="0" fontId="1" fillId="7" borderId="6" xfId="0" applyFont="1" applyFill="1" applyBorder="1" applyAlignment="1">
      <alignment horizontal="left" vertical="center" indent="1"/>
    </xf>
    <xf numFmtId="0" fontId="1" fillId="7" borderId="18" xfId="0" applyFont="1" applyFill="1" applyBorder="1" applyAlignment="1">
      <alignment horizontal="left" vertical="center" indent="1"/>
    </xf>
    <xf numFmtId="0" fontId="1" fillId="4" borderId="7" xfId="0" applyFont="1" applyFill="1" applyBorder="1" applyAlignment="1" applyProtection="1">
      <alignment horizontal="right" vertical="center" indent="1"/>
      <protection locked="0"/>
    </xf>
    <xf numFmtId="0" fontId="1" fillId="4" borderId="9" xfId="0" applyFont="1" applyFill="1" applyBorder="1" applyAlignment="1" applyProtection="1">
      <alignment horizontal="right" vertical="center" indent="1"/>
      <protection locked="0"/>
    </xf>
    <xf numFmtId="0" fontId="1" fillId="4" borderId="12" xfId="0" applyFont="1" applyFill="1" applyBorder="1" applyAlignment="1" applyProtection="1">
      <alignment horizontal="right" vertical="center" indent="1"/>
      <protection locked="0"/>
    </xf>
    <xf numFmtId="0" fontId="1" fillId="4" borderId="10" xfId="0" applyFont="1" applyFill="1" applyBorder="1" applyAlignment="1" applyProtection="1">
      <alignment horizontal="right" vertical="center" indent="1"/>
      <protection locked="0"/>
    </xf>
    <xf numFmtId="0" fontId="3" fillId="5" borderId="0" xfId="0" applyFont="1" applyFill="1" applyAlignment="1">
      <alignment horizontal="center"/>
    </xf>
    <xf numFmtId="0" fontId="17" fillId="4" borderId="12" xfId="0" applyFont="1" applyFill="1" applyBorder="1" applyAlignment="1">
      <alignment horizontal="right" vertical="center" wrapText="1"/>
    </xf>
    <xf numFmtId="0" fontId="17" fillId="4" borderId="10" xfId="0" applyFont="1" applyFill="1" applyBorder="1" applyAlignment="1">
      <alignment horizontal="right" vertical="center" wrapText="1"/>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7" fillId="4" borderId="0" xfId="0" applyFont="1" applyFill="1" applyAlignment="1">
      <alignment horizontal="center" vertical="center" wrapText="1"/>
    </xf>
    <xf numFmtId="0" fontId="1" fillId="4" borderId="0" xfId="0" applyFont="1" applyFill="1" applyAlignment="1">
      <alignment horizontal="left" vertical="center" wrapText="1" indent="1"/>
    </xf>
    <xf numFmtId="0" fontId="1" fillId="10" borderId="0" xfId="0" applyFont="1" applyFill="1" applyBorder="1" applyAlignment="1">
      <alignment horizontal="left" vertical="center" wrapText="1"/>
    </xf>
    <xf numFmtId="0" fontId="19" fillId="5" borderId="0" xfId="0" applyFont="1" applyFill="1" applyBorder="1" applyAlignment="1" applyProtection="1">
      <alignment horizontal="left" vertical="center"/>
    </xf>
    <xf numFmtId="0" fontId="36" fillId="4" borderId="0" xfId="0" applyFont="1" applyFill="1" applyBorder="1" applyAlignment="1" applyProtection="1">
      <alignment horizontal="left" vertical="center" indent="1"/>
    </xf>
    <xf numFmtId="0" fontId="37" fillId="4" borderId="0" xfId="0" applyFont="1" applyFill="1" applyBorder="1" applyAlignment="1" applyProtection="1">
      <alignment horizontal="left" vertical="center" indent="1"/>
    </xf>
    <xf numFmtId="0" fontId="23" fillId="6" borderId="0" xfId="0" applyFont="1" applyFill="1" applyBorder="1" applyAlignment="1" applyProtection="1">
      <alignment horizontal="left" vertical="center" indent="1"/>
    </xf>
    <xf numFmtId="0" fontId="2" fillId="6" borderId="0" xfId="0" applyFont="1" applyFill="1" applyBorder="1" applyProtection="1"/>
    <xf numFmtId="0" fontId="3" fillId="4" borderId="0" xfId="0" applyFont="1" applyFill="1" applyBorder="1" applyProtection="1"/>
    <xf numFmtId="0" fontId="2" fillId="4" borderId="0" xfId="0" applyFont="1" applyFill="1" applyBorder="1" applyProtection="1"/>
    <xf numFmtId="0" fontId="1" fillId="7" borderId="7" xfId="0" applyFont="1" applyFill="1" applyBorder="1" applyAlignment="1" applyProtection="1">
      <alignment horizontal="left" vertical="center" indent="1"/>
    </xf>
    <xf numFmtId="0" fontId="1" fillId="7" borderId="8" xfId="0" applyFont="1" applyFill="1" applyBorder="1" applyAlignment="1" applyProtection="1">
      <alignment vertical="center"/>
    </xf>
    <xf numFmtId="0" fontId="1" fillId="7" borderId="9" xfId="0" applyFont="1" applyFill="1" applyBorder="1" applyAlignment="1" applyProtection="1">
      <alignment vertical="center"/>
    </xf>
    <xf numFmtId="0" fontId="2" fillId="7" borderId="8" xfId="0" applyFont="1" applyFill="1" applyBorder="1" applyProtection="1"/>
    <xf numFmtId="0" fontId="2" fillId="7" borderId="9" xfId="0" applyFont="1" applyFill="1" applyBorder="1" applyProtection="1"/>
    <xf numFmtId="0" fontId="17" fillId="10" borderId="7" xfId="0" applyFont="1" applyFill="1" applyBorder="1" applyAlignment="1" applyProtection="1">
      <alignment vertical="center"/>
    </xf>
    <xf numFmtId="0" fontId="1" fillId="10" borderId="8" xfId="0" applyFont="1" applyFill="1" applyBorder="1" applyAlignment="1" applyProtection="1">
      <alignment horizontal="right" vertical="center" indent="1"/>
    </xf>
    <xf numFmtId="0" fontId="2" fillId="4" borderId="0" xfId="0" applyFont="1" applyFill="1" applyProtection="1"/>
    <xf numFmtId="0" fontId="18" fillId="4" borderId="0" xfId="0" applyFont="1" applyFill="1" applyBorder="1" applyAlignment="1" applyProtection="1">
      <alignment vertical="center"/>
    </xf>
    <xf numFmtId="49" fontId="21" fillId="4" borderId="0" xfId="0" applyNumberFormat="1" applyFont="1" applyFill="1" applyBorder="1" applyAlignment="1" applyProtection="1">
      <alignment horizontal="center"/>
    </xf>
    <xf numFmtId="165" fontId="22" fillId="0" borderId="0" xfId="0" applyNumberFormat="1" applyFont="1" applyFill="1" applyBorder="1" applyAlignment="1" applyProtection="1">
      <alignment horizontal="right" vertical="center" indent="9"/>
    </xf>
    <xf numFmtId="0" fontId="1" fillId="7" borderId="13" xfId="0" applyFont="1" applyFill="1" applyBorder="1" applyAlignment="1" applyProtection="1">
      <alignment vertical="center"/>
    </xf>
    <xf numFmtId="0" fontId="17" fillId="7" borderId="9" xfId="0" applyFont="1" applyFill="1" applyBorder="1" applyAlignment="1" applyProtection="1">
      <alignment vertical="center"/>
    </xf>
    <xf numFmtId="0" fontId="1" fillId="7" borderId="7" xfId="0" applyFont="1" applyFill="1" applyBorder="1" applyAlignment="1" applyProtection="1">
      <alignment horizontal="left" vertical="center"/>
    </xf>
    <xf numFmtId="0" fontId="1" fillId="7" borderId="8" xfId="0" applyFont="1" applyFill="1" applyBorder="1" applyAlignment="1" applyProtection="1">
      <alignment horizontal="left" vertical="center"/>
    </xf>
    <xf numFmtId="0" fontId="1" fillId="7" borderId="16" xfId="0" applyFont="1" applyFill="1" applyBorder="1" applyAlignment="1" applyProtection="1">
      <alignment horizontal="left" vertical="center"/>
    </xf>
    <xf numFmtId="0" fontId="1" fillId="7" borderId="17" xfId="0" applyFont="1" applyFill="1" applyBorder="1" applyAlignment="1" applyProtection="1">
      <alignment horizontal="left" vertical="center"/>
    </xf>
    <xf numFmtId="0" fontId="1" fillId="4" borderId="0" xfId="0" applyFont="1" applyFill="1" applyBorder="1" applyAlignment="1" applyProtection="1">
      <alignment vertical="center"/>
    </xf>
    <xf numFmtId="9" fontId="1" fillId="4" borderId="0" xfId="1" applyFont="1" applyFill="1" applyBorder="1" applyAlignment="1" applyProtection="1">
      <alignment vertical="center"/>
    </xf>
    <xf numFmtId="0" fontId="1" fillId="7" borderId="6" xfId="0" applyFont="1" applyFill="1" applyBorder="1" applyAlignment="1" applyProtection="1">
      <alignment horizontal="left" vertical="center" indent="1"/>
    </xf>
    <xf numFmtId="1" fontId="1" fillId="7" borderId="7" xfId="0" applyNumberFormat="1" applyFont="1" applyFill="1" applyBorder="1" applyAlignment="1" applyProtection="1">
      <alignment horizontal="right" vertical="center" indent="1"/>
    </xf>
    <xf numFmtId="0" fontId="2" fillId="4" borderId="0" xfId="0" applyFont="1" applyFill="1" applyProtection="1">
      <protection locked="0"/>
    </xf>
  </cellXfs>
  <cellStyles count="2">
    <cellStyle name="Normal" xfId="0" builtinId="0"/>
    <cellStyle name="Percent" xfId="1" builtinId="5"/>
  </cellStyles>
  <dxfs count="1">
    <dxf>
      <font>
        <color rgb="FFFF0000"/>
      </font>
    </dxf>
  </dxfs>
  <tableStyles count="0" defaultTableStyle="TableStyleMedium2" defaultPivotStyle="PivotStyleLight16"/>
  <colors>
    <mruColors>
      <color rgb="FFF2F9ED"/>
      <color rgb="FFD9EDC9"/>
      <color rgb="FFBFE1A3"/>
      <color rgb="FF444D3E"/>
      <color rgb="FF7BC143"/>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139009</xdr:colOff>
      <xdr:row>0</xdr:row>
      <xdr:rowOff>19049</xdr:rowOff>
    </xdr:from>
    <xdr:to>
      <xdr:col>8</xdr:col>
      <xdr:colOff>764260</xdr:colOff>
      <xdr:row>1</xdr:row>
      <xdr:rowOff>161924</xdr:rowOff>
    </xdr:to>
    <xdr:pic>
      <xdr:nvPicPr>
        <xdr:cNvPr id="4"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5534" y="19049"/>
          <a:ext cx="1196751"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104775</xdr:colOff>
      <xdr:row>63</xdr:row>
      <xdr:rowOff>100382</xdr:rowOff>
    </xdr:from>
    <xdr:to>
      <xdr:col>8</xdr:col>
      <xdr:colOff>650929</xdr:colOff>
      <xdr:row>63</xdr:row>
      <xdr:rowOff>872803</xdr:rowOff>
    </xdr:to>
    <xdr:pic>
      <xdr:nvPicPr>
        <xdr:cNvPr id="7" name="Picture 5" descr="rgb smal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4075" r="8057" b="19260"/>
        <a:stretch>
          <a:fillRect/>
        </a:stretch>
      </xdr:blipFill>
      <xdr:spPr bwMode="auto">
        <a:xfrm>
          <a:off x="5905500" y="15130832"/>
          <a:ext cx="2117779" cy="772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19050</xdr:rowOff>
    </xdr:from>
    <xdr:to>
      <xdr:col>12</xdr:col>
      <xdr:colOff>587151</xdr:colOff>
      <xdr:row>1</xdr:row>
      <xdr:rowOff>266700</xdr:rowOff>
    </xdr:to>
    <xdr:pic>
      <xdr:nvPicPr>
        <xdr:cNvPr id="4"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5675" y="19050"/>
          <a:ext cx="1196751"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190500</xdr:colOff>
      <xdr:row>16</xdr:row>
      <xdr:rowOff>190500</xdr:rowOff>
    </xdr:from>
    <xdr:to>
      <xdr:col>12</xdr:col>
      <xdr:colOff>479479</xdr:colOff>
      <xdr:row>17</xdr:row>
      <xdr:rowOff>772421</xdr:rowOff>
    </xdr:to>
    <xdr:pic>
      <xdr:nvPicPr>
        <xdr:cNvPr id="5" name="Picture 5" descr="rgb smal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4075" r="8057" b="19260"/>
        <a:stretch>
          <a:fillRect/>
        </a:stretch>
      </xdr:blipFill>
      <xdr:spPr bwMode="auto">
        <a:xfrm>
          <a:off x="6276975" y="4143375"/>
          <a:ext cx="2117779" cy="772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R320"/>
  <sheetViews>
    <sheetView tabSelected="1" zoomScale="120" zoomScaleNormal="120" workbookViewId="0">
      <selection activeCell="D6" sqref="D6"/>
    </sheetView>
  </sheetViews>
  <sheetFormatPr defaultRowHeight="15" x14ac:dyDescent="0.2"/>
  <cols>
    <col min="1" max="1" width="7.85546875" style="5" customWidth="1"/>
    <col min="2" max="2" width="21.85546875" style="5" customWidth="1"/>
    <col min="3" max="3" width="12.5703125" style="5" customWidth="1"/>
    <col min="4" max="4" width="13" style="5" customWidth="1"/>
    <col min="5" max="5" width="14.42578125" style="5" customWidth="1"/>
    <col min="6" max="6" width="17.28515625" style="5" customWidth="1"/>
    <col min="7" max="7" width="15" style="5" customWidth="1"/>
    <col min="8" max="8" width="8.5703125" style="5" customWidth="1"/>
    <col min="9" max="9" width="11.5703125" style="5" customWidth="1"/>
    <col min="10" max="16384" width="9.140625" style="5"/>
  </cols>
  <sheetData>
    <row r="1" spans="1:18" ht="24" customHeight="1" x14ac:dyDescent="0.2">
      <c r="A1" s="226" t="s">
        <v>326</v>
      </c>
      <c r="B1" s="226"/>
      <c r="C1" s="226"/>
      <c r="D1" s="226"/>
      <c r="E1" s="226"/>
      <c r="F1" s="226"/>
      <c r="G1" s="226"/>
      <c r="H1" s="226"/>
      <c r="I1" s="226"/>
      <c r="J1" s="240"/>
      <c r="K1" s="240"/>
      <c r="L1" s="240"/>
      <c r="M1" s="240"/>
      <c r="N1" s="240"/>
      <c r="O1" s="240"/>
      <c r="P1" s="240"/>
      <c r="Q1" s="240"/>
      <c r="R1" s="240"/>
    </row>
    <row r="2" spans="1:18" ht="44.25" customHeight="1" x14ac:dyDescent="0.2">
      <c r="A2" s="226"/>
      <c r="B2" s="226"/>
      <c r="C2" s="226"/>
      <c r="D2" s="226"/>
      <c r="E2" s="226"/>
      <c r="F2" s="226"/>
      <c r="G2" s="226"/>
      <c r="H2" s="226"/>
      <c r="I2" s="226"/>
      <c r="J2" s="240"/>
      <c r="K2" s="240"/>
      <c r="L2" s="240"/>
      <c r="M2" s="240"/>
      <c r="N2" s="240"/>
      <c r="O2" s="240"/>
      <c r="P2" s="240"/>
      <c r="Q2" s="240"/>
      <c r="R2" s="240"/>
    </row>
    <row r="3" spans="1:18" ht="48.75" customHeight="1" x14ac:dyDescent="0.2">
      <c r="A3" s="227" t="s">
        <v>325</v>
      </c>
      <c r="B3" s="228"/>
      <c r="C3" s="228"/>
      <c r="D3" s="228"/>
      <c r="E3" s="228"/>
      <c r="F3" s="228"/>
      <c r="G3" s="228"/>
      <c r="H3" s="228"/>
      <c r="I3" s="228"/>
      <c r="J3" s="240"/>
      <c r="K3" s="240"/>
      <c r="L3" s="240"/>
      <c r="M3" s="240"/>
      <c r="N3" s="240"/>
      <c r="O3" s="240"/>
      <c r="P3" s="240"/>
      <c r="Q3" s="240"/>
      <c r="R3" s="240"/>
    </row>
    <row r="4" spans="1:18" ht="21.75" customHeight="1" x14ac:dyDescent="0.2">
      <c r="A4" s="229" t="s">
        <v>285</v>
      </c>
      <c r="B4" s="229"/>
      <c r="C4" s="229"/>
      <c r="D4" s="229"/>
      <c r="E4" s="229"/>
      <c r="F4" s="229"/>
      <c r="G4" s="229"/>
      <c r="H4" s="230"/>
      <c r="I4" s="230"/>
      <c r="J4" s="240"/>
      <c r="K4" s="240"/>
      <c r="L4" s="240"/>
      <c r="M4" s="240"/>
      <c r="N4" s="240"/>
      <c r="O4" s="240"/>
      <c r="P4" s="240"/>
      <c r="Q4" s="240"/>
      <c r="R4" s="240"/>
    </row>
    <row r="5" spans="1:18" ht="18" customHeight="1" x14ac:dyDescent="0.25">
      <c r="A5" s="231"/>
      <c r="B5" s="232"/>
      <c r="C5" s="232"/>
      <c r="D5" s="232"/>
      <c r="E5" s="232"/>
      <c r="F5" s="232"/>
      <c r="G5" s="232"/>
      <c r="H5" s="232"/>
      <c r="I5" s="232"/>
      <c r="J5" s="240"/>
      <c r="K5" s="240"/>
      <c r="L5" s="240"/>
      <c r="M5" s="240"/>
      <c r="N5" s="240"/>
      <c r="O5" s="240"/>
      <c r="P5" s="240"/>
      <c r="Q5" s="240"/>
      <c r="R5" s="240"/>
    </row>
    <row r="6" spans="1:18" ht="18" customHeight="1" x14ac:dyDescent="0.2">
      <c r="A6" s="233" t="s">
        <v>63</v>
      </c>
      <c r="B6" s="234"/>
      <c r="C6" s="235"/>
      <c r="D6" s="55">
        <v>550</v>
      </c>
      <c r="E6" s="45" t="s">
        <v>64</v>
      </c>
      <c r="F6" s="77" t="s">
        <v>116</v>
      </c>
      <c r="G6" s="49"/>
      <c r="H6" s="49"/>
      <c r="I6" s="49"/>
      <c r="J6" s="240"/>
      <c r="K6" s="232"/>
      <c r="L6" s="240"/>
      <c r="M6" s="240"/>
      <c r="N6" s="240"/>
      <c r="O6" s="240"/>
      <c r="P6" s="240"/>
      <c r="Q6" s="240"/>
      <c r="R6" s="240"/>
    </row>
    <row r="7" spans="1:18" ht="18" customHeight="1" x14ac:dyDescent="0.2">
      <c r="A7" s="233" t="s">
        <v>51</v>
      </c>
      <c r="B7" s="236"/>
      <c r="C7" s="237"/>
      <c r="D7" s="55">
        <v>150</v>
      </c>
      <c r="E7" s="45" t="s">
        <v>65</v>
      </c>
      <c r="F7" s="57" t="s">
        <v>115</v>
      </c>
      <c r="G7" s="52"/>
      <c r="H7" s="53"/>
      <c r="I7" s="58">
        <v>40</v>
      </c>
      <c r="J7" s="240"/>
      <c r="K7" s="241"/>
      <c r="L7" s="240"/>
      <c r="M7" s="240"/>
      <c r="N7" s="240"/>
      <c r="O7" s="240"/>
      <c r="P7" s="240"/>
      <c r="Q7" s="240"/>
      <c r="R7" s="240"/>
    </row>
    <row r="8" spans="1:18" ht="18" customHeight="1" x14ac:dyDescent="0.2">
      <c r="A8" s="233" t="s">
        <v>52</v>
      </c>
      <c r="B8" s="236"/>
      <c r="C8" s="237"/>
      <c r="D8" s="56">
        <v>486</v>
      </c>
      <c r="E8" s="45" t="s">
        <v>66</v>
      </c>
      <c r="F8" s="57" t="s">
        <v>98</v>
      </c>
      <c r="G8" s="52"/>
      <c r="H8" s="54" t="s">
        <v>66</v>
      </c>
      <c r="I8" s="80">
        <f>CEILING(((503+I7)*0.95),2)</f>
        <v>516</v>
      </c>
      <c r="J8" s="240"/>
      <c r="K8" s="232"/>
      <c r="L8" s="240"/>
      <c r="M8" s="240"/>
      <c r="N8" s="240"/>
      <c r="O8" s="240"/>
      <c r="P8" s="240"/>
      <c r="Q8" s="240"/>
      <c r="R8" s="240"/>
    </row>
    <row r="9" spans="1:18" ht="18" customHeight="1" x14ac:dyDescent="0.2">
      <c r="A9" s="232"/>
      <c r="B9" s="232"/>
      <c r="C9" s="232"/>
      <c r="D9" s="3"/>
      <c r="E9" s="3"/>
      <c r="F9" s="3"/>
      <c r="G9" s="3"/>
      <c r="H9" s="3"/>
      <c r="I9" s="3"/>
      <c r="J9" s="240"/>
      <c r="K9" s="232"/>
      <c r="L9" s="240"/>
      <c r="M9" s="240"/>
      <c r="N9" s="240"/>
      <c r="O9" s="240"/>
      <c r="P9" s="240"/>
      <c r="Q9" s="240"/>
      <c r="R9" s="240"/>
    </row>
    <row r="10" spans="1:18" ht="18" customHeight="1" x14ac:dyDescent="0.2">
      <c r="A10" s="238"/>
      <c r="B10" s="239" t="s">
        <v>287</v>
      </c>
      <c r="C10" s="239"/>
      <c r="D10" s="113">
        <f>D6/D7*D8</f>
        <v>1782</v>
      </c>
      <c r="E10" s="50" t="s">
        <v>70</v>
      </c>
      <c r="F10" s="50"/>
      <c r="G10" s="3"/>
      <c r="H10" s="3"/>
      <c r="I10" s="3"/>
      <c r="J10" s="240"/>
      <c r="K10" s="232"/>
      <c r="L10" s="240"/>
      <c r="M10" s="240"/>
      <c r="N10" s="240"/>
      <c r="O10" s="240"/>
      <c r="P10" s="240"/>
      <c r="Q10" s="240"/>
      <c r="R10" s="240"/>
    </row>
    <row r="11" spans="1:18" ht="18" customHeight="1" x14ac:dyDescent="0.2">
      <c r="A11" s="3" t="s">
        <v>53</v>
      </c>
      <c r="B11" s="3"/>
      <c r="C11" s="3"/>
      <c r="D11" s="3"/>
      <c r="E11" s="3"/>
      <c r="F11" s="3"/>
      <c r="G11" s="3"/>
      <c r="H11" s="3"/>
      <c r="I11" s="3"/>
      <c r="J11" s="240"/>
      <c r="K11" s="232"/>
      <c r="L11" s="240"/>
      <c r="M11" s="240"/>
      <c r="N11" s="240"/>
      <c r="O11" s="240"/>
      <c r="P11" s="240"/>
      <c r="Q11" s="240"/>
      <c r="R11" s="240"/>
    </row>
    <row r="12" spans="1:18" ht="21" customHeight="1" x14ac:dyDescent="0.2">
      <c r="A12" s="59" t="s">
        <v>286</v>
      </c>
      <c r="B12" s="60"/>
      <c r="C12" s="60"/>
      <c r="D12" s="60"/>
      <c r="E12" s="60"/>
      <c r="F12" s="60"/>
      <c r="G12" s="60"/>
      <c r="H12" s="60"/>
      <c r="I12" s="60"/>
      <c r="J12" s="240"/>
      <c r="K12" s="232"/>
      <c r="L12" s="240"/>
      <c r="M12" s="240"/>
      <c r="N12" s="240"/>
      <c r="O12" s="240"/>
      <c r="P12" s="240"/>
      <c r="Q12" s="240"/>
      <c r="R12" s="240"/>
    </row>
    <row r="13" spans="1:18" ht="18" customHeight="1" x14ac:dyDescent="0.25">
      <c r="A13" s="4"/>
      <c r="B13" s="3"/>
      <c r="C13" s="3"/>
      <c r="D13" s="3"/>
      <c r="E13" s="3"/>
      <c r="F13" s="3"/>
      <c r="G13" s="3"/>
      <c r="H13" s="3"/>
      <c r="I13" s="3"/>
      <c r="J13" s="240"/>
      <c r="K13" s="242"/>
      <c r="L13" s="240"/>
      <c r="M13" s="240"/>
      <c r="N13" s="240"/>
      <c r="O13" s="240"/>
      <c r="P13" s="240"/>
      <c r="Q13" s="240"/>
      <c r="R13" s="240"/>
    </row>
    <row r="14" spans="1:18" ht="18" customHeight="1" x14ac:dyDescent="0.2">
      <c r="A14" s="76" t="s">
        <v>76</v>
      </c>
      <c r="B14" s="45"/>
      <c r="C14" s="45"/>
      <c r="D14" s="45"/>
      <c r="E14" s="45"/>
      <c r="F14" s="45"/>
      <c r="G14" s="45"/>
      <c r="H14" s="45"/>
      <c r="I14" s="45"/>
      <c r="J14" s="240"/>
      <c r="K14" s="240"/>
      <c r="L14" s="240"/>
      <c r="M14" s="240"/>
      <c r="N14" s="240"/>
      <c r="O14" s="240"/>
      <c r="P14" s="240"/>
      <c r="Q14" s="240"/>
      <c r="R14" s="240"/>
    </row>
    <row r="15" spans="1:18" ht="18" customHeight="1" x14ac:dyDescent="0.2">
      <c r="A15" s="66" t="s">
        <v>6</v>
      </c>
      <c r="B15" s="67"/>
      <c r="C15" s="67"/>
      <c r="D15" s="67"/>
      <c r="E15" s="68"/>
      <c r="F15" s="214" t="s">
        <v>123</v>
      </c>
      <c r="G15" s="215"/>
      <c r="H15" s="45"/>
      <c r="I15" s="45"/>
      <c r="J15" s="240"/>
      <c r="K15" s="240"/>
      <c r="L15" s="240"/>
      <c r="M15" s="240"/>
      <c r="N15" s="240"/>
      <c r="O15" s="240"/>
      <c r="P15" s="240"/>
      <c r="Q15" s="240"/>
      <c r="R15" s="240"/>
    </row>
    <row r="16" spans="1:18" ht="18" customHeight="1" x14ac:dyDescent="0.2">
      <c r="A16" s="66" t="s">
        <v>231</v>
      </c>
      <c r="B16" s="67"/>
      <c r="C16" s="67"/>
      <c r="D16" s="67"/>
      <c r="E16" s="68"/>
      <c r="F16" s="216" t="s">
        <v>135</v>
      </c>
      <c r="G16" s="217"/>
      <c r="H16" s="45"/>
      <c r="I16" s="45"/>
      <c r="J16" s="240"/>
      <c r="K16" s="240"/>
      <c r="L16" s="240"/>
      <c r="M16" s="240"/>
      <c r="N16" s="240"/>
      <c r="O16" s="240"/>
      <c r="P16" s="240"/>
      <c r="Q16" s="240"/>
      <c r="R16" s="240"/>
    </row>
    <row r="17" spans="1:18" ht="18" customHeight="1" x14ac:dyDescent="0.2">
      <c r="A17" s="66" t="s">
        <v>235</v>
      </c>
      <c r="B17" s="67"/>
      <c r="C17" s="70"/>
      <c r="D17" s="244"/>
      <c r="E17" s="244"/>
      <c r="F17" s="84">
        <f>IF(F16="",0,VLOOKUP(F16,A130:C266,3,TRUE))*1000</f>
        <v>17000</v>
      </c>
      <c r="G17" s="245" t="s">
        <v>236</v>
      </c>
      <c r="H17" s="45"/>
      <c r="I17" s="45"/>
      <c r="J17" s="243"/>
      <c r="K17" s="243"/>
      <c r="L17" s="243"/>
      <c r="M17" s="243"/>
      <c r="N17" s="243"/>
      <c r="O17" s="243"/>
      <c r="P17" s="243"/>
      <c r="Q17" s="243"/>
      <c r="R17" s="243"/>
    </row>
    <row r="18" spans="1:18" ht="18" customHeight="1" x14ac:dyDescent="0.2">
      <c r="A18" s="66" t="s">
        <v>239</v>
      </c>
      <c r="B18" s="67"/>
      <c r="C18" s="69">
        <v>0.95</v>
      </c>
      <c r="D18" s="246" t="s">
        <v>238</v>
      </c>
      <c r="E18" s="247"/>
      <c r="F18" s="248"/>
      <c r="G18" s="249"/>
      <c r="H18" s="45"/>
      <c r="I18" s="45"/>
      <c r="J18" s="240"/>
      <c r="K18" s="240"/>
      <c r="L18" s="240"/>
      <c r="M18" s="240"/>
      <c r="N18" s="240"/>
      <c r="O18" s="240"/>
      <c r="P18" s="240"/>
      <c r="Q18" s="240"/>
      <c r="R18" s="240"/>
    </row>
    <row r="19" spans="1:18" ht="18" customHeight="1" x14ac:dyDescent="0.2">
      <c r="A19" s="45"/>
      <c r="B19" s="45"/>
      <c r="C19" s="45"/>
      <c r="D19" s="250"/>
      <c r="E19" s="250"/>
      <c r="F19" s="251"/>
      <c r="G19" s="250"/>
      <c r="H19" s="45"/>
      <c r="I19" s="45"/>
      <c r="J19" s="240"/>
      <c r="K19" s="240"/>
      <c r="L19" s="240"/>
      <c r="M19" s="240"/>
      <c r="N19" s="240"/>
      <c r="O19" s="240"/>
      <c r="P19" s="240"/>
      <c r="Q19" s="240"/>
      <c r="R19" s="240"/>
    </row>
    <row r="20" spans="1:18" ht="18" customHeight="1" x14ac:dyDescent="0.2">
      <c r="A20" s="66" t="s">
        <v>284</v>
      </c>
      <c r="B20" s="75"/>
      <c r="C20" s="75"/>
      <c r="D20" s="75"/>
      <c r="E20" s="72"/>
      <c r="F20" s="51"/>
      <c r="G20" s="73" t="s">
        <v>236</v>
      </c>
      <c r="H20" s="45"/>
      <c r="I20" s="45"/>
      <c r="J20" s="240"/>
      <c r="K20" s="240"/>
      <c r="L20" s="240"/>
      <c r="M20" s="240"/>
      <c r="N20" s="240"/>
      <c r="O20" s="240"/>
      <c r="P20" s="240"/>
      <c r="Q20" s="240"/>
      <c r="R20" s="240"/>
    </row>
    <row r="21" spans="1:18" s="240" customFormat="1" ht="18" customHeight="1" x14ac:dyDescent="0.2">
      <c r="A21" s="250"/>
      <c r="B21" s="250"/>
      <c r="C21" s="250"/>
      <c r="D21" s="250"/>
      <c r="E21" s="250"/>
      <c r="F21" s="251"/>
      <c r="G21" s="250"/>
      <c r="H21" s="250"/>
      <c r="I21" s="250"/>
    </row>
    <row r="22" spans="1:18" ht="18" customHeight="1" x14ac:dyDescent="0.2">
      <c r="A22" s="79" t="s">
        <v>54</v>
      </c>
      <c r="B22" s="85"/>
      <c r="C22" s="85"/>
      <c r="D22" s="67"/>
      <c r="E22" s="67"/>
      <c r="F22" s="84">
        <f>IF(F20&gt;1000,F20,F17)*C18</f>
        <v>16150</v>
      </c>
      <c r="G22" s="83" t="s">
        <v>67</v>
      </c>
      <c r="H22" s="45"/>
      <c r="I22" s="45"/>
      <c r="J22" s="240"/>
      <c r="K22" s="240"/>
      <c r="L22" s="240"/>
      <c r="M22" s="240"/>
      <c r="N22" s="240"/>
      <c r="O22" s="240"/>
      <c r="P22" s="240"/>
      <c r="Q22" s="240"/>
      <c r="R22" s="240"/>
    </row>
    <row r="23" spans="1:18" ht="25.5" customHeight="1" x14ac:dyDescent="0.2">
      <c r="A23" s="76" t="s">
        <v>68</v>
      </c>
      <c r="B23" s="45"/>
      <c r="C23" s="45"/>
      <c r="D23" s="45"/>
      <c r="E23" s="45"/>
      <c r="F23" s="45"/>
      <c r="G23" s="45"/>
      <c r="H23" s="45"/>
      <c r="I23" s="45"/>
      <c r="J23" s="240"/>
      <c r="K23" s="240"/>
      <c r="L23" s="240"/>
      <c r="M23" s="240"/>
      <c r="N23" s="240"/>
      <c r="O23" s="240"/>
      <c r="P23" s="240"/>
      <c r="Q23" s="240"/>
      <c r="R23" s="240"/>
    </row>
    <row r="24" spans="1:18" ht="18" customHeight="1" x14ac:dyDescent="0.2">
      <c r="A24" s="56">
        <v>250</v>
      </c>
      <c r="B24" s="78" t="s">
        <v>117</v>
      </c>
      <c r="C24" s="56">
        <v>8</v>
      </c>
      <c r="D24" s="74" t="s">
        <v>118</v>
      </c>
      <c r="E24" s="67"/>
      <c r="F24" s="81">
        <f>A24*C24</f>
        <v>2000</v>
      </c>
      <c r="G24" s="83" t="s">
        <v>67</v>
      </c>
      <c r="H24" s="45"/>
      <c r="I24" s="45"/>
      <c r="J24" s="240"/>
      <c r="K24" s="240"/>
      <c r="L24" s="240"/>
      <c r="M24" s="240"/>
      <c r="N24" s="240"/>
      <c r="O24" s="240"/>
      <c r="P24" s="240"/>
      <c r="Q24" s="240"/>
      <c r="R24" s="240"/>
    </row>
    <row r="25" spans="1:18" ht="18" customHeight="1" x14ac:dyDescent="0.2">
      <c r="A25" s="45"/>
      <c r="B25" s="45"/>
      <c r="C25" s="45"/>
      <c r="D25" s="45"/>
      <c r="E25" s="45"/>
      <c r="F25" s="45"/>
      <c r="G25" s="45"/>
      <c r="H25" s="45"/>
      <c r="I25" s="45"/>
      <c r="J25" s="240"/>
      <c r="K25" s="240"/>
      <c r="L25" s="240"/>
      <c r="M25" s="240"/>
      <c r="N25" s="240"/>
      <c r="O25" s="240"/>
      <c r="P25" s="240"/>
      <c r="Q25" s="240"/>
      <c r="R25" s="240"/>
    </row>
    <row r="26" spans="1:18" ht="18" customHeight="1" x14ac:dyDescent="0.2">
      <c r="A26" s="86" t="s">
        <v>55</v>
      </c>
      <c r="B26" s="87"/>
      <c r="C26" s="88"/>
      <c r="D26" s="89">
        <f>F22+F24</f>
        <v>18150</v>
      </c>
      <c r="E26" s="88" t="s">
        <v>67</v>
      </c>
      <c r="F26" s="87">
        <f>D26/1000</f>
        <v>18.149999999999999</v>
      </c>
      <c r="G26" s="83" t="s">
        <v>79</v>
      </c>
      <c r="I26" s="63"/>
      <c r="J26" s="240"/>
      <c r="K26" s="240"/>
      <c r="L26" s="240"/>
      <c r="M26" s="240"/>
      <c r="N26" s="240"/>
      <c r="O26" s="240"/>
      <c r="P26" s="240"/>
      <c r="Q26" s="240"/>
      <c r="R26" s="240"/>
    </row>
    <row r="27" spans="1:18" ht="18" customHeight="1" x14ac:dyDescent="0.2">
      <c r="A27" s="45"/>
      <c r="B27" s="45"/>
      <c r="C27" s="45"/>
      <c r="D27" s="45"/>
      <c r="E27" s="45"/>
      <c r="F27" s="45"/>
      <c r="G27" s="45"/>
      <c r="H27" s="45"/>
      <c r="I27" s="45"/>
      <c r="J27" s="240"/>
      <c r="K27" s="240"/>
      <c r="L27" s="240"/>
      <c r="M27" s="240"/>
      <c r="N27" s="240"/>
      <c r="O27" s="240"/>
      <c r="P27" s="240"/>
      <c r="Q27" s="240"/>
      <c r="R27" s="240"/>
    </row>
    <row r="28" spans="1:18" ht="18" customHeight="1" x14ac:dyDescent="0.2">
      <c r="A28" s="76" t="s">
        <v>112</v>
      </c>
      <c r="B28" s="90"/>
      <c r="C28" s="90"/>
      <c r="D28" s="90"/>
      <c r="E28" s="90"/>
      <c r="F28" s="91"/>
      <c r="G28" s="3"/>
      <c r="H28" s="3"/>
      <c r="I28" s="3"/>
      <c r="J28" s="240"/>
      <c r="K28" s="240"/>
      <c r="L28" s="240"/>
      <c r="M28" s="240"/>
      <c r="N28" s="240"/>
      <c r="O28" s="240"/>
      <c r="P28" s="240"/>
      <c r="Q28" s="240"/>
      <c r="R28" s="240"/>
    </row>
    <row r="29" spans="1:18" ht="18" customHeight="1" x14ac:dyDescent="0.2">
      <c r="A29" s="56">
        <v>206</v>
      </c>
      <c r="B29" s="252" t="s">
        <v>104</v>
      </c>
      <c r="C29" s="250"/>
      <c r="D29" s="250"/>
      <c r="E29" s="250"/>
      <c r="F29" s="250"/>
      <c r="G29" s="250"/>
      <c r="H29" s="253">
        <f>A29*1000/$D$7</f>
        <v>1373.3333333333333</v>
      </c>
      <c r="I29" s="235" t="s">
        <v>72</v>
      </c>
      <c r="J29" s="240"/>
      <c r="K29" s="240"/>
      <c r="L29" s="240"/>
      <c r="M29" s="240"/>
      <c r="N29" s="240"/>
      <c r="O29" s="240"/>
      <c r="P29" s="240"/>
      <c r="Q29" s="240"/>
      <c r="R29" s="240"/>
    </row>
    <row r="30" spans="1:18" ht="18" customHeight="1" x14ac:dyDescent="0.2">
      <c r="A30" s="56">
        <v>0</v>
      </c>
      <c r="B30" s="252" t="s">
        <v>103</v>
      </c>
      <c r="C30" s="250"/>
      <c r="D30" s="250"/>
      <c r="E30" s="250"/>
      <c r="F30" s="250"/>
      <c r="G30" s="250"/>
      <c r="H30" s="253">
        <f>A30*1000/$D$7</f>
        <v>0</v>
      </c>
      <c r="I30" s="235" t="s">
        <v>72</v>
      </c>
      <c r="J30" s="240"/>
      <c r="K30" s="240"/>
      <c r="L30" s="240"/>
      <c r="M30" s="240"/>
      <c r="N30" s="240"/>
      <c r="O30" s="240"/>
      <c r="P30" s="240"/>
      <c r="Q30" s="240"/>
      <c r="R30" s="240"/>
    </row>
    <row r="31" spans="1:18" ht="18" customHeight="1" x14ac:dyDescent="0.2">
      <c r="A31" s="56"/>
      <c r="B31" s="252" t="s">
        <v>105</v>
      </c>
      <c r="C31" s="250"/>
      <c r="D31" s="250"/>
      <c r="E31" s="250"/>
      <c r="F31" s="250"/>
      <c r="G31" s="250"/>
      <c r="H31" s="253">
        <f>A31*1000/$D$7</f>
        <v>0</v>
      </c>
      <c r="I31" s="235" t="s">
        <v>72</v>
      </c>
      <c r="J31" s="240"/>
      <c r="K31" s="240"/>
      <c r="L31" s="240"/>
      <c r="M31" s="240"/>
      <c r="N31" s="240"/>
      <c r="O31" s="240"/>
      <c r="P31" s="240"/>
      <c r="Q31" s="240"/>
      <c r="R31" s="240"/>
    </row>
    <row r="32" spans="1:18" ht="18" customHeight="1" x14ac:dyDescent="0.2">
      <c r="A32" s="56">
        <v>114</v>
      </c>
      <c r="B32" s="203" t="s">
        <v>288</v>
      </c>
      <c r="C32" s="56">
        <v>250</v>
      </c>
      <c r="D32" s="203" t="s">
        <v>99</v>
      </c>
      <c r="E32" s="45"/>
      <c r="F32" s="45"/>
      <c r="G32" s="45"/>
      <c r="H32" s="95">
        <f>A32*C32/$D$7</f>
        <v>190</v>
      </c>
      <c r="I32" s="68" t="s">
        <v>72</v>
      </c>
    </row>
    <row r="33" spans="1:9" ht="18" customHeight="1" x14ac:dyDescent="0.2">
      <c r="A33" s="56">
        <v>0</v>
      </c>
      <c r="B33" s="203" t="s">
        <v>289</v>
      </c>
      <c r="C33" s="56">
        <v>18</v>
      </c>
      <c r="D33" s="203" t="s">
        <v>99</v>
      </c>
      <c r="E33" s="45"/>
      <c r="F33" s="45"/>
      <c r="G33" s="45"/>
      <c r="H33" s="95">
        <f>A33*C33/$D$7</f>
        <v>0</v>
      </c>
      <c r="I33" s="68" t="s">
        <v>72</v>
      </c>
    </row>
    <row r="34" spans="1:9" ht="18" customHeight="1" x14ac:dyDescent="0.2">
      <c r="A34" s="56">
        <v>412</v>
      </c>
      <c r="B34" s="203" t="s">
        <v>102</v>
      </c>
      <c r="C34" s="93">
        <v>0.9</v>
      </c>
      <c r="D34" s="203" t="s">
        <v>101</v>
      </c>
      <c r="E34" s="45"/>
      <c r="F34" s="45"/>
      <c r="G34" s="45"/>
      <c r="H34" s="96">
        <f>A34*C34/$D$7*1000</f>
        <v>2472</v>
      </c>
      <c r="I34" s="53" t="s">
        <v>72</v>
      </c>
    </row>
    <row r="35" spans="1:9" ht="18" customHeight="1" x14ac:dyDescent="0.2">
      <c r="A35" s="56">
        <v>0</v>
      </c>
      <c r="B35" s="203" t="s">
        <v>100</v>
      </c>
      <c r="C35" s="93">
        <v>0.87</v>
      </c>
      <c r="D35" s="203" t="s">
        <v>101</v>
      </c>
      <c r="E35" s="45"/>
      <c r="F35" s="45"/>
      <c r="G35" s="45"/>
      <c r="H35" s="95">
        <f>A35*C35/$D$7*1000</f>
        <v>0</v>
      </c>
      <c r="I35" s="68" t="s">
        <v>72</v>
      </c>
    </row>
    <row r="36" spans="1:9" ht="18" customHeight="1" x14ac:dyDescent="0.2">
      <c r="A36" s="56">
        <v>0</v>
      </c>
      <c r="B36" s="203" t="s">
        <v>106</v>
      </c>
      <c r="C36" s="94"/>
      <c r="D36" s="45"/>
      <c r="E36" s="45"/>
      <c r="F36" s="45"/>
      <c r="G36" s="45"/>
      <c r="H36" s="95">
        <f t="shared" ref="H36:H37" si="0">A36*1000/$D$7</f>
        <v>0</v>
      </c>
      <c r="I36" s="68" t="s">
        <v>72</v>
      </c>
    </row>
    <row r="37" spans="1:9" ht="18" customHeight="1" x14ac:dyDescent="0.2">
      <c r="A37" s="56"/>
      <c r="B37" s="203" t="s">
        <v>106</v>
      </c>
      <c r="C37" s="94"/>
      <c r="D37" s="45"/>
      <c r="E37" s="45"/>
      <c r="F37" s="45"/>
      <c r="G37" s="45"/>
      <c r="H37" s="95">
        <f t="shared" si="0"/>
        <v>0</v>
      </c>
      <c r="I37" s="68" t="s">
        <v>72</v>
      </c>
    </row>
    <row r="38" spans="1:9" ht="18" customHeight="1" x14ac:dyDescent="0.2">
      <c r="A38" s="56">
        <v>55</v>
      </c>
      <c r="B38" s="203" t="s">
        <v>290</v>
      </c>
      <c r="C38" s="56">
        <v>200</v>
      </c>
      <c r="D38" s="66" t="s">
        <v>292</v>
      </c>
      <c r="E38" s="56">
        <v>11</v>
      </c>
      <c r="F38" s="203" t="s">
        <v>77</v>
      </c>
      <c r="G38" s="74"/>
      <c r="H38" s="95">
        <f>A38*C38*E38/$D$7</f>
        <v>806.66666666666663</v>
      </c>
      <c r="I38" s="68" t="s">
        <v>72</v>
      </c>
    </row>
    <row r="39" spans="1:9" ht="18" customHeight="1" x14ac:dyDescent="0.2">
      <c r="A39" s="56">
        <v>12</v>
      </c>
      <c r="B39" s="203" t="s">
        <v>291</v>
      </c>
      <c r="C39" s="56">
        <v>150</v>
      </c>
      <c r="D39" s="66" t="s">
        <v>293</v>
      </c>
      <c r="E39" s="56">
        <v>11</v>
      </c>
      <c r="F39" s="203" t="s">
        <v>77</v>
      </c>
      <c r="G39" s="74"/>
      <c r="H39" s="95">
        <f t="shared" ref="H39" si="1">A39*C39*E39/$D$7</f>
        <v>132</v>
      </c>
      <c r="I39" s="68" t="s">
        <v>72</v>
      </c>
    </row>
    <row r="40" spans="1:9" ht="18" customHeight="1" x14ac:dyDescent="0.2">
      <c r="A40" s="56">
        <v>0</v>
      </c>
      <c r="B40" s="203" t="s">
        <v>291</v>
      </c>
      <c r="C40" s="56">
        <v>0</v>
      </c>
      <c r="D40" s="66" t="s">
        <v>292</v>
      </c>
      <c r="E40" s="56">
        <v>0</v>
      </c>
      <c r="F40" s="203" t="s">
        <v>77</v>
      </c>
      <c r="G40" s="74"/>
      <c r="H40" s="95">
        <f t="shared" ref="H40:H41" si="2">A40*C40*E40/$D$7</f>
        <v>0</v>
      </c>
      <c r="I40" s="68" t="s">
        <v>72</v>
      </c>
    </row>
    <row r="41" spans="1:9" ht="18" customHeight="1" x14ac:dyDescent="0.2">
      <c r="A41" s="56">
        <v>0</v>
      </c>
      <c r="B41" s="203" t="s">
        <v>71</v>
      </c>
      <c r="C41" s="56">
        <v>0</v>
      </c>
      <c r="D41" s="66" t="s">
        <v>293</v>
      </c>
      <c r="E41" s="56">
        <v>0</v>
      </c>
      <c r="F41" s="203" t="s">
        <v>77</v>
      </c>
      <c r="G41" s="74"/>
      <c r="H41" s="96">
        <f t="shared" si="2"/>
        <v>0</v>
      </c>
      <c r="I41" s="53" t="s">
        <v>72</v>
      </c>
    </row>
    <row r="42" spans="1:9" ht="18" customHeight="1" x14ac:dyDescent="0.2">
      <c r="A42" s="56">
        <v>0</v>
      </c>
      <c r="B42" s="212" t="s">
        <v>113</v>
      </c>
      <c r="C42" s="212"/>
      <c r="D42" s="45"/>
      <c r="E42" s="45"/>
      <c r="F42" s="45"/>
      <c r="G42" s="45"/>
      <c r="H42" s="96">
        <f>-A42*1000/$D$7</f>
        <v>0</v>
      </c>
      <c r="I42" s="53" t="s">
        <v>72</v>
      </c>
    </row>
    <row r="43" spans="1:9" ht="18" customHeight="1" x14ac:dyDescent="0.2">
      <c r="A43" s="56">
        <v>0</v>
      </c>
      <c r="B43" s="213" t="s">
        <v>237</v>
      </c>
      <c r="C43" s="213"/>
      <c r="D43" s="45"/>
      <c r="E43" s="45"/>
      <c r="F43" s="45"/>
      <c r="G43" s="45"/>
      <c r="H43" s="95">
        <f>A43*1000/$D$7</f>
        <v>0</v>
      </c>
      <c r="I43" s="68" t="s">
        <v>72</v>
      </c>
    </row>
    <row r="44" spans="1:9" ht="18" customHeight="1" x14ac:dyDescent="0.2">
      <c r="B44" s="100"/>
      <c r="C44" s="100"/>
      <c r="D44" s="45"/>
      <c r="E44" s="45"/>
      <c r="F44" s="79" t="s">
        <v>56</v>
      </c>
      <c r="G44" s="73"/>
      <c r="H44" s="82">
        <f>SUM(H29:H43)</f>
        <v>4974</v>
      </c>
      <c r="I44" s="83" t="s">
        <v>72</v>
      </c>
    </row>
    <row r="45" spans="1:9" ht="18" customHeight="1" x14ac:dyDescent="0.2">
      <c r="A45" s="62"/>
      <c r="B45" s="62"/>
      <c r="C45" s="62"/>
      <c r="D45" s="62"/>
      <c r="E45" s="62"/>
      <c r="F45" s="62"/>
      <c r="G45" s="99">
        <f>H44/1000</f>
        <v>4.9740000000000002</v>
      </c>
      <c r="H45" s="97" t="s">
        <v>79</v>
      </c>
      <c r="I45" s="45"/>
    </row>
    <row r="46" spans="1:9" ht="18" customHeight="1" x14ac:dyDescent="0.2">
      <c r="A46" s="211" t="s">
        <v>294</v>
      </c>
      <c r="B46" s="209"/>
      <c r="C46" s="209"/>
      <c r="D46" s="209"/>
      <c r="E46" s="209"/>
      <c r="F46" s="210"/>
      <c r="G46" s="109">
        <f>(D26+H44)/1000</f>
        <v>23.123999999999999</v>
      </c>
      <c r="H46" s="110" t="s">
        <v>79</v>
      </c>
      <c r="I46" s="64" t="s">
        <v>69</v>
      </c>
    </row>
    <row r="47" spans="1:9" ht="18" customHeight="1" x14ac:dyDescent="0.2">
      <c r="A47" s="44"/>
      <c r="B47" s="44"/>
      <c r="C47" s="44"/>
      <c r="D47" s="44"/>
      <c r="E47" s="44"/>
      <c r="F47" s="44"/>
      <c r="G47" s="44"/>
      <c r="H47" s="44"/>
      <c r="I47" s="44"/>
    </row>
    <row r="48" spans="1:9" ht="21" customHeight="1" x14ac:dyDescent="0.2">
      <c r="A48" s="205" t="s">
        <v>107</v>
      </c>
      <c r="B48" s="205"/>
      <c r="C48" s="205"/>
      <c r="D48" s="205"/>
      <c r="E48" s="101"/>
      <c r="F48" s="101"/>
      <c r="G48" s="101"/>
      <c r="H48" s="101"/>
      <c r="I48" s="101"/>
    </row>
    <row r="49" spans="1:9" ht="18" customHeight="1" x14ac:dyDescent="0.25">
      <c r="A49" s="43"/>
      <c r="B49" s="3"/>
      <c r="C49" s="3"/>
      <c r="D49" s="3"/>
      <c r="E49" s="3"/>
      <c r="F49" s="3"/>
      <c r="G49" s="3"/>
      <c r="H49" s="3"/>
      <c r="I49" s="3"/>
    </row>
    <row r="50" spans="1:9" ht="18" customHeight="1" x14ac:dyDescent="0.2">
      <c r="A50" s="104">
        <v>131</v>
      </c>
      <c r="B50" s="102" t="s">
        <v>109</v>
      </c>
      <c r="C50" s="103">
        <v>5</v>
      </c>
      <c r="D50" s="102" t="s">
        <v>108</v>
      </c>
      <c r="E50" s="55">
        <v>60</v>
      </c>
      <c r="F50" s="107" t="s">
        <v>78</v>
      </c>
      <c r="G50" s="71"/>
      <c r="H50" s="204">
        <f>A50*C50*E50/$D$7</f>
        <v>262</v>
      </c>
      <c r="I50" s="106" t="s">
        <v>72</v>
      </c>
    </row>
    <row r="51" spans="1:9" ht="18" customHeight="1" x14ac:dyDescent="0.2">
      <c r="A51" s="105">
        <v>0</v>
      </c>
      <c r="B51" s="102" t="s">
        <v>110</v>
      </c>
      <c r="C51" s="103">
        <v>8</v>
      </c>
      <c r="D51" s="102" t="s">
        <v>111</v>
      </c>
      <c r="E51" s="55">
        <v>270</v>
      </c>
      <c r="F51" s="66" t="s">
        <v>78</v>
      </c>
      <c r="G51" s="68"/>
      <c r="H51" s="81">
        <f>A51*C51*E51/$D$7</f>
        <v>0</v>
      </c>
      <c r="I51" s="83" t="s">
        <v>72</v>
      </c>
    </row>
    <row r="52" spans="1:9" ht="18" customHeight="1" x14ac:dyDescent="0.2">
      <c r="A52" s="61"/>
      <c r="B52" s="92"/>
      <c r="C52" s="61"/>
      <c r="D52" s="61"/>
      <c r="E52" s="61"/>
      <c r="F52" s="61"/>
      <c r="G52" s="61"/>
      <c r="H52" s="61"/>
      <c r="I52" s="61"/>
    </row>
    <row r="53" spans="1:9" ht="18" customHeight="1" x14ac:dyDescent="0.2">
      <c r="A53" s="208" t="s">
        <v>295</v>
      </c>
      <c r="B53" s="209"/>
      <c r="C53" s="209"/>
      <c r="D53" s="209"/>
      <c r="E53" s="209"/>
      <c r="F53" s="210"/>
      <c r="G53" s="111">
        <f>(H50+H51)/1000</f>
        <v>0.26200000000000001</v>
      </c>
      <c r="H53" s="110" t="s">
        <v>79</v>
      </c>
      <c r="I53" s="64" t="s">
        <v>73</v>
      </c>
    </row>
    <row r="54" spans="1:9" ht="18" customHeight="1" x14ac:dyDescent="0.2">
      <c r="A54" s="3"/>
      <c r="B54" s="3"/>
      <c r="C54" s="3"/>
      <c r="D54" s="3"/>
      <c r="E54" s="3"/>
      <c r="F54" s="3"/>
      <c r="G54" s="3"/>
      <c r="H54" s="3"/>
      <c r="I54" s="3"/>
    </row>
    <row r="55" spans="1:9" ht="21" customHeight="1" x14ac:dyDescent="0.2">
      <c r="A55" s="205" t="s">
        <v>57</v>
      </c>
      <c r="B55" s="205"/>
      <c r="C55" s="205"/>
      <c r="D55" s="205"/>
      <c r="E55" s="114"/>
      <c r="F55" s="114"/>
      <c r="G55" s="114"/>
      <c r="H55" s="114"/>
      <c r="I55" s="114"/>
    </row>
    <row r="56" spans="1:9" ht="18" customHeight="1" x14ac:dyDescent="0.25">
      <c r="A56" s="43"/>
      <c r="B56" s="3"/>
      <c r="C56" s="3"/>
      <c r="D56" s="3"/>
      <c r="E56" s="3"/>
      <c r="F56" s="3"/>
      <c r="G56" s="3"/>
      <c r="H56" s="3"/>
      <c r="I56" s="3"/>
    </row>
    <row r="57" spans="1:9" ht="18" customHeight="1" x14ac:dyDescent="0.2">
      <c r="A57" s="108" t="s">
        <v>58</v>
      </c>
      <c r="B57" s="112"/>
      <c r="C57" s="110"/>
      <c r="D57" s="113">
        <f>D10</f>
        <v>1782</v>
      </c>
      <c r="E57" s="64" t="s">
        <v>70</v>
      </c>
      <c r="F57" s="3"/>
      <c r="G57" s="3"/>
      <c r="H57" s="3"/>
      <c r="I57" s="3"/>
    </row>
    <row r="58" spans="1:9" ht="18" customHeight="1" x14ac:dyDescent="0.2">
      <c r="A58" s="118" t="s">
        <v>59</v>
      </c>
      <c r="B58" s="116"/>
      <c r="C58" s="117"/>
      <c r="D58" s="119">
        <f>G46</f>
        <v>23.123999999999999</v>
      </c>
      <c r="E58" s="64" t="s">
        <v>69</v>
      </c>
      <c r="F58" s="3"/>
      <c r="G58" s="3"/>
      <c r="H58" s="3"/>
      <c r="I58" s="3"/>
    </row>
    <row r="59" spans="1:9" ht="18" customHeight="1" x14ac:dyDescent="0.2">
      <c r="A59" s="108" t="s">
        <v>114</v>
      </c>
      <c r="B59" s="112"/>
      <c r="C59" s="110"/>
      <c r="D59" s="119">
        <f>G53</f>
        <v>0.26200000000000001</v>
      </c>
      <c r="E59" s="64" t="s">
        <v>73</v>
      </c>
      <c r="F59" s="3"/>
      <c r="G59" s="3"/>
      <c r="H59" s="3"/>
      <c r="I59" s="3"/>
    </row>
    <row r="60" spans="1:9" ht="18" customHeight="1" x14ac:dyDescent="0.2">
      <c r="A60" s="118" t="s">
        <v>60</v>
      </c>
      <c r="B60" s="116"/>
      <c r="C60" s="117"/>
      <c r="D60" s="119">
        <f>D58-D59</f>
        <v>22.861999999999998</v>
      </c>
      <c r="E60" s="64" t="s">
        <v>74</v>
      </c>
      <c r="F60" s="3"/>
      <c r="G60" s="3"/>
      <c r="H60" s="3"/>
      <c r="I60" s="3"/>
    </row>
    <row r="61" spans="1:9" ht="18" customHeight="1" x14ac:dyDescent="0.2">
      <c r="A61" s="3"/>
      <c r="B61" s="3"/>
      <c r="C61" s="3"/>
      <c r="D61" s="3"/>
      <c r="E61" s="3"/>
      <c r="F61" s="3"/>
      <c r="G61" s="3"/>
      <c r="H61" s="3"/>
      <c r="I61" s="3"/>
    </row>
    <row r="62" spans="1:9" ht="26.25" customHeight="1" x14ac:dyDescent="0.2">
      <c r="A62" s="121" t="s">
        <v>61</v>
      </c>
      <c r="B62" s="122"/>
      <c r="C62" s="122"/>
      <c r="D62" s="123">
        <f>D57/D60</f>
        <v>77.945936488496201</v>
      </c>
      <c r="E62" s="124" t="s">
        <v>75</v>
      </c>
      <c r="F62" s="3"/>
      <c r="G62" s="120"/>
      <c r="H62" s="120"/>
      <c r="I62" s="120"/>
    </row>
    <row r="63" spans="1:9" ht="26.25" customHeight="1" x14ac:dyDescent="0.2">
      <c r="A63" s="125"/>
      <c r="B63" s="126"/>
      <c r="C63" s="126"/>
      <c r="D63" s="127"/>
      <c r="E63" s="128"/>
      <c r="F63" s="3"/>
      <c r="G63" s="120"/>
      <c r="H63" s="120"/>
      <c r="I63" s="120"/>
    </row>
    <row r="64" spans="1:9" ht="83.25" customHeight="1" x14ac:dyDescent="0.2">
      <c r="A64" s="206" t="s">
        <v>296</v>
      </c>
      <c r="B64" s="207"/>
      <c r="C64" s="207"/>
      <c r="D64" s="207"/>
      <c r="E64" s="207"/>
      <c r="F64" s="207"/>
      <c r="G64" s="129"/>
      <c r="H64" s="129"/>
      <c r="I64" s="129"/>
    </row>
    <row r="65" spans="1:10" x14ac:dyDescent="0.2">
      <c r="A65" s="254"/>
      <c r="J65" s="130"/>
    </row>
    <row r="69" spans="1:10" ht="15.75" hidden="1" x14ac:dyDescent="0.25">
      <c r="A69" s="9" t="s">
        <v>120</v>
      </c>
      <c r="B69" s="9"/>
    </row>
    <row r="70" spans="1:10" ht="15.75" hidden="1" x14ac:dyDescent="0.25">
      <c r="A70" s="9" t="s">
        <v>6</v>
      </c>
      <c r="B70" s="9"/>
    </row>
    <row r="71" spans="1:10" hidden="1" x14ac:dyDescent="0.2">
      <c r="A71" s="11" t="s">
        <v>123</v>
      </c>
      <c r="B71" s="11"/>
    </row>
    <row r="72" spans="1:10" hidden="1" x14ac:dyDescent="0.2">
      <c r="A72" s="11" t="s">
        <v>124</v>
      </c>
      <c r="B72" s="11"/>
    </row>
    <row r="73" spans="1:10" hidden="1" x14ac:dyDescent="0.2">
      <c r="A73" s="11" t="s">
        <v>125</v>
      </c>
      <c r="B73" s="11"/>
    </row>
    <row r="74" spans="1:10" hidden="1" x14ac:dyDescent="0.2">
      <c r="A74" s="11" t="s">
        <v>7</v>
      </c>
      <c r="B74" s="11"/>
    </row>
    <row r="75" spans="1:10" hidden="1" x14ac:dyDescent="0.2">
      <c r="A75" s="11" t="s">
        <v>40</v>
      </c>
      <c r="B75" s="11"/>
    </row>
    <row r="76" spans="1:10" hidden="1" x14ac:dyDescent="0.2">
      <c r="A76" s="11" t="s">
        <v>21</v>
      </c>
      <c r="B76" s="11"/>
    </row>
    <row r="77" spans="1:10" hidden="1" x14ac:dyDescent="0.2">
      <c r="A77" s="11" t="s">
        <v>126</v>
      </c>
      <c r="B77" s="11"/>
    </row>
    <row r="78" spans="1:10" hidden="1" x14ac:dyDescent="0.2">
      <c r="A78" s="11" t="s">
        <v>32</v>
      </c>
      <c r="B78" s="11"/>
    </row>
    <row r="79" spans="1:10" hidden="1" x14ac:dyDescent="0.2">
      <c r="A79" s="12"/>
      <c r="B79" s="12"/>
    </row>
    <row r="80" spans="1:10" ht="15.75" hidden="1" x14ac:dyDescent="0.25">
      <c r="A80" s="26" t="s">
        <v>121</v>
      </c>
      <c r="B80" s="10" t="str">
        <f>F15</f>
        <v>Canterbury &amp; Otago</v>
      </c>
    </row>
    <row r="81" spans="1:11" ht="45.75" hidden="1" thickBot="1" x14ac:dyDescent="0.3">
      <c r="A81" s="27"/>
      <c r="B81" s="28" t="s">
        <v>122</v>
      </c>
      <c r="D81" s="35" t="s">
        <v>123</v>
      </c>
      <c r="E81" s="35" t="s">
        <v>124</v>
      </c>
      <c r="F81" s="35" t="s">
        <v>125</v>
      </c>
      <c r="G81" s="35" t="s">
        <v>7</v>
      </c>
      <c r="H81" s="35" t="s">
        <v>40</v>
      </c>
      <c r="I81" s="35" t="s">
        <v>21</v>
      </c>
      <c r="J81" s="35" t="s">
        <v>11</v>
      </c>
      <c r="K81" s="35" t="s">
        <v>32</v>
      </c>
    </row>
    <row r="82" spans="1:11" ht="32.25" hidden="1" thickBot="1" x14ac:dyDescent="0.25">
      <c r="A82" s="12"/>
      <c r="B82" s="40" t="str">
        <f>IF($B$80="Waikato &amp; Bay of Plenty",J82,IF($B$80="Northland",G82,IF($B$80="Canterbury &amp; Otago",D82,IF($B$80="Lower North Island",E82,IF($B$80="Southland",H82,IF($B$80="Taranaki",I82,IF($B$80="Westland",K82,IF($B$80="Nelson &amp; Marlborough",F82))))))))</f>
        <v>Banks Peninsula</v>
      </c>
      <c r="D82" s="15" t="s">
        <v>133</v>
      </c>
      <c r="E82" s="15" t="s">
        <v>25</v>
      </c>
      <c r="F82" s="15" t="s">
        <v>131</v>
      </c>
      <c r="G82" s="15" t="s">
        <v>47</v>
      </c>
      <c r="H82" s="15" t="s">
        <v>43</v>
      </c>
      <c r="I82" s="15" t="s">
        <v>23</v>
      </c>
      <c r="J82" s="15" t="s">
        <v>129</v>
      </c>
      <c r="K82" s="15" t="s">
        <v>36</v>
      </c>
    </row>
    <row r="83" spans="1:11" ht="32.25" hidden="1" thickBot="1" x14ac:dyDescent="0.25">
      <c r="A83" s="12"/>
      <c r="B83" s="40" t="str">
        <f t="shared" ref="B83:B127" si="3">IF($B$80="Waikato &amp; Bay of Plenty",J83,IF($B$80="Northland",G83,IF($B$80="Canterbury &amp; Otago",D83,IF($B$80="Lower North Island",E83,IF($B$80="Southland",H83,IF($B$80="Taranaki",I83,IF($B$80="Westland",K83,IF($B$80="Nelson &amp; Marlborough",F83))))))))</f>
        <v>Carew irrigated</v>
      </c>
      <c r="D83" s="15" t="s">
        <v>135</v>
      </c>
      <c r="E83" s="15" t="s">
        <v>138</v>
      </c>
      <c r="F83" s="15" t="s">
        <v>28</v>
      </c>
      <c r="G83" s="15" t="s">
        <v>8</v>
      </c>
      <c r="H83" s="15" t="s">
        <v>143</v>
      </c>
      <c r="I83" s="15" t="s">
        <v>146</v>
      </c>
      <c r="J83" s="15" t="s">
        <v>16</v>
      </c>
      <c r="K83" s="15" t="s">
        <v>145</v>
      </c>
    </row>
    <row r="84" spans="1:11" ht="32.25" hidden="1" thickBot="1" x14ac:dyDescent="0.25">
      <c r="A84" s="12"/>
      <c r="B84" s="40" t="str">
        <f t="shared" si="3"/>
        <v>Clydevale</v>
      </c>
      <c r="D84" s="15" t="s">
        <v>136</v>
      </c>
      <c r="E84" s="15" t="s">
        <v>24</v>
      </c>
      <c r="F84" s="15" t="s">
        <v>160</v>
      </c>
      <c r="G84" s="15" t="s">
        <v>150</v>
      </c>
      <c r="H84" s="15" t="s">
        <v>165</v>
      </c>
      <c r="I84" s="15" t="s">
        <v>168</v>
      </c>
      <c r="J84" s="15" t="s">
        <v>141</v>
      </c>
      <c r="K84" s="15" t="s">
        <v>148</v>
      </c>
    </row>
    <row r="85" spans="1:11" ht="48" hidden="1" thickBot="1" x14ac:dyDescent="0.25">
      <c r="A85" s="12"/>
      <c r="B85" s="40" t="str">
        <f t="shared" si="3"/>
        <v>Culverden spray irrigated</v>
      </c>
      <c r="D85" s="15" t="s">
        <v>137</v>
      </c>
      <c r="E85" s="15" t="s">
        <v>142</v>
      </c>
      <c r="F85" s="15" t="s">
        <v>31</v>
      </c>
      <c r="G85" s="15" t="s">
        <v>151</v>
      </c>
      <c r="H85" s="15" t="s">
        <v>170</v>
      </c>
      <c r="I85" s="15" t="s">
        <v>197</v>
      </c>
      <c r="J85" s="15" t="s">
        <v>17</v>
      </c>
      <c r="K85" s="15" t="s">
        <v>35</v>
      </c>
    </row>
    <row r="86" spans="1:11" ht="48" hidden="1" thickBot="1" x14ac:dyDescent="0.25">
      <c r="A86" s="12"/>
      <c r="B86" s="40" t="str">
        <f t="shared" si="3"/>
        <v>Dunsandel spray irrigated</v>
      </c>
      <c r="D86" s="15" t="s">
        <v>139</v>
      </c>
      <c r="E86" s="15" t="s">
        <v>26</v>
      </c>
      <c r="F86" s="15" t="s">
        <v>30</v>
      </c>
      <c r="G86" s="15" t="s">
        <v>154</v>
      </c>
      <c r="H86" s="15" t="s">
        <v>178</v>
      </c>
      <c r="I86" s="15" t="s">
        <v>22</v>
      </c>
      <c r="J86" s="15" t="s">
        <v>149</v>
      </c>
      <c r="K86" s="15" t="s">
        <v>33</v>
      </c>
    </row>
    <row r="87" spans="1:11" ht="32.25" hidden="1" thickBot="1" x14ac:dyDescent="0.25">
      <c r="A87" s="12"/>
      <c r="B87" s="40" t="str">
        <f t="shared" si="3"/>
        <v>Duntroon</v>
      </c>
      <c r="D87" s="15" t="s">
        <v>140</v>
      </c>
      <c r="E87" s="15" t="s">
        <v>153</v>
      </c>
      <c r="F87" s="15" t="s">
        <v>189</v>
      </c>
      <c r="G87" s="15" t="s">
        <v>156</v>
      </c>
      <c r="H87" s="15" t="s">
        <v>193</v>
      </c>
      <c r="I87" s="15" t="s">
        <v>50</v>
      </c>
      <c r="J87" s="15" t="s">
        <v>158</v>
      </c>
      <c r="K87" s="15" t="s">
        <v>38</v>
      </c>
    </row>
    <row r="88" spans="1:11" ht="32.25" hidden="1" thickBot="1" x14ac:dyDescent="0.25">
      <c r="A88" s="12"/>
      <c r="B88" s="40" t="str">
        <f t="shared" si="3"/>
        <v>Hinds/lowcliff irrigated</v>
      </c>
      <c r="D88" s="15" t="s">
        <v>147</v>
      </c>
      <c r="E88" s="15" t="s">
        <v>164</v>
      </c>
      <c r="F88" s="15" t="s">
        <v>205</v>
      </c>
      <c r="G88" s="15" t="s">
        <v>157</v>
      </c>
      <c r="H88" s="15" t="s">
        <v>45</v>
      </c>
      <c r="I88" s="15" t="s">
        <v>227</v>
      </c>
      <c r="J88" s="15" t="s">
        <v>159</v>
      </c>
      <c r="K88" s="15" t="s">
        <v>29</v>
      </c>
    </row>
    <row r="89" spans="1:11" ht="32.25" hidden="1" thickBot="1" x14ac:dyDescent="0.25">
      <c r="A89" s="12"/>
      <c r="B89" s="40" t="str">
        <f t="shared" si="3"/>
        <v>Kaikoura</v>
      </c>
      <c r="D89" s="15" t="s">
        <v>152</v>
      </c>
      <c r="E89" s="15" t="s">
        <v>27</v>
      </c>
      <c r="F89" s="15" t="s">
        <v>206</v>
      </c>
      <c r="G89" s="15" t="s">
        <v>9</v>
      </c>
      <c r="H89" s="15" t="s">
        <v>217</v>
      </c>
      <c r="I89" s="11"/>
      <c r="J89" s="15" t="s">
        <v>19</v>
      </c>
      <c r="K89" s="15" t="s">
        <v>37</v>
      </c>
    </row>
    <row r="90" spans="1:11" ht="32.25" hidden="1" thickBot="1" x14ac:dyDescent="0.25">
      <c r="A90" s="12"/>
      <c r="B90" s="40" t="str">
        <f t="shared" si="3"/>
        <v>Kaitangata</v>
      </c>
      <c r="D90" s="15" t="s">
        <v>155</v>
      </c>
      <c r="E90" s="15" t="s">
        <v>171</v>
      </c>
      <c r="F90" s="15" t="s">
        <v>226</v>
      </c>
      <c r="G90" s="15" t="s">
        <v>166</v>
      </c>
      <c r="H90" s="15" t="s">
        <v>44</v>
      </c>
      <c r="I90" s="11"/>
      <c r="J90" s="15" t="s">
        <v>162</v>
      </c>
      <c r="K90" s="15" t="s">
        <v>201</v>
      </c>
    </row>
    <row r="91" spans="1:11" ht="32.25" hidden="1" thickBot="1" x14ac:dyDescent="0.25">
      <c r="A91" s="12"/>
      <c r="B91" s="40" t="str">
        <f t="shared" si="3"/>
        <v>Leeston irrigated</v>
      </c>
      <c r="D91" s="15" t="s">
        <v>161</v>
      </c>
      <c r="E91" s="15" t="s">
        <v>177</v>
      </c>
      <c r="F91" s="11"/>
      <c r="G91" s="15" t="s">
        <v>10</v>
      </c>
      <c r="H91" s="15" t="s">
        <v>42</v>
      </c>
      <c r="I91" s="11"/>
      <c r="J91" s="15" t="s">
        <v>49</v>
      </c>
      <c r="K91" s="15" t="s">
        <v>209</v>
      </c>
    </row>
    <row r="92" spans="1:11" ht="32.25" hidden="1" thickBot="1" x14ac:dyDescent="0.25">
      <c r="A92" s="12"/>
      <c r="B92" s="40" t="str">
        <f t="shared" si="3"/>
        <v>Maniototo</v>
      </c>
      <c r="D92" s="15" t="s">
        <v>163</v>
      </c>
      <c r="E92" s="15" t="s">
        <v>182</v>
      </c>
      <c r="F92" s="11"/>
      <c r="G92" s="15" t="s">
        <v>48</v>
      </c>
      <c r="H92" s="15" t="s">
        <v>46</v>
      </c>
      <c r="I92" s="11"/>
      <c r="J92" s="15" t="s">
        <v>172</v>
      </c>
      <c r="K92" s="15" t="s">
        <v>34</v>
      </c>
    </row>
    <row r="93" spans="1:11" ht="32.25" hidden="1" thickBot="1" x14ac:dyDescent="0.25">
      <c r="A93" s="12"/>
      <c r="B93" s="40" t="str">
        <f t="shared" si="3"/>
        <v>Methvern unirrigated</v>
      </c>
      <c r="D93" s="15" t="s">
        <v>167</v>
      </c>
      <c r="E93" s="15" t="s">
        <v>194</v>
      </c>
      <c r="F93" s="11"/>
      <c r="G93" s="15" t="s">
        <v>222</v>
      </c>
      <c r="H93" s="11"/>
      <c r="I93" s="11"/>
      <c r="J93" s="15" t="s">
        <v>173</v>
      </c>
      <c r="K93" s="15" t="s">
        <v>39</v>
      </c>
    </row>
    <row r="94" spans="1:11" ht="32.25" hidden="1" thickBot="1" x14ac:dyDescent="0.25">
      <c r="A94" s="12"/>
      <c r="B94" s="40" t="str">
        <f t="shared" si="3"/>
        <v>Morven</v>
      </c>
      <c r="D94" s="15" t="s">
        <v>169</v>
      </c>
      <c r="E94" s="15" t="s">
        <v>195</v>
      </c>
      <c r="F94" s="11"/>
      <c r="G94" s="15" t="s">
        <v>223</v>
      </c>
      <c r="H94" s="11"/>
      <c r="I94" s="11"/>
      <c r="J94" s="15" t="s">
        <v>174</v>
      </c>
      <c r="K94" s="11"/>
    </row>
    <row r="95" spans="1:11" ht="32.25" hidden="1" thickBot="1" x14ac:dyDescent="0.25">
      <c r="A95" s="12"/>
      <c r="B95" s="40" t="str">
        <f t="shared" si="3"/>
        <v xml:space="preserve">Oxford </v>
      </c>
      <c r="D95" s="15" t="s">
        <v>181</v>
      </c>
      <c r="E95" s="15" t="s">
        <v>232</v>
      </c>
      <c r="F95" s="11"/>
      <c r="G95" s="36"/>
      <c r="H95" s="11"/>
      <c r="I95" s="11"/>
      <c r="J95" s="15" t="s">
        <v>175</v>
      </c>
      <c r="K95" s="11"/>
    </row>
    <row r="96" spans="1:11" ht="32.25" hidden="1" thickBot="1" x14ac:dyDescent="0.25">
      <c r="A96" s="12"/>
      <c r="B96" s="40" t="str">
        <f t="shared" si="3"/>
        <v>Pleasant Point irrigated</v>
      </c>
      <c r="D96" s="15" t="s">
        <v>184</v>
      </c>
      <c r="E96" s="15" t="s">
        <v>207</v>
      </c>
      <c r="F96" s="11"/>
      <c r="G96" s="36"/>
      <c r="H96" s="11"/>
      <c r="I96" s="11"/>
      <c r="J96" s="15" t="s">
        <v>176</v>
      </c>
      <c r="K96" s="11"/>
    </row>
    <row r="97" spans="1:11" ht="32.25" hidden="1" thickBot="1" x14ac:dyDescent="0.25">
      <c r="A97" s="12"/>
      <c r="B97" s="40" t="str">
        <f t="shared" si="3"/>
        <v>Rangiora</v>
      </c>
      <c r="D97" s="15" t="s">
        <v>190</v>
      </c>
      <c r="E97" s="15" t="s">
        <v>208</v>
      </c>
      <c r="F97" s="11"/>
      <c r="G97" s="36"/>
      <c r="H97" s="11"/>
      <c r="I97" s="11"/>
      <c r="J97" s="15" t="s">
        <v>18</v>
      </c>
      <c r="K97" s="11"/>
    </row>
    <row r="98" spans="1:11" ht="32.25" hidden="1" thickBot="1" x14ac:dyDescent="0.25">
      <c r="A98" s="12"/>
      <c r="B98" s="40" t="str">
        <f t="shared" si="3"/>
        <v>Seafield/Dorie irrigated</v>
      </c>
      <c r="D98" s="15" t="s">
        <v>233</v>
      </c>
      <c r="E98" s="15" t="s">
        <v>216</v>
      </c>
      <c r="F98" s="11"/>
      <c r="G98" s="36"/>
      <c r="H98" s="11"/>
      <c r="I98" s="11"/>
      <c r="J98" s="15" t="s">
        <v>179</v>
      </c>
      <c r="K98" s="11"/>
    </row>
    <row r="99" spans="1:11" ht="63.75" hidden="1" thickBot="1" x14ac:dyDescent="0.25">
      <c r="A99" s="12"/>
      <c r="B99" s="40" t="str">
        <f t="shared" si="3"/>
        <v>Springston irrigated</v>
      </c>
      <c r="D99" s="15" t="s">
        <v>202</v>
      </c>
      <c r="E99" s="15" t="s">
        <v>229</v>
      </c>
      <c r="F99" s="11"/>
      <c r="G99" s="37"/>
      <c r="H99" s="11"/>
      <c r="I99" s="11"/>
      <c r="J99" s="15" t="s">
        <v>180</v>
      </c>
      <c r="K99" s="11"/>
    </row>
    <row r="100" spans="1:11" ht="32.25" hidden="1" thickBot="1" x14ac:dyDescent="0.25">
      <c r="A100" s="12"/>
      <c r="B100" s="40" t="str">
        <f t="shared" si="3"/>
        <v>Taieri Plains</v>
      </c>
      <c r="D100" s="15" t="s">
        <v>204</v>
      </c>
      <c r="E100" s="15" t="s">
        <v>230</v>
      </c>
      <c r="F100" s="11"/>
      <c r="G100" s="11"/>
      <c r="H100" s="11"/>
      <c r="I100" s="11"/>
      <c r="J100" s="15" t="s">
        <v>20</v>
      </c>
      <c r="K100" s="11"/>
    </row>
    <row r="101" spans="1:11" ht="16.5" hidden="1" thickBot="1" x14ac:dyDescent="0.25">
      <c r="A101" s="12"/>
      <c r="B101" s="40" t="str">
        <f t="shared" si="3"/>
        <v>Tapanui</v>
      </c>
      <c r="D101" s="15" t="s">
        <v>41</v>
      </c>
      <c r="E101" s="38"/>
      <c r="F101" s="11"/>
      <c r="G101" s="36"/>
      <c r="H101" s="11"/>
      <c r="I101" s="11"/>
      <c r="J101" s="15" t="s">
        <v>183</v>
      </c>
      <c r="K101" s="11"/>
    </row>
    <row r="102" spans="1:11" ht="48" hidden="1" thickBot="1" x14ac:dyDescent="0.25">
      <c r="A102" s="12"/>
      <c r="B102" s="40" t="str">
        <f t="shared" si="3"/>
        <v>Te Pirita spray irrigated</v>
      </c>
      <c r="D102" s="15" t="s">
        <v>213</v>
      </c>
      <c r="E102" s="38"/>
      <c r="F102" s="11"/>
      <c r="G102" s="36"/>
      <c r="H102" s="11"/>
      <c r="I102" s="11"/>
      <c r="J102" s="15" t="s">
        <v>185</v>
      </c>
      <c r="K102" s="11"/>
    </row>
    <row r="103" spans="1:11" ht="32.25" hidden="1" thickBot="1" x14ac:dyDescent="0.25">
      <c r="A103" s="12"/>
      <c r="B103" s="40" t="str">
        <f t="shared" si="3"/>
        <v>Temuka</v>
      </c>
      <c r="D103" s="15" t="s">
        <v>215</v>
      </c>
      <c r="E103" s="38"/>
      <c r="F103" s="11"/>
      <c r="G103" s="11"/>
      <c r="H103" s="11"/>
      <c r="I103" s="11"/>
      <c r="J103" s="15" t="s">
        <v>186</v>
      </c>
      <c r="K103" s="11"/>
    </row>
    <row r="104" spans="1:11" ht="32.25" hidden="1" thickBot="1" x14ac:dyDescent="0.25">
      <c r="A104" s="12"/>
      <c r="B104" s="40" t="str">
        <f t="shared" si="3"/>
        <v>Waimate</v>
      </c>
      <c r="D104" s="15" t="s">
        <v>221</v>
      </c>
      <c r="E104" s="38"/>
      <c r="F104" s="11"/>
      <c r="G104" s="11"/>
      <c r="H104" s="11"/>
      <c r="I104" s="11"/>
      <c r="J104" s="15" t="s">
        <v>187</v>
      </c>
      <c r="K104" s="11"/>
    </row>
    <row r="105" spans="1:11" ht="32.25" hidden="1" thickBot="1" x14ac:dyDescent="0.25">
      <c r="A105" s="12"/>
      <c r="B105" s="40" t="str">
        <f t="shared" si="3"/>
        <v>Waitaki  Border dyke</v>
      </c>
      <c r="D105" s="15" t="s">
        <v>224</v>
      </c>
      <c r="E105" s="39"/>
      <c r="F105" s="11"/>
      <c r="G105" s="11"/>
      <c r="H105" s="11"/>
      <c r="I105" s="11"/>
      <c r="J105" s="15" t="s">
        <v>14</v>
      </c>
      <c r="K105" s="11"/>
    </row>
    <row r="106" spans="1:11" ht="32.25" hidden="1" thickBot="1" x14ac:dyDescent="0.25">
      <c r="A106" s="12"/>
      <c r="B106" s="40" t="str">
        <f t="shared" si="3"/>
        <v>Waitaki Spray</v>
      </c>
      <c r="D106" s="15" t="s">
        <v>225</v>
      </c>
      <c r="E106" s="39"/>
      <c r="F106" s="11"/>
      <c r="G106" s="11"/>
      <c r="H106" s="11"/>
      <c r="I106" s="11"/>
      <c r="J106" s="15" t="s">
        <v>188</v>
      </c>
      <c r="K106" s="11"/>
    </row>
    <row r="107" spans="1:11" ht="32.25" hidden="1" thickBot="1" x14ac:dyDescent="0.25">
      <c r="A107" s="12"/>
      <c r="B107" s="40" t="str">
        <f t="shared" si="3"/>
        <v>Winchmore irrigated</v>
      </c>
      <c r="D107" s="15" t="s">
        <v>234</v>
      </c>
      <c r="E107" s="39"/>
      <c r="F107" s="11"/>
      <c r="G107" s="11"/>
      <c r="H107" s="11"/>
      <c r="I107" s="11"/>
      <c r="J107" s="15" t="s">
        <v>13</v>
      </c>
      <c r="K107" s="11"/>
    </row>
    <row r="108" spans="1:11" ht="32.25" hidden="1" thickBot="1" x14ac:dyDescent="0.25">
      <c r="A108" s="12"/>
      <c r="B108" s="40">
        <f t="shared" si="3"/>
        <v>0</v>
      </c>
      <c r="D108" s="11"/>
      <c r="E108" s="11"/>
      <c r="F108" s="11"/>
      <c r="G108" s="11"/>
      <c r="H108" s="11"/>
      <c r="I108" s="11"/>
      <c r="J108" s="15" t="s">
        <v>191</v>
      </c>
      <c r="K108" s="11"/>
    </row>
    <row r="109" spans="1:11" ht="32.25" hidden="1" thickBot="1" x14ac:dyDescent="0.25">
      <c r="A109" s="12"/>
      <c r="B109" s="40">
        <f t="shared" si="3"/>
        <v>0</v>
      </c>
      <c r="D109" s="11"/>
      <c r="E109" s="11"/>
      <c r="F109" s="11"/>
      <c r="G109" s="11"/>
      <c r="H109" s="11"/>
      <c r="I109" s="11"/>
      <c r="J109" s="15" t="s">
        <v>192</v>
      </c>
      <c r="K109" s="11"/>
    </row>
    <row r="110" spans="1:11" ht="16.5" hidden="1" thickBot="1" x14ac:dyDescent="0.25">
      <c r="A110" s="12"/>
      <c r="B110" s="40">
        <f t="shared" si="3"/>
        <v>0</v>
      </c>
      <c r="D110" s="11"/>
      <c r="E110" s="11"/>
      <c r="F110" s="11"/>
      <c r="G110" s="11"/>
      <c r="H110" s="11"/>
      <c r="I110" s="11"/>
      <c r="J110" s="15" t="s">
        <v>12</v>
      </c>
      <c r="K110" s="11"/>
    </row>
    <row r="111" spans="1:11" ht="32.25" hidden="1" thickBot="1" x14ac:dyDescent="0.25">
      <c r="A111" s="12"/>
      <c r="B111" s="40">
        <f t="shared" si="3"/>
        <v>0</v>
      </c>
      <c r="D111" s="11"/>
      <c r="E111" s="11"/>
      <c r="F111" s="11"/>
      <c r="G111" s="11"/>
      <c r="H111" s="11"/>
      <c r="I111" s="11"/>
      <c r="J111" s="15" t="s">
        <v>199</v>
      </c>
      <c r="K111" s="11"/>
    </row>
    <row r="112" spans="1:11" ht="32.25" hidden="1" thickBot="1" x14ac:dyDescent="0.25">
      <c r="A112" s="12"/>
      <c r="B112" s="40">
        <f t="shared" si="3"/>
        <v>0</v>
      </c>
      <c r="D112" s="11"/>
      <c r="E112" s="11"/>
      <c r="F112" s="11"/>
      <c r="G112" s="11"/>
      <c r="H112" s="11"/>
      <c r="I112" s="11"/>
      <c r="J112" s="15" t="s">
        <v>200</v>
      </c>
      <c r="K112" s="11"/>
    </row>
    <row r="113" spans="1:11" ht="32.25" hidden="1" thickBot="1" x14ac:dyDescent="0.25">
      <c r="A113" s="12"/>
      <c r="B113" s="40">
        <f t="shared" si="3"/>
        <v>0</v>
      </c>
      <c r="D113" s="11"/>
      <c r="E113" s="11"/>
      <c r="F113" s="11"/>
      <c r="G113" s="11"/>
      <c r="H113" s="11"/>
      <c r="I113" s="11"/>
      <c r="J113" s="15" t="s">
        <v>203</v>
      </c>
      <c r="K113" s="11"/>
    </row>
    <row r="114" spans="1:11" ht="16.5" hidden="1" thickBot="1" x14ac:dyDescent="0.25">
      <c r="A114" s="12"/>
      <c r="B114" s="40">
        <f t="shared" si="3"/>
        <v>0</v>
      </c>
      <c r="D114" s="11"/>
      <c r="E114" s="11"/>
      <c r="F114" s="11"/>
      <c r="G114" s="11"/>
      <c r="H114" s="11"/>
      <c r="I114" s="11"/>
      <c r="J114" s="15" t="s">
        <v>210</v>
      </c>
      <c r="K114" s="11"/>
    </row>
    <row r="115" spans="1:11" ht="32.25" hidden="1" thickBot="1" x14ac:dyDescent="0.25">
      <c r="A115" s="12"/>
      <c r="B115" s="40">
        <f t="shared" si="3"/>
        <v>0</v>
      </c>
      <c r="D115" s="11"/>
      <c r="E115" s="11"/>
      <c r="F115" s="11"/>
      <c r="G115" s="11"/>
      <c r="H115" s="11"/>
      <c r="I115" s="11"/>
      <c r="J115" s="15" t="s">
        <v>211</v>
      </c>
      <c r="K115" s="11"/>
    </row>
    <row r="116" spans="1:11" ht="16.5" hidden="1" thickBot="1" x14ac:dyDescent="0.25">
      <c r="A116" s="12"/>
      <c r="B116" s="40">
        <f t="shared" si="3"/>
        <v>0</v>
      </c>
      <c r="D116" s="11"/>
      <c r="E116" s="11"/>
      <c r="F116" s="11"/>
      <c r="G116" s="11"/>
      <c r="H116" s="11"/>
      <c r="I116" s="11"/>
      <c r="J116" s="15" t="s">
        <v>212</v>
      </c>
      <c r="K116" s="11"/>
    </row>
    <row r="117" spans="1:11" ht="16.5" hidden="1" thickBot="1" x14ac:dyDescent="0.25">
      <c r="A117" s="12"/>
      <c r="B117" s="40">
        <f t="shared" si="3"/>
        <v>0</v>
      </c>
      <c r="D117" s="11"/>
      <c r="E117" s="11"/>
      <c r="F117" s="11"/>
      <c r="G117" s="11"/>
      <c r="H117" s="11"/>
      <c r="I117" s="11"/>
      <c r="J117" s="15" t="s">
        <v>214</v>
      </c>
      <c r="K117" s="11"/>
    </row>
    <row r="118" spans="1:11" ht="16.5" hidden="1" thickBot="1" x14ac:dyDescent="0.25">
      <c r="A118" s="12"/>
      <c r="B118" s="40">
        <f t="shared" si="3"/>
        <v>0</v>
      </c>
      <c r="D118" s="11"/>
      <c r="E118" s="11"/>
      <c r="F118" s="11"/>
      <c r="G118" s="11"/>
      <c r="H118" s="11"/>
      <c r="I118" s="11"/>
      <c r="J118" s="15" t="s">
        <v>15</v>
      </c>
      <c r="K118" s="11"/>
    </row>
    <row r="119" spans="1:11" ht="16.5" hidden="1" thickBot="1" x14ac:dyDescent="0.25">
      <c r="A119" s="12"/>
      <c r="B119" s="40">
        <f t="shared" si="3"/>
        <v>0</v>
      </c>
      <c r="D119" s="11"/>
      <c r="E119" s="11"/>
      <c r="F119" s="11"/>
      <c r="G119" s="11"/>
      <c r="H119" s="11"/>
      <c r="I119" s="11"/>
      <c r="J119" s="15" t="s">
        <v>218</v>
      </c>
      <c r="K119" s="11"/>
    </row>
    <row r="120" spans="1:11" ht="32.25" hidden="1" thickBot="1" x14ac:dyDescent="0.25">
      <c r="A120" s="12"/>
      <c r="B120" s="40">
        <f t="shared" si="3"/>
        <v>0</v>
      </c>
      <c r="D120" s="11"/>
      <c r="E120" s="11"/>
      <c r="F120" s="11"/>
      <c r="G120" s="11"/>
      <c r="H120" s="11"/>
      <c r="I120" s="11"/>
      <c r="J120" s="15" t="s">
        <v>219</v>
      </c>
      <c r="K120" s="11"/>
    </row>
    <row r="121" spans="1:11" ht="16.5" hidden="1" thickBot="1" x14ac:dyDescent="0.25">
      <c r="A121" s="12"/>
      <c r="B121" s="40">
        <f t="shared" si="3"/>
        <v>0</v>
      </c>
      <c r="D121" s="11"/>
      <c r="E121" s="11"/>
      <c r="F121" s="11"/>
      <c r="G121" s="11"/>
      <c r="H121" s="11"/>
      <c r="I121" s="11"/>
      <c r="J121" s="15" t="s">
        <v>220</v>
      </c>
      <c r="K121" s="11"/>
    </row>
    <row r="122" spans="1:11" ht="15.75" hidden="1" thickBot="1" x14ac:dyDescent="0.25">
      <c r="A122" s="12"/>
      <c r="B122" s="40">
        <f t="shared" si="3"/>
        <v>0</v>
      </c>
    </row>
    <row r="123" spans="1:11" ht="15.75" hidden="1" thickBot="1" x14ac:dyDescent="0.25">
      <c r="A123" s="12"/>
      <c r="B123" s="40">
        <f t="shared" si="3"/>
        <v>0</v>
      </c>
    </row>
    <row r="124" spans="1:11" ht="15.75" hidden="1" thickBot="1" x14ac:dyDescent="0.25">
      <c r="A124" s="12"/>
      <c r="B124" s="40">
        <f t="shared" si="3"/>
        <v>0</v>
      </c>
    </row>
    <row r="125" spans="1:11" ht="15.75" hidden="1" thickBot="1" x14ac:dyDescent="0.25">
      <c r="A125" s="12"/>
      <c r="B125" s="40">
        <f t="shared" si="3"/>
        <v>0</v>
      </c>
    </row>
    <row r="126" spans="1:11" ht="16.5" hidden="1" thickBot="1" x14ac:dyDescent="0.3">
      <c r="A126" s="12"/>
      <c r="B126" s="40">
        <f t="shared" si="3"/>
        <v>0</v>
      </c>
      <c r="D126" s="16"/>
      <c r="E126" s="17"/>
      <c r="F126" s="18"/>
      <c r="G126" s="18"/>
    </row>
    <row r="127" spans="1:11" ht="15.75" hidden="1" x14ac:dyDescent="0.2">
      <c r="A127" s="12"/>
      <c r="B127" s="40">
        <f t="shared" si="3"/>
        <v>0</v>
      </c>
      <c r="D127" s="19"/>
      <c r="E127" s="19"/>
      <c r="F127" s="20"/>
      <c r="G127" s="20"/>
    </row>
    <row r="128" spans="1:11" ht="15.75" hidden="1" x14ac:dyDescent="0.2">
      <c r="D128" s="19"/>
      <c r="E128" s="19"/>
      <c r="F128" s="20"/>
      <c r="G128" s="20"/>
    </row>
    <row r="129" spans="1:7" ht="30" hidden="1" x14ac:dyDescent="0.25">
      <c r="A129" s="13" t="s">
        <v>127</v>
      </c>
      <c r="B129" s="13" t="s">
        <v>6</v>
      </c>
      <c r="C129" s="14" t="s">
        <v>128</v>
      </c>
      <c r="D129" s="19"/>
      <c r="E129" s="19"/>
      <c r="F129" s="20"/>
      <c r="G129" s="20"/>
    </row>
    <row r="130" spans="1:7" ht="15.75" hidden="1" x14ac:dyDescent="0.2">
      <c r="A130" s="29" t="s">
        <v>47</v>
      </c>
      <c r="B130" s="30" t="s">
        <v>7</v>
      </c>
      <c r="C130" s="31">
        <v>12</v>
      </c>
      <c r="D130" s="19"/>
      <c r="E130" s="19"/>
      <c r="F130" s="20"/>
      <c r="G130" s="20"/>
    </row>
    <row r="131" spans="1:7" ht="15.75" hidden="1" x14ac:dyDescent="0.2">
      <c r="A131" s="29" t="s">
        <v>129</v>
      </c>
      <c r="B131" s="30" t="s">
        <v>130</v>
      </c>
      <c r="C131" s="31">
        <v>15</v>
      </c>
      <c r="D131" s="19"/>
      <c r="E131" s="19"/>
      <c r="F131" s="16"/>
      <c r="G131" s="16"/>
    </row>
    <row r="132" spans="1:7" ht="15.75" hidden="1" x14ac:dyDescent="0.2">
      <c r="A132" s="29" t="s">
        <v>16</v>
      </c>
      <c r="B132" s="30" t="s">
        <v>130</v>
      </c>
      <c r="C132" s="31">
        <v>14.5</v>
      </c>
      <c r="D132" s="19"/>
      <c r="E132" s="19"/>
      <c r="F132" s="21"/>
      <c r="G132" s="21"/>
    </row>
    <row r="133" spans="1:7" ht="15.75" hidden="1" x14ac:dyDescent="0.2">
      <c r="A133" s="29" t="s">
        <v>131</v>
      </c>
      <c r="B133" s="32" t="s">
        <v>132</v>
      </c>
      <c r="C133" s="31">
        <v>16</v>
      </c>
      <c r="D133" s="19"/>
      <c r="E133" s="19"/>
      <c r="F133" s="16"/>
      <c r="G133" s="16"/>
    </row>
    <row r="134" spans="1:7" ht="22.5" hidden="1" x14ac:dyDescent="0.2">
      <c r="A134" s="29" t="s">
        <v>133</v>
      </c>
      <c r="B134" s="32" t="s">
        <v>134</v>
      </c>
      <c r="C134" s="31">
        <v>11</v>
      </c>
      <c r="D134" s="19"/>
      <c r="E134" s="19"/>
      <c r="F134" s="16"/>
      <c r="G134" s="16"/>
    </row>
    <row r="135" spans="1:7" ht="22.5" hidden="1" x14ac:dyDescent="0.2">
      <c r="A135" s="29" t="s">
        <v>135</v>
      </c>
      <c r="B135" s="32" t="s">
        <v>134</v>
      </c>
      <c r="C135" s="31">
        <v>17</v>
      </c>
      <c r="D135" s="19"/>
      <c r="E135" s="19"/>
      <c r="F135" s="16"/>
      <c r="G135" s="16"/>
    </row>
    <row r="136" spans="1:7" ht="15.75" hidden="1" x14ac:dyDescent="0.2">
      <c r="A136" s="29" t="s">
        <v>25</v>
      </c>
      <c r="B136" s="32" t="s">
        <v>124</v>
      </c>
      <c r="C136" s="31">
        <v>12.5</v>
      </c>
      <c r="D136" s="19"/>
      <c r="E136" s="19"/>
      <c r="F136" s="16"/>
      <c r="G136" s="16"/>
    </row>
    <row r="137" spans="1:7" ht="15.75" hidden="1" x14ac:dyDescent="0.2">
      <c r="A137" s="29" t="s">
        <v>136</v>
      </c>
      <c r="B137" s="32" t="s">
        <v>134</v>
      </c>
      <c r="C137" s="31">
        <v>11</v>
      </c>
      <c r="D137" s="19"/>
      <c r="E137" s="19"/>
      <c r="F137" s="16"/>
      <c r="G137" s="16"/>
    </row>
    <row r="138" spans="1:7" ht="22.5" hidden="1" x14ac:dyDescent="0.2">
      <c r="A138" s="29" t="s">
        <v>28</v>
      </c>
      <c r="B138" s="32" t="s">
        <v>132</v>
      </c>
      <c r="C138" s="31">
        <v>14</v>
      </c>
      <c r="D138" s="19"/>
      <c r="E138" s="19"/>
      <c r="F138" s="16"/>
      <c r="G138" s="16"/>
    </row>
    <row r="139" spans="1:7" ht="33.75" hidden="1" x14ac:dyDescent="0.2">
      <c r="A139" s="29" t="s">
        <v>137</v>
      </c>
      <c r="B139" s="32" t="s">
        <v>134</v>
      </c>
      <c r="C139" s="31">
        <v>18</v>
      </c>
      <c r="D139" s="19"/>
      <c r="E139" s="19"/>
      <c r="F139" s="20"/>
      <c r="G139" s="20"/>
    </row>
    <row r="140" spans="1:7" ht="22.5" hidden="1" x14ac:dyDescent="0.2">
      <c r="A140" s="29" t="s">
        <v>138</v>
      </c>
      <c r="B140" s="32" t="s">
        <v>124</v>
      </c>
      <c r="C140" s="31">
        <v>12.5</v>
      </c>
      <c r="D140" s="19"/>
      <c r="E140" s="19"/>
      <c r="F140" s="20"/>
      <c r="G140" s="20"/>
    </row>
    <row r="141" spans="1:7" ht="15.75" hidden="1" x14ac:dyDescent="0.2">
      <c r="A141" s="29" t="s">
        <v>8</v>
      </c>
      <c r="B141" s="30" t="s">
        <v>7</v>
      </c>
      <c r="C141" s="31">
        <v>14</v>
      </c>
      <c r="D141" s="19"/>
      <c r="E141" s="19"/>
      <c r="F141" s="20"/>
      <c r="G141" s="20"/>
    </row>
    <row r="142" spans="1:7" ht="33.75" hidden="1" x14ac:dyDescent="0.2">
      <c r="A142" s="29" t="s">
        <v>139</v>
      </c>
      <c r="B142" s="32" t="s">
        <v>134</v>
      </c>
      <c r="C142" s="31">
        <v>20</v>
      </c>
      <c r="D142" s="19"/>
      <c r="E142" s="19"/>
      <c r="F142" s="16"/>
      <c r="G142" s="16"/>
    </row>
    <row r="143" spans="1:7" ht="15.75" hidden="1" x14ac:dyDescent="0.2">
      <c r="A143" s="29" t="s">
        <v>140</v>
      </c>
      <c r="B143" s="33" t="s">
        <v>134</v>
      </c>
      <c r="C143" s="31">
        <v>14</v>
      </c>
      <c r="D143" s="19"/>
      <c r="E143" s="19"/>
      <c r="F143" s="21"/>
      <c r="G143" s="21"/>
    </row>
    <row r="144" spans="1:7" ht="15.75" hidden="1" x14ac:dyDescent="0.2">
      <c r="A144" s="29" t="s">
        <v>43</v>
      </c>
      <c r="B144" s="33" t="s">
        <v>40</v>
      </c>
      <c r="C144" s="31">
        <v>14.5</v>
      </c>
      <c r="D144" s="19"/>
      <c r="E144" s="19"/>
      <c r="F144" s="16"/>
      <c r="G144" s="16"/>
    </row>
    <row r="145" spans="1:7" ht="22.5" hidden="1" x14ac:dyDescent="0.2">
      <c r="A145" s="29" t="s">
        <v>141</v>
      </c>
      <c r="B145" s="34" t="s">
        <v>130</v>
      </c>
      <c r="C145" s="31">
        <v>17</v>
      </c>
      <c r="D145" s="19"/>
      <c r="E145" s="19"/>
      <c r="F145" s="16"/>
      <c r="G145" s="16"/>
    </row>
    <row r="146" spans="1:7" ht="22.5" hidden="1" x14ac:dyDescent="0.2">
      <c r="A146" s="29" t="s">
        <v>24</v>
      </c>
      <c r="B146" s="33" t="s">
        <v>124</v>
      </c>
      <c r="C146" s="31">
        <v>12.5</v>
      </c>
      <c r="D146" s="19"/>
      <c r="E146" s="19"/>
      <c r="F146" s="21"/>
      <c r="G146" s="21"/>
    </row>
    <row r="147" spans="1:7" ht="15.75" hidden="1" x14ac:dyDescent="0.2">
      <c r="A147" s="29" t="s">
        <v>142</v>
      </c>
      <c r="B147" s="33" t="s">
        <v>124</v>
      </c>
      <c r="C147" s="31">
        <v>14</v>
      </c>
      <c r="D147" s="19"/>
      <c r="E147" s="19"/>
      <c r="F147" s="16"/>
      <c r="G147" s="16"/>
    </row>
    <row r="148" spans="1:7" ht="15.75" hidden="1" x14ac:dyDescent="0.2">
      <c r="A148" s="29" t="s">
        <v>17</v>
      </c>
      <c r="B148" s="34" t="s">
        <v>130</v>
      </c>
      <c r="C148" s="31">
        <v>14</v>
      </c>
      <c r="D148" s="19"/>
      <c r="E148" s="19"/>
      <c r="F148" s="16"/>
      <c r="G148" s="16"/>
    </row>
    <row r="149" spans="1:7" ht="22.5" hidden="1" x14ac:dyDescent="0.2">
      <c r="A149" s="29" t="s">
        <v>143</v>
      </c>
      <c r="B149" s="33" t="s">
        <v>40</v>
      </c>
      <c r="C149" s="31">
        <v>13.5</v>
      </c>
      <c r="D149" s="19"/>
      <c r="E149" s="19"/>
      <c r="F149" s="16"/>
      <c r="G149" s="16"/>
    </row>
    <row r="150" spans="1:7" ht="22.5" hidden="1" x14ac:dyDescent="0.2">
      <c r="A150" s="29" t="s">
        <v>36</v>
      </c>
      <c r="B150" s="33" t="s">
        <v>144</v>
      </c>
      <c r="C150" s="31">
        <v>16.5</v>
      </c>
      <c r="D150" s="19"/>
      <c r="E150" s="19"/>
      <c r="F150" s="16"/>
      <c r="G150" s="16"/>
    </row>
    <row r="151" spans="1:7" ht="15.75" hidden="1" x14ac:dyDescent="0.2">
      <c r="A151" s="29" t="s">
        <v>26</v>
      </c>
      <c r="B151" s="33" t="s">
        <v>124</v>
      </c>
      <c r="C151" s="31">
        <v>9.5</v>
      </c>
      <c r="D151" s="19"/>
      <c r="E151" s="19"/>
      <c r="F151" s="16"/>
      <c r="G151" s="16"/>
    </row>
    <row r="152" spans="1:7" ht="15.75" hidden="1" x14ac:dyDescent="0.2">
      <c r="A152" s="29" t="s">
        <v>145</v>
      </c>
      <c r="B152" s="33" t="s">
        <v>144</v>
      </c>
      <c r="C152" s="31">
        <v>12</v>
      </c>
      <c r="D152" s="19"/>
      <c r="E152" s="19"/>
      <c r="F152" s="16"/>
      <c r="G152" s="16"/>
    </row>
    <row r="153" spans="1:7" ht="15.75" hidden="1" x14ac:dyDescent="0.2">
      <c r="A153" s="29" t="s">
        <v>23</v>
      </c>
      <c r="B153" s="33" t="s">
        <v>21</v>
      </c>
      <c r="C153" s="31">
        <v>15.5</v>
      </c>
      <c r="D153" s="19"/>
      <c r="E153" s="19"/>
      <c r="F153" s="16"/>
      <c r="G153" s="16"/>
    </row>
    <row r="154" spans="1:7" ht="22.5" hidden="1" x14ac:dyDescent="0.2">
      <c r="A154" s="29" t="s">
        <v>146</v>
      </c>
      <c r="B154" s="33" t="s">
        <v>21</v>
      </c>
      <c r="C154" s="31">
        <v>12</v>
      </c>
      <c r="D154" s="19"/>
      <c r="E154" s="19"/>
      <c r="F154" s="16"/>
      <c r="G154" s="16"/>
    </row>
    <row r="155" spans="1:7" ht="33.75" hidden="1" x14ac:dyDescent="0.2">
      <c r="A155" s="29" t="s">
        <v>147</v>
      </c>
      <c r="B155" s="33" t="s">
        <v>134</v>
      </c>
      <c r="C155" s="31">
        <v>18</v>
      </c>
      <c r="D155" s="19"/>
      <c r="E155" s="19"/>
      <c r="F155" s="20"/>
      <c r="G155" s="20"/>
    </row>
    <row r="156" spans="1:7" ht="15.75" hidden="1" x14ac:dyDescent="0.2">
      <c r="A156" s="29" t="s">
        <v>148</v>
      </c>
      <c r="B156" s="33" t="s">
        <v>144</v>
      </c>
      <c r="C156" s="31">
        <v>15</v>
      </c>
      <c r="D156" s="19"/>
      <c r="E156" s="19"/>
      <c r="F156" s="20"/>
      <c r="G156" s="20"/>
    </row>
    <row r="157" spans="1:7" ht="22.5" hidden="1" x14ac:dyDescent="0.2">
      <c r="A157" s="29" t="s">
        <v>149</v>
      </c>
      <c r="B157" s="34" t="s">
        <v>130</v>
      </c>
      <c r="C157" s="31">
        <v>15</v>
      </c>
      <c r="D157" s="19"/>
      <c r="E157" s="19"/>
      <c r="F157" s="16"/>
      <c r="G157" s="16"/>
    </row>
    <row r="158" spans="1:7" ht="33.75" hidden="1" x14ac:dyDescent="0.2">
      <c r="A158" s="29" t="s">
        <v>150</v>
      </c>
      <c r="B158" s="34" t="s">
        <v>7</v>
      </c>
      <c r="C158" s="31">
        <v>13</v>
      </c>
      <c r="D158" s="19"/>
      <c r="E158" s="19"/>
      <c r="F158" s="16"/>
      <c r="G158" s="16"/>
    </row>
    <row r="159" spans="1:7" ht="45" hidden="1" x14ac:dyDescent="0.2">
      <c r="A159" s="29" t="s">
        <v>151</v>
      </c>
      <c r="B159" s="34" t="s">
        <v>7</v>
      </c>
      <c r="C159" s="31">
        <v>11</v>
      </c>
      <c r="D159" s="19"/>
      <c r="E159" s="19"/>
      <c r="F159" s="16"/>
      <c r="G159" s="16"/>
    </row>
    <row r="160" spans="1:7" ht="15.75" hidden="1" x14ac:dyDescent="0.25">
      <c r="A160" s="29" t="s">
        <v>35</v>
      </c>
      <c r="B160" s="33" t="s">
        <v>144</v>
      </c>
      <c r="C160" s="31">
        <v>16</v>
      </c>
      <c r="D160" s="19"/>
      <c r="E160" s="19"/>
      <c r="F160" s="22"/>
      <c r="G160" s="22"/>
    </row>
    <row r="161" spans="1:7" ht="15.75" hidden="1" x14ac:dyDescent="0.2">
      <c r="A161" s="29" t="s">
        <v>152</v>
      </c>
      <c r="B161" s="33" t="s">
        <v>134</v>
      </c>
      <c r="C161" s="31">
        <v>18</v>
      </c>
      <c r="D161" s="19"/>
      <c r="E161" s="19"/>
      <c r="F161" s="20"/>
      <c r="G161" s="20"/>
    </row>
    <row r="162" spans="1:7" ht="15.75" hidden="1" x14ac:dyDescent="0.2">
      <c r="A162" s="29" t="s">
        <v>153</v>
      </c>
      <c r="B162" s="33" t="s">
        <v>124</v>
      </c>
      <c r="C162" s="31">
        <v>15.5</v>
      </c>
      <c r="D162" s="19"/>
      <c r="E162" s="19"/>
      <c r="F162" s="20"/>
      <c r="G162" s="20"/>
    </row>
    <row r="163" spans="1:7" ht="15.75" hidden="1" x14ac:dyDescent="0.25">
      <c r="A163" s="29" t="s">
        <v>154</v>
      </c>
      <c r="B163" s="34" t="s">
        <v>7</v>
      </c>
      <c r="C163" s="31">
        <v>13</v>
      </c>
      <c r="D163" s="19"/>
      <c r="E163" s="19"/>
      <c r="F163" s="22"/>
      <c r="G163" s="22"/>
    </row>
    <row r="164" spans="1:7" ht="22.5" hidden="1" x14ac:dyDescent="0.2">
      <c r="A164" s="29" t="s">
        <v>155</v>
      </c>
      <c r="B164" s="33" t="s">
        <v>134</v>
      </c>
      <c r="C164" s="31">
        <v>14</v>
      </c>
      <c r="D164" s="19"/>
      <c r="E164" s="19"/>
      <c r="F164" s="16"/>
      <c r="G164" s="16"/>
    </row>
    <row r="165" spans="1:7" ht="15.75" hidden="1" x14ac:dyDescent="0.2">
      <c r="A165" s="29" t="s">
        <v>33</v>
      </c>
      <c r="B165" s="33" t="s">
        <v>144</v>
      </c>
      <c r="C165" s="31">
        <v>14.5</v>
      </c>
      <c r="D165" s="19"/>
      <c r="E165" s="19"/>
      <c r="F165" s="16"/>
      <c r="G165" s="16"/>
    </row>
    <row r="166" spans="1:7" ht="22.5" hidden="1" x14ac:dyDescent="0.2">
      <c r="A166" s="29" t="s">
        <v>156</v>
      </c>
      <c r="B166" s="34" t="s">
        <v>7</v>
      </c>
      <c r="C166" s="31">
        <v>15</v>
      </c>
      <c r="D166" s="19"/>
      <c r="E166" s="19"/>
      <c r="F166" s="21"/>
      <c r="G166" s="21"/>
    </row>
    <row r="167" spans="1:7" ht="33.75" hidden="1" x14ac:dyDescent="0.2">
      <c r="A167" s="29" t="s">
        <v>157</v>
      </c>
      <c r="B167" s="34" t="s">
        <v>7</v>
      </c>
      <c r="C167" s="31">
        <v>13</v>
      </c>
      <c r="D167" s="19"/>
      <c r="E167" s="19"/>
      <c r="F167" s="16"/>
      <c r="G167" s="16"/>
    </row>
    <row r="168" spans="1:7" ht="15.75" hidden="1" x14ac:dyDescent="0.2">
      <c r="A168" s="29" t="s">
        <v>158</v>
      </c>
      <c r="B168" s="34" t="s">
        <v>130</v>
      </c>
      <c r="C168" s="31">
        <v>15</v>
      </c>
      <c r="D168" s="19"/>
      <c r="E168" s="19"/>
      <c r="F168" s="16"/>
      <c r="G168" s="16"/>
    </row>
    <row r="169" spans="1:7" ht="15.75" hidden="1" x14ac:dyDescent="0.2">
      <c r="A169" s="29" t="s">
        <v>9</v>
      </c>
      <c r="B169" s="34" t="s">
        <v>7</v>
      </c>
      <c r="C169" s="31">
        <v>14</v>
      </c>
      <c r="D169" s="19"/>
      <c r="E169" s="19"/>
      <c r="F169" s="16"/>
      <c r="G169" s="16"/>
    </row>
    <row r="170" spans="1:7" ht="15.75" hidden="1" x14ac:dyDescent="0.2">
      <c r="A170" s="29" t="s">
        <v>159</v>
      </c>
      <c r="B170" s="34" t="s">
        <v>130</v>
      </c>
      <c r="C170" s="31">
        <v>15</v>
      </c>
      <c r="D170" s="19"/>
      <c r="E170" s="19"/>
      <c r="F170" s="16"/>
      <c r="G170" s="16"/>
    </row>
    <row r="171" spans="1:7" ht="15.75" hidden="1" x14ac:dyDescent="0.2">
      <c r="A171" s="29" t="s">
        <v>38</v>
      </c>
      <c r="B171" s="33" t="s">
        <v>144</v>
      </c>
      <c r="C171" s="31">
        <v>15</v>
      </c>
      <c r="D171" s="19"/>
      <c r="E171" s="19"/>
      <c r="F171" s="16"/>
      <c r="G171" s="16"/>
    </row>
    <row r="172" spans="1:7" ht="15.75" hidden="1" x14ac:dyDescent="0.2">
      <c r="A172" s="29" t="s">
        <v>160</v>
      </c>
      <c r="B172" s="33" t="s">
        <v>132</v>
      </c>
      <c r="C172" s="31">
        <v>14</v>
      </c>
      <c r="D172" s="19"/>
      <c r="E172" s="19"/>
      <c r="F172" s="16"/>
      <c r="G172" s="16"/>
    </row>
    <row r="173" spans="1:7" ht="22.5" hidden="1" x14ac:dyDescent="0.2">
      <c r="A173" s="29" t="s">
        <v>161</v>
      </c>
      <c r="B173" s="33" t="s">
        <v>134</v>
      </c>
      <c r="C173" s="31">
        <v>17</v>
      </c>
      <c r="D173" s="19"/>
      <c r="E173" s="19"/>
      <c r="F173" s="16"/>
      <c r="G173" s="16"/>
    </row>
    <row r="174" spans="1:7" ht="15.75" hidden="1" x14ac:dyDescent="0.2">
      <c r="A174" s="29" t="s">
        <v>19</v>
      </c>
      <c r="B174" s="34" t="s">
        <v>130</v>
      </c>
      <c r="C174" s="31">
        <v>16</v>
      </c>
      <c r="D174" s="19"/>
      <c r="E174" s="19"/>
      <c r="F174" s="16"/>
      <c r="G174" s="16"/>
    </row>
    <row r="175" spans="1:7" ht="15.75" hidden="1" x14ac:dyDescent="0.25">
      <c r="A175" s="29" t="s">
        <v>162</v>
      </c>
      <c r="B175" s="34" t="s">
        <v>130</v>
      </c>
      <c r="C175" s="31">
        <v>12.5</v>
      </c>
      <c r="D175" s="19"/>
      <c r="E175" s="19"/>
      <c r="F175" s="22"/>
      <c r="G175" s="22"/>
    </row>
    <row r="176" spans="1:7" ht="22.5" hidden="1" x14ac:dyDescent="0.2">
      <c r="A176" s="29" t="s">
        <v>163</v>
      </c>
      <c r="B176" s="33" t="s">
        <v>134</v>
      </c>
      <c r="C176" s="31">
        <v>12</v>
      </c>
      <c r="D176" s="19"/>
      <c r="E176" s="19"/>
      <c r="F176" s="16"/>
      <c r="G176" s="16"/>
    </row>
    <row r="177" spans="1:7" ht="15.75" hidden="1" x14ac:dyDescent="0.2">
      <c r="A177" s="29" t="s">
        <v>164</v>
      </c>
      <c r="B177" s="33" t="s">
        <v>124</v>
      </c>
      <c r="C177" s="31">
        <v>14</v>
      </c>
      <c r="D177" s="19"/>
      <c r="E177" s="19"/>
      <c r="F177" s="16"/>
      <c r="G177" s="16"/>
    </row>
    <row r="178" spans="1:7" ht="15.75" hidden="1" x14ac:dyDescent="0.2">
      <c r="A178" s="29" t="s">
        <v>27</v>
      </c>
      <c r="B178" s="33" t="s">
        <v>124</v>
      </c>
      <c r="C178" s="31">
        <v>13</v>
      </c>
      <c r="D178" s="19"/>
      <c r="E178" s="19"/>
      <c r="F178" s="16"/>
      <c r="G178" s="16"/>
    </row>
    <row r="179" spans="1:7" ht="15.75" hidden="1" x14ac:dyDescent="0.2">
      <c r="A179" s="29" t="s">
        <v>49</v>
      </c>
      <c r="B179" s="34" t="s">
        <v>130</v>
      </c>
      <c r="C179" s="31">
        <v>16</v>
      </c>
      <c r="D179" s="19"/>
      <c r="E179" s="19"/>
      <c r="F179" s="16"/>
      <c r="G179" s="16"/>
    </row>
    <row r="180" spans="1:7" ht="15.75" hidden="1" x14ac:dyDescent="0.2">
      <c r="A180" s="29" t="s">
        <v>165</v>
      </c>
      <c r="B180" s="33" t="s">
        <v>40</v>
      </c>
      <c r="C180" s="31">
        <v>14.5</v>
      </c>
      <c r="D180" s="19"/>
      <c r="E180" s="19"/>
      <c r="F180" s="16"/>
      <c r="G180" s="16"/>
    </row>
    <row r="181" spans="1:7" ht="22.5" hidden="1" x14ac:dyDescent="0.2">
      <c r="A181" s="29" t="s">
        <v>166</v>
      </c>
      <c r="B181" s="34" t="s">
        <v>7</v>
      </c>
      <c r="C181" s="31">
        <v>10</v>
      </c>
      <c r="D181" s="19"/>
      <c r="E181" s="19"/>
      <c r="F181" s="16"/>
      <c r="G181" s="16"/>
    </row>
    <row r="182" spans="1:7" ht="33.75" hidden="1" x14ac:dyDescent="0.25">
      <c r="A182" s="29" t="s">
        <v>167</v>
      </c>
      <c r="B182" s="33" t="s">
        <v>134</v>
      </c>
      <c r="C182" s="31">
        <v>15</v>
      </c>
      <c r="D182" s="19"/>
      <c r="E182" s="19"/>
      <c r="F182" s="22"/>
      <c r="G182" s="22"/>
    </row>
    <row r="183" spans="1:7" ht="22.5" hidden="1" x14ac:dyDescent="0.2">
      <c r="A183" s="29" t="s">
        <v>168</v>
      </c>
      <c r="B183" s="33" t="s">
        <v>21</v>
      </c>
      <c r="C183" s="31">
        <v>14</v>
      </c>
      <c r="D183" s="19"/>
      <c r="E183" s="19"/>
      <c r="F183" s="21"/>
      <c r="G183" s="21"/>
    </row>
    <row r="184" spans="1:7" ht="15.75" hidden="1" x14ac:dyDescent="0.2">
      <c r="A184" s="29" t="s">
        <v>169</v>
      </c>
      <c r="B184" s="33" t="s">
        <v>134</v>
      </c>
      <c r="C184" s="31">
        <v>18</v>
      </c>
      <c r="D184" s="19"/>
      <c r="E184" s="19"/>
      <c r="F184" s="16"/>
      <c r="G184" s="16"/>
    </row>
    <row r="185" spans="1:7" ht="15.75" hidden="1" x14ac:dyDescent="0.2">
      <c r="A185" s="29" t="s">
        <v>170</v>
      </c>
      <c r="B185" s="33" t="s">
        <v>40</v>
      </c>
      <c r="C185" s="31">
        <v>12</v>
      </c>
      <c r="D185" s="19"/>
      <c r="E185" s="19"/>
      <c r="F185" s="16"/>
      <c r="G185" s="16"/>
    </row>
    <row r="186" spans="1:7" ht="15.75" hidden="1" x14ac:dyDescent="0.2">
      <c r="A186" s="29" t="s">
        <v>31</v>
      </c>
      <c r="B186" s="33" t="s">
        <v>132</v>
      </c>
      <c r="C186" s="31">
        <v>10</v>
      </c>
      <c r="D186" s="19"/>
      <c r="E186" s="19"/>
      <c r="F186" s="21"/>
      <c r="G186" s="21"/>
    </row>
    <row r="187" spans="1:7" ht="15.75" hidden="1" x14ac:dyDescent="0.2">
      <c r="A187" s="29" t="s">
        <v>171</v>
      </c>
      <c r="B187" s="33" t="s">
        <v>124</v>
      </c>
      <c r="C187" s="31">
        <v>16</v>
      </c>
      <c r="D187" s="19"/>
      <c r="E187" s="19"/>
      <c r="F187" s="16"/>
      <c r="G187" s="16"/>
    </row>
    <row r="188" spans="1:7" ht="22.5" hidden="1" x14ac:dyDescent="0.2">
      <c r="A188" s="29" t="s">
        <v>29</v>
      </c>
      <c r="B188" s="33" t="s">
        <v>144</v>
      </c>
      <c r="C188" s="31">
        <v>16</v>
      </c>
      <c r="D188" s="19"/>
      <c r="E188" s="19"/>
      <c r="F188" s="16"/>
      <c r="G188" s="16"/>
    </row>
    <row r="189" spans="1:7" ht="15.75" hidden="1" x14ac:dyDescent="0.2">
      <c r="A189" s="29" t="s">
        <v>30</v>
      </c>
      <c r="B189" s="33" t="s">
        <v>132</v>
      </c>
      <c r="C189" s="31">
        <v>13.5</v>
      </c>
      <c r="D189" s="19"/>
      <c r="E189" s="19"/>
      <c r="F189" s="21"/>
      <c r="G189" s="21"/>
    </row>
    <row r="190" spans="1:7" ht="15.75" hidden="1" x14ac:dyDescent="0.2">
      <c r="A190" s="29" t="s">
        <v>172</v>
      </c>
      <c r="B190" s="34" t="s">
        <v>130</v>
      </c>
      <c r="C190" s="31">
        <v>15</v>
      </c>
      <c r="D190" s="19"/>
      <c r="E190" s="19"/>
      <c r="F190" s="16"/>
      <c r="G190" s="16"/>
    </row>
    <row r="191" spans="1:7" ht="15.75" hidden="1" x14ac:dyDescent="0.2">
      <c r="A191" s="29" t="s">
        <v>173</v>
      </c>
      <c r="B191" s="34" t="s">
        <v>130</v>
      </c>
      <c r="C191" s="31">
        <v>17</v>
      </c>
      <c r="D191" s="19"/>
      <c r="E191" s="19"/>
      <c r="F191" s="16"/>
      <c r="G191" s="16"/>
    </row>
    <row r="192" spans="1:7" ht="22.5" hidden="1" x14ac:dyDescent="0.2">
      <c r="A192" s="29" t="s">
        <v>174</v>
      </c>
      <c r="B192" s="34" t="s">
        <v>130</v>
      </c>
      <c r="C192" s="31">
        <v>14.5</v>
      </c>
      <c r="D192" s="19"/>
      <c r="E192" s="19"/>
      <c r="F192" s="21"/>
      <c r="G192" s="21"/>
    </row>
    <row r="193" spans="1:7" ht="15.75" hidden="1" x14ac:dyDescent="0.2">
      <c r="A193" s="29" t="s">
        <v>175</v>
      </c>
      <c r="B193" s="34" t="s">
        <v>130</v>
      </c>
      <c r="C193" s="31">
        <v>15</v>
      </c>
      <c r="D193" s="19"/>
      <c r="E193" s="19"/>
      <c r="F193" s="21"/>
      <c r="G193" s="21"/>
    </row>
    <row r="194" spans="1:7" ht="15.75" hidden="1" x14ac:dyDescent="0.2">
      <c r="A194" s="29" t="s">
        <v>176</v>
      </c>
      <c r="B194" s="34" t="s">
        <v>130</v>
      </c>
      <c r="C194" s="31">
        <v>15</v>
      </c>
      <c r="D194" s="19"/>
      <c r="E194" s="19"/>
      <c r="F194" s="21"/>
      <c r="G194" s="21"/>
    </row>
    <row r="195" spans="1:7" ht="15.75" hidden="1" x14ac:dyDescent="0.2">
      <c r="A195" s="29" t="s">
        <v>177</v>
      </c>
      <c r="B195" s="33" t="s">
        <v>124</v>
      </c>
      <c r="C195" s="31">
        <v>16</v>
      </c>
      <c r="D195" s="19"/>
      <c r="E195" s="19"/>
      <c r="F195" s="16"/>
      <c r="G195" s="16"/>
    </row>
    <row r="196" spans="1:7" ht="15.75" hidden="1" x14ac:dyDescent="0.2">
      <c r="A196" s="29" t="s">
        <v>18</v>
      </c>
      <c r="B196" s="34" t="s">
        <v>130</v>
      </c>
      <c r="C196" s="31">
        <v>17</v>
      </c>
      <c r="D196" s="19"/>
      <c r="E196" s="19"/>
      <c r="F196" s="16"/>
      <c r="G196" s="16"/>
    </row>
    <row r="197" spans="1:7" ht="15.75" hidden="1" x14ac:dyDescent="0.2">
      <c r="A197" s="29" t="s">
        <v>178</v>
      </c>
      <c r="B197" s="33" t="s">
        <v>40</v>
      </c>
      <c r="C197" s="31">
        <v>14</v>
      </c>
      <c r="D197" s="19"/>
      <c r="E197" s="19"/>
      <c r="F197" s="16"/>
      <c r="G197" s="16"/>
    </row>
    <row r="198" spans="1:7" ht="22.5" hidden="1" x14ac:dyDescent="0.2">
      <c r="A198" s="29" t="s">
        <v>179</v>
      </c>
      <c r="B198" s="34" t="s">
        <v>130</v>
      </c>
      <c r="C198" s="31">
        <v>16</v>
      </c>
      <c r="D198" s="19"/>
      <c r="E198" s="19"/>
      <c r="F198" s="21"/>
      <c r="G198" s="21"/>
    </row>
    <row r="199" spans="1:7" ht="45" hidden="1" x14ac:dyDescent="0.2">
      <c r="A199" s="29" t="s">
        <v>180</v>
      </c>
      <c r="B199" s="34" t="s">
        <v>130</v>
      </c>
      <c r="C199" s="31">
        <v>14</v>
      </c>
      <c r="D199" s="19"/>
      <c r="E199" s="19"/>
      <c r="F199" s="21"/>
      <c r="G199" s="21"/>
    </row>
    <row r="200" spans="1:7" ht="15.75" hidden="1" x14ac:dyDescent="0.2">
      <c r="A200" s="29" t="s">
        <v>181</v>
      </c>
      <c r="B200" s="33" t="s">
        <v>134</v>
      </c>
      <c r="C200" s="31">
        <v>16</v>
      </c>
      <c r="D200" s="19"/>
      <c r="E200" s="19"/>
      <c r="F200" s="16"/>
      <c r="G200" s="16"/>
    </row>
    <row r="201" spans="1:7" ht="15.75" hidden="1" x14ac:dyDescent="0.2">
      <c r="A201" s="29" t="s">
        <v>182</v>
      </c>
      <c r="B201" s="33" t="s">
        <v>124</v>
      </c>
      <c r="C201" s="31">
        <v>12</v>
      </c>
      <c r="D201" s="19"/>
      <c r="E201" s="19"/>
      <c r="F201" s="16"/>
      <c r="G201" s="16"/>
    </row>
    <row r="202" spans="1:7" ht="15.75" hidden="1" x14ac:dyDescent="0.2">
      <c r="A202" s="29" t="s">
        <v>20</v>
      </c>
      <c r="B202" s="34" t="s">
        <v>130</v>
      </c>
      <c r="C202" s="31">
        <v>16</v>
      </c>
      <c r="D202" s="19"/>
      <c r="E202" s="19"/>
      <c r="F202" s="16"/>
      <c r="G202" s="16"/>
    </row>
    <row r="203" spans="1:7" ht="15.75" hidden="1" x14ac:dyDescent="0.2">
      <c r="A203" s="29" t="s">
        <v>183</v>
      </c>
      <c r="B203" s="34" t="s">
        <v>130</v>
      </c>
      <c r="C203" s="31">
        <v>14</v>
      </c>
      <c r="D203" s="19"/>
      <c r="E203" s="19"/>
      <c r="F203" s="16"/>
      <c r="G203" s="16"/>
    </row>
    <row r="204" spans="1:7" ht="33.75" hidden="1" x14ac:dyDescent="0.2">
      <c r="A204" s="29" t="s">
        <v>184</v>
      </c>
      <c r="B204" s="33" t="s">
        <v>134</v>
      </c>
      <c r="C204" s="31">
        <v>17</v>
      </c>
      <c r="D204" s="19"/>
      <c r="E204" s="19"/>
      <c r="F204" s="16"/>
      <c r="G204" s="16"/>
    </row>
    <row r="205" spans="1:7" ht="15.75" hidden="1" x14ac:dyDescent="0.2">
      <c r="A205" s="29" t="s">
        <v>185</v>
      </c>
      <c r="B205" s="34" t="s">
        <v>130</v>
      </c>
      <c r="C205" s="31">
        <v>13</v>
      </c>
      <c r="D205" s="19"/>
      <c r="E205" s="19"/>
      <c r="F205" s="21"/>
      <c r="G205" s="21"/>
    </row>
    <row r="206" spans="1:7" ht="22.5" hidden="1" x14ac:dyDescent="0.2">
      <c r="A206" s="29" t="s">
        <v>186</v>
      </c>
      <c r="B206" s="34" t="s">
        <v>130</v>
      </c>
      <c r="C206" s="31">
        <v>13</v>
      </c>
      <c r="D206" s="19"/>
      <c r="E206" s="19"/>
      <c r="F206" s="16"/>
      <c r="G206" s="16"/>
    </row>
    <row r="207" spans="1:7" ht="22.5" hidden="1" x14ac:dyDescent="0.2">
      <c r="A207" s="29" t="s">
        <v>187</v>
      </c>
      <c r="B207" s="34" t="s">
        <v>130</v>
      </c>
      <c r="C207" s="31">
        <v>14.5</v>
      </c>
      <c r="D207" s="19"/>
      <c r="E207" s="19"/>
      <c r="F207" s="20"/>
      <c r="G207" s="20"/>
    </row>
    <row r="208" spans="1:7" ht="15.75" hidden="1" x14ac:dyDescent="0.2">
      <c r="A208" s="29" t="s">
        <v>14</v>
      </c>
      <c r="B208" s="34" t="s">
        <v>130</v>
      </c>
      <c r="C208" s="31">
        <v>14</v>
      </c>
      <c r="D208" s="19"/>
      <c r="E208" s="19"/>
      <c r="F208" s="20"/>
      <c r="G208" s="20"/>
    </row>
    <row r="209" spans="1:7" ht="15.75" hidden="1" x14ac:dyDescent="0.2">
      <c r="A209" s="29" t="s">
        <v>188</v>
      </c>
      <c r="B209" s="34" t="s">
        <v>130</v>
      </c>
      <c r="C209" s="31">
        <v>14.5</v>
      </c>
      <c r="D209" s="19"/>
      <c r="E209" s="19"/>
      <c r="F209" s="16"/>
      <c r="G209" s="16"/>
    </row>
    <row r="210" spans="1:7" ht="15.75" hidden="1" x14ac:dyDescent="0.2">
      <c r="A210" s="29" t="s">
        <v>189</v>
      </c>
      <c r="B210" s="33" t="s">
        <v>132</v>
      </c>
      <c r="C210" s="31">
        <v>16</v>
      </c>
      <c r="D210" s="19"/>
      <c r="E210" s="19"/>
      <c r="F210" s="16"/>
      <c r="G210" s="16"/>
    </row>
    <row r="211" spans="1:7" ht="15.75" hidden="1" x14ac:dyDescent="0.2">
      <c r="A211" s="29" t="s">
        <v>190</v>
      </c>
      <c r="B211" s="33" t="s">
        <v>134</v>
      </c>
      <c r="C211" s="31">
        <v>20</v>
      </c>
      <c r="D211" s="19"/>
      <c r="E211" s="19"/>
      <c r="F211" s="16"/>
      <c r="G211" s="16"/>
    </row>
    <row r="212" spans="1:7" ht="15.75" hidden="1" x14ac:dyDescent="0.25">
      <c r="A212" s="29" t="s">
        <v>13</v>
      </c>
      <c r="B212" s="34" t="s">
        <v>130</v>
      </c>
      <c r="C212" s="31">
        <v>13</v>
      </c>
      <c r="D212" s="19"/>
      <c r="E212" s="19"/>
      <c r="F212" s="22"/>
      <c r="G212" s="22"/>
    </row>
    <row r="213" spans="1:7" ht="22.5" hidden="1" x14ac:dyDescent="0.2">
      <c r="A213" s="29" t="s">
        <v>191</v>
      </c>
      <c r="B213" s="34" t="s">
        <v>130</v>
      </c>
      <c r="C213" s="31">
        <v>15</v>
      </c>
      <c r="D213" s="19"/>
      <c r="E213" s="19"/>
      <c r="F213" s="16"/>
      <c r="G213" s="16"/>
    </row>
    <row r="214" spans="1:7" ht="22.5" hidden="1" x14ac:dyDescent="0.2">
      <c r="A214" s="29" t="s">
        <v>192</v>
      </c>
      <c r="B214" s="34" t="s">
        <v>130</v>
      </c>
      <c r="C214" s="31">
        <v>13</v>
      </c>
      <c r="D214" s="19"/>
      <c r="E214" s="19"/>
      <c r="F214" s="16"/>
      <c r="G214" s="16"/>
    </row>
    <row r="215" spans="1:7" ht="15.75" hidden="1" x14ac:dyDescent="0.2">
      <c r="A215" s="29" t="s">
        <v>193</v>
      </c>
      <c r="B215" s="33" t="s">
        <v>40</v>
      </c>
      <c r="C215" s="31">
        <v>12.5</v>
      </c>
      <c r="D215" s="19"/>
      <c r="E215" s="19"/>
      <c r="F215" s="16"/>
      <c r="G215" s="16"/>
    </row>
    <row r="216" spans="1:7" ht="15.75" hidden="1" x14ac:dyDescent="0.2">
      <c r="A216" s="29" t="s">
        <v>45</v>
      </c>
      <c r="B216" s="33" t="s">
        <v>40</v>
      </c>
      <c r="C216" s="31">
        <v>13</v>
      </c>
      <c r="D216" s="19"/>
      <c r="E216" s="19"/>
      <c r="F216" s="20"/>
      <c r="G216" s="20"/>
    </row>
    <row r="217" spans="1:7" ht="15.75" hidden="1" x14ac:dyDescent="0.2">
      <c r="A217" s="29" t="s">
        <v>194</v>
      </c>
      <c r="B217" s="33" t="s">
        <v>124</v>
      </c>
      <c r="C217" s="31">
        <v>12.5</v>
      </c>
      <c r="D217" s="19"/>
      <c r="E217" s="19"/>
      <c r="F217" s="16"/>
      <c r="G217" s="16"/>
    </row>
    <row r="218" spans="1:7" ht="15.75" hidden="1" x14ac:dyDescent="0.2">
      <c r="A218" s="29" t="s">
        <v>37</v>
      </c>
      <c r="B218" s="33" t="s">
        <v>144</v>
      </c>
      <c r="C218" s="31">
        <v>14</v>
      </c>
      <c r="D218" s="19"/>
      <c r="E218" s="19"/>
      <c r="F218" s="20"/>
      <c r="G218" s="20"/>
    </row>
    <row r="219" spans="1:7" ht="15.75" hidden="1" x14ac:dyDescent="0.2">
      <c r="A219" s="29" t="s">
        <v>10</v>
      </c>
      <c r="B219" s="34" t="s">
        <v>7</v>
      </c>
      <c r="C219" s="31">
        <v>14</v>
      </c>
      <c r="D219" s="19"/>
      <c r="E219" s="19"/>
      <c r="F219" s="16"/>
      <c r="G219" s="16"/>
    </row>
    <row r="220" spans="1:7" ht="15.75" hidden="1" x14ac:dyDescent="0.2">
      <c r="A220" s="29" t="s">
        <v>12</v>
      </c>
      <c r="B220" s="34" t="s">
        <v>130</v>
      </c>
      <c r="C220" s="31">
        <v>17</v>
      </c>
      <c r="D220" s="19"/>
      <c r="E220" s="19"/>
      <c r="F220" s="16"/>
      <c r="G220" s="16"/>
    </row>
    <row r="221" spans="1:7" ht="15.75" hidden="1" x14ac:dyDescent="0.2">
      <c r="A221" s="29" t="s">
        <v>48</v>
      </c>
      <c r="B221" s="34" t="s">
        <v>7</v>
      </c>
      <c r="C221" s="31">
        <v>15</v>
      </c>
      <c r="D221" s="19"/>
      <c r="E221" s="19"/>
      <c r="F221" s="16"/>
      <c r="G221" s="16"/>
    </row>
    <row r="222" spans="1:7" ht="22.5" hidden="1" x14ac:dyDescent="0.2">
      <c r="A222" s="29" t="s">
        <v>195</v>
      </c>
      <c r="B222" s="33" t="s">
        <v>124</v>
      </c>
      <c r="C222" s="31">
        <v>15</v>
      </c>
      <c r="D222" s="19"/>
      <c r="E222" s="19"/>
      <c r="F222" s="16"/>
      <c r="G222" s="16"/>
    </row>
    <row r="223" spans="1:7" ht="22.5" hidden="1" x14ac:dyDescent="0.2">
      <c r="A223" s="29" t="s">
        <v>196</v>
      </c>
      <c r="B223" s="33" t="s">
        <v>124</v>
      </c>
      <c r="C223" s="31">
        <v>10.5</v>
      </c>
      <c r="D223" s="19"/>
      <c r="E223" s="19"/>
      <c r="F223" s="16"/>
      <c r="G223" s="16"/>
    </row>
    <row r="224" spans="1:7" ht="15.75" hidden="1" x14ac:dyDescent="0.2">
      <c r="A224" s="29" t="s">
        <v>197</v>
      </c>
      <c r="B224" s="33" t="s">
        <v>21</v>
      </c>
      <c r="C224" s="31">
        <v>16</v>
      </c>
      <c r="D224" s="19"/>
      <c r="E224" s="19"/>
      <c r="F224" s="16"/>
      <c r="G224" s="16"/>
    </row>
    <row r="225" spans="1:7" ht="33.75" hidden="1" x14ac:dyDescent="0.2">
      <c r="A225" s="29" t="s">
        <v>198</v>
      </c>
      <c r="B225" s="33" t="s">
        <v>134</v>
      </c>
      <c r="C225" s="31">
        <v>21</v>
      </c>
      <c r="D225" s="19"/>
      <c r="E225" s="19"/>
      <c r="F225" s="16"/>
      <c r="G225" s="16"/>
    </row>
    <row r="226" spans="1:7" ht="15.75" hidden="1" x14ac:dyDescent="0.2">
      <c r="A226" s="29" t="s">
        <v>199</v>
      </c>
      <c r="B226" s="34" t="s">
        <v>130</v>
      </c>
      <c r="C226" s="31">
        <v>14</v>
      </c>
      <c r="D226" s="19"/>
      <c r="E226" s="19"/>
      <c r="F226" s="16"/>
      <c r="G226" s="16"/>
    </row>
    <row r="227" spans="1:7" ht="15.75" hidden="1" x14ac:dyDescent="0.2">
      <c r="A227" s="29" t="s">
        <v>200</v>
      </c>
      <c r="B227" s="34" t="s">
        <v>130</v>
      </c>
      <c r="C227" s="31">
        <v>15</v>
      </c>
      <c r="D227" s="19"/>
      <c r="E227" s="19"/>
      <c r="F227" s="16"/>
      <c r="G227" s="16"/>
    </row>
    <row r="228" spans="1:7" ht="22.5" hidden="1" x14ac:dyDescent="0.2">
      <c r="A228" s="29" t="s">
        <v>201</v>
      </c>
      <c r="B228" s="33" t="s">
        <v>144</v>
      </c>
      <c r="C228" s="31">
        <v>14</v>
      </c>
      <c r="D228" s="19"/>
      <c r="E228" s="19"/>
      <c r="F228" s="16"/>
      <c r="G228" s="16"/>
    </row>
    <row r="229" spans="1:7" ht="22.5" hidden="1" x14ac:dyDescent="0.2">
      <c r="A229" s="29" t="s">
        <v>202</v>
      </c>
      <c r="B229" s="33" t="s">
        <v>134</v>
      </c>
      <c r="C229" s="31">
        <v>21</v>
      </c>
      <c r="D229" s="19"/>
      <c r="E229" s="19"/>
      <c r="F229" s="16"/>
      <c r="G229" s="16"/>
    </row>
    <row r="230" spans="1:7" ht="15.75" hidden="1" x14ac:dyDescent="0.2">
      <c r="A230" s="29" t="s">
        <v>22</v>
      </c>
      <c r="B230" s="33" t="s">
        <v>21</v>
      </c>
      <c r="C230" s="31">
        <v>12.5</v>
      </c>
      <c r="D230" s="19"/>
      <c r="E230" s="19"/>
      <c r="F230" s="20"/>
      <c r="G230" s="20"/>
    </row>
    <row r="231" spans="1:7" ht="22.5" hidden="1" x14ac:dyDescent="0.2">
      <c r="A231" s="29" t="s">
        <v>203</v>
      </c>
      <c r="B231" s="34" t="s">
        <v>130</v>
      </c>
      <c r="C231" s="31">
        <v>12</v>
      </c>
      <c r="D231" s="19"/>
      <c r="E231" s="19"/>
      <c r="F231" s="20"/>
      <c r="G231" s="20"/>
    </row>
    <row r="232" spans="1:7" ht="22.5" hidden="1" x14ac:dyDescent="0.2">
      <c r="A232" s="29" t="s">
        <v>204</v>
      </c>
      <c r="B232" s="33" t="s">
        <v>134</v>
      </c>
      <c r="C232" s="31">
        <v>13</v>
      </c>
      <c r="D232" s="19"/>
      <c r="E232" s="19"/>
      <c r="F232" s="20"/>
      <c r="G232" s="20"/>
    </row>
    <row r="233" spans="1:7" ht="22.5" hidden="1" x14ac:dyDescent="0.25">
      <c r="A233" s="29" t="s">
        <v>205</v>
      </c>
      <c r="B233" s="33" t="s">
        <v>132</v>
      </c>
      <c r="C233" s="31">
        <v>18</v>
      </c>
      <c r="D233" s="19"/>
      <c r="E233" s="19"/>
      <c r="F233" s="22"/>
      <c r="G233" s="22"/>
    </row>
    <row r="234" spans="1:7" ht="33.75" hidden="1" x14ac:dyDescent="0.2">
      <c r="A234" s="29" t="s">
        <v>206</v>
      </c>
      <c r="B234" s="33" t="s">
        <v>132</v>
      </c>
      <c r="C234" s="31">
        <v>14</v>
      </c>
      <c r="D234" s="19"/>
      <c r="E234" s="19"/>
      <c r="F234" s="21"/>
      <c r="G234" s="21"/>
    </row>
    <row r="235" spans="1:7" ht="22.5" hidden="1" x14ac:dyDescent="0.2">
      <c r="A235" s="29" t="s">
        <v>207</v>
      </c>
      <c r="B235" s="33" t="s">
        <v>124</v>
      </c>
      <c r="C235" s="31">
        <v>14</v>
      </c>
      <c r="D235" s="19"/>
      <c r="E235" s="19"/>
      <c r="F235" s="16"/>
      <c r="G235" s="16"/>
    </row>
    <row r="236" spans="1:7" ht="33.75" hidden="1" x14ac:dyDescent="0.2">
      <c r="A236" s="29" t="s">
        <v>208</v>
      </c>
      <c r="B236" s="33" t="s">
        <v>124</v>
      </c>
      <c r="C236" s="31">
        <v>12</v>
      </c>
      <c r="D236" s="19"/>
      <c r="E236" s="19"/>
      <c r="F236" s="16"/>
      <c r="G236" s="16"/>
    </row>
    <row r="237" spans="1:7" ht="15.75" hidden="1" x14ac:dyDescent="0.2">
      <c r="A237" s="29" t="s">
        <v>41</v>
      </c>
      <c r="B237" s="33" t="s">
        <v>134</v>
      </c>
      <c r="C237" s="31">
        <v>13</v>
      </c>
      <c r="D237" s="19"/>
      <c r="E237" s="19"/>
      <c r="F237" s="21"/>
      <c r="G237" s="21"/>
    </row>
    <row r="238" spans="1:7" ht="22.5" hidden="1" x14ac:dyDescent="0.2">
      <c r="A238" s="29" t="s">
        <v>209</v>
      </c>
      <c r="B238" s="33" t="s">
        <v>144</v>
      </c>
      <c r="C238" s="31">
        <v>12</v>
      </c>
      <c r="D238" s="19"/>
      <c r="E238" s="19"/>
      <c r="F238" s="16"/>
      <c r="G238" s="16"/>
    </row>
    <row r="239" spans="1:7" ht="15.75" hidden="1" x14ac:dyDescent="0.2">
      <c r="A239" s="29" t="s">
        <v>210</v>
      </c>
      <c r="B239" s="34" t="s">
        <v>130</v>
      </c>
      <c r="C239" s="31">
        <v>13.5</v>
      </c>
      <c r="D239" s="19"/>
      <c r="E239" s="19"/>
      <c r="F239" s="20"/>
      <c r="G239" s="20"/>
    </row>
    <row r="240" spans="1:7" ht="15.75" hidden="1" x14ac:dyDescent="0.2">
      <c r="A240" s="29" t="s">
        <v>211</v>
      </c>
      <c r="B240" s="34" t="s">
        <v>130</v>
      </c>
      <c r="C240" s="31">
        <v>16</v>
      </c>
      <c r="D240" s="19"/>
      <c r="E240" s="19"/>
      <c r="F240" s="20"/>
      <c r="G240" s="20"/>
    </row>
    <row r="241" spans="1:7" ht="15.75" hidden="1" x14ac:dyDescent="0.2">
      <c r="A241" s="29" t="s">
        <v>212</v>
      </c>
      <c r="B241" s="34" t="s">
        <v>130</v>
      </c>
      <c r="C241" s="31">
        <v>16.5</v>
      </c>
      <c r="D241" s="19"/>
      <c r="E241" s="19"/>
      <c r="F241" s="16"/>
      <c r="G241" s="16"/>
    </row>
    <row r="242" spans="1:7" ht="33.75" hidden="1" x14ac:dyDescent="0.2">
      <c r="A242" s="29" t="s">
        <v>213</v>
      </c>
      <c r="B242" s="33" t="s">
        <v>134</v>
      </c>
      <c r="C242" s="31">
        <v>17</v>
      </c>
      <c r="D242" s="19"/>
      <c r="E242" s="19"/>
      <c r="F242" s="16"/>
      <c r="G242" s="16"/>
    </row>
    <row r="243" spans="1:7" ht="15.75" hidden="1" x14ac:dyDescent="0.2">
      <c r="A243" s="29" t="s">
        <v>214</v>
      </c>
      <c r="B243" s="34" t="s">
        <v>130</v>
      </c>
      <c r="C243" s="31">
        <v>16</v>
      </c>
      <c r="D243" s="19"/>
      <c r="E243" s="19"/>
      <c r="F243" s="16"/>
      <c r="G243" s="16"/>
    </row>
    <row r="244" spans="1:7" ht="15.75" hidden="1" x14ac:dyDescent="0.2">
      <c r="A244" s="29" t="s">
        <v>215</v>
      </c>
      <c r="B244" s="33" t="s">
        <v>134</v>
      </c>
      <c r="C244" s="31">
        <v>18</v>
      </c>
      <c r="D244" s="19"/>
      <c r="E244" s="19"/>
      <c r="F244" s="16"/>
      <c r="G244" s="16"/>
    </row>
    <row r="245" spans="1:7" ht="15.75" hidden="1" x14ac:dyDescent="0.25">
      <c r="A245" s="29" t="s">
        <v>15</v>
      </c>
      <c r="B245" s="34" t="s">
        <v>130</v>
      </c>
      <c r="C245" s="31">
        <v>14.5</v>
      </c>
      <c r="D245" s="19"/>
      <c r="E245" s="19"/>
      <c r="F245" s="22"/>
      <c r="G245" s="22"/>
    </row>
    <row r="246" spans="1:7" ht="22.5" hidden="1" x14ac:dyDescent="0.2">
      <c r="A246" s="29" t="s">
        <v>216</v>
      </c>
      <c r="B246" s="33" t="s">
        <v>124</v>
      </c>
      <c r="C246" s="31">
        <v>12.5</v>
      </c>
      <c r="D246" s="19"/>
      <c r="E246" s="19"/>
      <c r="F246" s="16"/>
      <c r="G246" s="16"/>
    </row>
    <row r="247" spans="1:7" ht="15.75" hidden="1" x14ac:dyDescent="0.2">
      <c r="A247" s="29" t="s">
        <v>217</v>
      </c>
      <c r="B247" s="33" t="s">
        <v>40</v>
      </c>
      <c r="C247" s="31">
        <v>14</v>
      </c>
      <c r="D247" s="19"/>
      <c r="E247" s="19"/>
      <c r="F247" s="16"/>
      <c r="G247" s="16"/>
    </row>
    <row r="248" spans="1:7" ht="15.75" hidden="1" x14ac:dyDescent="0.2">
      <c r="A248" s="29" t="s">
        <v>218</v>
      </c>
      <c r="B248" s="34" t="s">
        <v>130</v>
      </c>
      <c r="C248" s="31">
        <v>17</v>
      </c>
      <c r="D248" s="19"/>
      <c r="E248" s="19"/>
      <c r="F248" s="16"/>
      <c r="G248" s="16"/>
    </row>
    <row r="249" spans="1:7" ht="15.75" hidden="1" x14ac:dyDescent="0.2">
      <c r="A249" s="29" t="s">
        <v>219</v>
      </c>
      <c r="B249" s="34" t="s">
        <v>130</v>
      </c>
      <c r="C249" s="31">
        <v>12</v>
      </c>
      <c r="D249" s="19"/>
      <c r="E249" s="19"/>
      <c r="F249" s="16"/>
      <c r="G249" s="16"/>
    </row>
    <row r="250" spans="1:7" ht="15.75" hidden="1" x14ac:dyDescent="0.2">
      <c r="A250" s="29" t="s">
        <v>220</v>
      </c>
      <c r="B250" s="34" t="s">
        <v>130</v>
      </c>
      <c r="C250" s="31">
        <v>14</v>
      </c>
      <c r="D250" s="19"/>
      <c r="E250" s="19"/>
      <c r="F250" s="16"/>
      <c r="G250" s="16"/>
    </row>
    <row r="251" spans="1:7" ht="15.75" hidden="1" x14ac:dyDescent="0.2">
      <c r="A251" s="29" t="s">
        <v>221</v>
      </c>
      <c r="B251" s="33" t="s">
        <v>134</v>
      </c>
      <c r="C251" s="31">
        <v>14</v>
      </c>
      <c r="D251" s="19"/>
      <c r="E251" s="19"/>
      <c r="F251" s="16"/>
      <c r="G251" s="16"/>
    </row>
    <row r="252" spans="1:7" ht="22.5" hidden="1" x14ac:dyDescent="0.2">
      <c r="A252" s="29" t="s">
        <v>50</v>
      </c>
      <c r="B252" s="33" t="s">
        <v>21</v>
      </c>
      <c r="C252" s="31">
        <v>16</v>
      </c>
      <c r="D252" s="19"/>
      <c r="E252" s="19"/>
      <c r="F252" s="16"/>
      <c r="G252" s="16"/>
    </row>
    <row r="253" spans="1:7" ht="22.5" hidden="1" x14ac:dyDescent="0.2">
      <c r="A253" s="29" t="s">
        <v>222</v>
      </c>
      <c r="B253" s="34" t="s">
        <v>7</v>
      </c>
      <c r="C253" s="31">
        <v>15.5</v>
      </c>
      <c r="D253" s="19"/>
      <c r="E253" s="19"/>
      <c r="F253" s="16"/>
      <c r="G253" s="16"/>
    </row>
    <row r="254" spans="1:7" ht="22.5" hidden="1" x14ac:dyDescent="0.2">
      <c r="A254" s="29" t="s">
        <v>223</v>
      </c>
      <c r="B254" s="34" t="s">
        <v>7</v>
      </c>
      <c r="C254" s="31">
        <v>14</v>
      </c>
      <c r="D254" s="19"/>
      <c r="E254" s="19"/>
      <c r="F254" s="23"/>
      <c r="G254" s="23"/>
    </row>
    <row r="255" spans="1:7" ht="33.75" hidden="1" x14ac:dyDescent="0.2">
      <c r="A255" s="29" t="s">
        <v>224</v>
      </c>
      <c r="B255" s="33" t="s">
        <v>134</v>
      </c>
      <c r="C255" s="31">
        <v>15</v>
      </c>
      <c r="D255" s="19"/>
      <c r="E255" s="19"/>
      <c r="F255" s="24"/>
      <c r="G255" s="24"/>
    </row>
    <row r="256" spans="1:7" ht="22.5" hidden="1" x14ac:dyDescent="0.2">
      <c r="A256" s="29" t="s">
        <v>225</v>
      </c>
      <c r="B256" s="33" t="s">
        <v>134</v>
      </c>
      <c r="C256" s="31">
        <v>16</v>
      </c>
      <c r="D256" s="19"/>
      <c r="E256" s="19"/>
      <c r="F256" s="24"/>
      <c r="G256" s="24"/>
    </row>
    <row r="257" spans="1:7" ht="15.75" hidden="1" x14ac:dyDescent="0.2">
      <c r="A257" s="29" t="s">
        <v>226</v>
      </c>
      <c r="B257" s="33" t="s">
        <v>132</v>
      </c>
      <c r="C257" s="31">
        <v>16</v>
      </c>
      <c r="D257" s="19"/>
      <c r="E257" s="19"/>
      <c r="F257" s="24"/>
      <c r="G257" s="24"/>
    </row>
    <row r="258" spans="1:7" ht="15.75" hidden="1" x14ac:dyDescent="0.2">
      <c r="A258" s="29" t="s">
        <v>227</v>
      </c>
      <c r="B258" s="33" t="s">
        <v>21</v>
      </c>
      <c r="C258" s="31">
        <v>15.5</v>
      </c>
      <c r="D258" s="19"/>
      <c r="E258" s="19"/>
      <c r="F258" s="24"/>
      <c r="G258" s="24"/>
    </row>
    <row r="259" spans="1:7" ht="22.5" hidden="1" x14ac:dyDescent="0.2">
      <c r="A259" s="29" t="s">
        <v>44</v>
      </c>
      <c r="B259" s="33" t="s">
        <v>40</v>
      </c>
      <c r="C259" s="31">
        <v>13</v>
      </c>
      <c r="D259" s="19"/>
      <c r="E259" s="19"/>
      <c r="F259" s="25"/>
      <c r="G259" s="24"/>
    </row>
    <row r="260" spans="1:7" ht="15.75" hidden="1" x14ac:dyDescent="0.2">
      <c r="A260" s="29" t="s">
        <v>34</v>
      </c>
      <c r="B260" s="33" t="s">
        <v>144</v>
      </c>
      <c r="C260" s="31">
        <v>14.5</v>
      </c>
      <c r="D260" s="19"/>
      <c r="E260" s="19"/>
      <c r="F260" s="24"/>
      <c r="G260" s="24"/>
    </row>
    <row r="261" spans="1:7" ht="15.75" hidden="1" x14ac:dyDescent="0.2">
      <c r="A261" s="29" t="s">
        <v>39</v>
      </c>
      <c r="B261" s="33" t="s">
        <v>144</v>
      </c>
      <c r="C261" s="31">
        <v>12</v>
      </c>
      <c r="D261" s="19"/>
      <c r="E261" s="19"/>
      <c r="F261" s="24"/>
      <c r="G261" s="24"/>
    </row>
    <row r="262" spans="1:7" ht="33.75" hidden="1" x14ac:dyDescent="0.2">
      <c r="A262" s="29" t="s">
        <v>228</v>
      </c>
      <c r="B262" s="33" t="s">
        <v>134</v>
      </c>
      <c r="C262" s="31">
        <v>19</v>
      </c>
      <c r="D262" s="19"/>
      <c r="E262" s="19"/>
      <c r="F262" s="24"/>
      <c r="G262" s="24"/>
    </row>
    <row r="263" spans="1:7" ht="15.75" hidden="1" x14ac:dyDescent="0.2">
      <c r="A263" s="29" t="s">
        <v>42</v>
      </c>
      <c r="B263" s="33" t="s">
        <v>40</v>
      </c>
      <c r="C263" s="31">
        <v>14.5</v>
      </c>
      <c r="D263" s="19"/>
      <c r="E263" s="19"/>
      <c r="F263" s="24"/>
      <c r="G263" s="24"/>
    </row>
    <row r="264" spans="1:7" ht="22.5" hidden="1" x14ac:dyDescent="0.2">
      <c r="A264" s="29" t="s">
        <v>46</v>
      </c>
      <c r="B264" s="33" t="s">
        <v>40</v>
      </c>
      <c r="C264" s="31">
        <v>14.5</v>
      </c>
      <c r="D264" s="19"/>
      <c r="E264" s="19"/>
      <c r="F264" s="25"/>
      <c r="G264" s="24"/>
    </row>
    <row r="265" spans="1:7" ht="33.75" hidden="1" x14ac:dyDescent="0.2">
      <c r="A265" s="29" t="s">
        <v>229</v>
      </c>
      <c r="B265" s="33" t="s">
        <v>124</v>
      </c>
      <c r="C265" s="31">
        <v>18</v>
      </c>
      <c r="D265" s="19"/>
      <c r="E265" s="19"/>
      <c r="F265" s="24"/>
      <c r="G265" s="24"/>
    </row>
    <row r="266" spans="1:7" ht="33.75" hidden="1" x14ac:dyDescent="0.2">
      <c r="A266" s="29" t="s">
        <v>230</v>
      </c>
      <c r="B266" s="33" t="s">
        <v>124</v>
      </c>
      <c r="C266" s="31">
        <v>11</v>
      </c>
      <c r="D266" s="19"/>
      <c r="E266" s="19"/>
      <c r="F266" s="25"/>
      <c r="G266" s="24"/>
    </row>
    <row r="267" spans="1:7" x14ac:dyDescent="0.2">
      <c r="D267" s="3"/>
      <c r="E267" s="3"/>
      <c r="F267" s="3"/>
      <c r="G267" s="3"/>
    </row>
    <row r="268" spans="1:7" x14ac:dyDescent="0.2">
      <c r="D268" s="3"/>
      <c r="E268" s="3"/>
      <c r="F268" s="3"/>
      <c r="G268" s="3"/>
    </row>
    <row r="269" spans="1:7" x14ac:dyDescent="0.2">
      <c r="D269" s="3"/>
      <c r="E269" s="3"/>
      <c r="F269" s="3"/>
      <c r="G269" s="3"/>
    </row>
    <row r="270" spans="1:7" x14ac:dyDescent="0.2">
      <c r="D270" s="3"/>
      <c r="E270" s="3"/>
      <c r="F270" s="3"/>
      <c r="G270" s="3"/>
    </row>
    <row r="271" spans="1:7" x14ac:dyDescent="0.2">
      <c r="D271" s="3"/>
      <c r="E271" s="3"/>
      <c r="F271" s="3"/>
      <c r="G271" s="3"/>
    </row>
    <row r="272" spans="1:7" x14ac:dyDescent="0.2">
      <c r="D272" s="3"/>
      <c r="E272" s="3"/>
      <c r="F272" s="3"/>
      <c r="G272" s="3"/>
    </row>
    <row r="273" spans="4:7" x14ac:dyDescent="0.2">
      <c r="D273" s="3"/>
      <c r="E273" s="3"/>
      <c r="F273" s="3"/>
      <c r="G273" s="3"/>
    </row>
    <row r="274" spans="4:7" x14ac:dyDescent="0.2">
      <c r="D274" s="3"/>
      <c r="E274" s="3"/>
      <c r="F274" s="3"/>
      <c r="G274" s="3"/>
    </row>
    <row r="275" spans="4:7" x14ac:dyDescent="0.2">
      <c r="D275" s="3"/>
      <c r="E275" s="3"/>
      <c r="F275" s="3"/>
      <c r="G275" s="3"/>
    </row>
    <row r="276" spans="4:7" x14ac:dyDescent="0.2">
      <c r="D276" s="3"/>
      <c r="E276" s="3"/>
      <c r="F276" s="3"/>
      <c r="G276" s="3"/>
    </row>
    <row r="277" spans="4:7" x14ac:dyDescent="0.2">
      <c r="D277" s="3"/>
      <c r="E277" s="3"/>
      <c r="F277" s="3"/>
      <c r="G277" s="3"/>
    </row>
    <row r="278" spans="4:7" x14ac:dyDescent="0.2">
      <c r="D278" s="3"/>
      <c r="E278" s="3"/>
      <c r="F278" s="3"/>
      <c r="G278" s="3"/>
    </row>
    <row r="279" spans="4:7" x14ac:dyDescent="0.2">
      <c r="D279" s="3"/>
      <c r="E279" s="3"/>
      <c r="F279" s="3"/>
      <c r="G279" s="3"/>
    </row>
    <row r="280" spans="4:7" x14ac:dyDescent="0.2">
      <c r="D280" s="3"/>
      <c r="E280" s="3"/>
      <c r="F280" s="3"/>
      <c r="G280" s="3"/>
    </row>
    <row r="281" spans="4:7" x14ac:dyDescent="0.2">
      <c r="D281" s="3"/>
      <c r="E281" s="3"/>
      <c r="F281" s="3"/>
      <c r="G281" s="3"/>
    </row>
    <row r="282" spans="4:7" x14ac:dyDescent="0.2">
      <c r="D282" s="3"/>
      <c r="E282" s="3"/>
      <c r="F282" s="3"/>
      <c r="G282" s="3"/>
    </row>
    <row r="283" spans="4:7" x14ac:dyDescent="0.2">
      <c r="D283" s="3"/>
      <c r="E283" s="3"/>
      <c r="F283" s="3"/>
      <c r="G283" s="3"/>
    </row>
    <row r="284" spans="4:7" x14ac:dyDescent="0.2">
      <c r="D284" s="3"/>
      <c r="E284" s="3"/>
      <c r="F284" s="3"/>
      <c r="G284" s="3"/>
    </row>
    <row r="285" spans="4:7" x14ac:dyDescent="0.2">
      <c r="D285" s="3"/>
      <c r="E285" s="3"/>
      <c r="F285" s="3"/>
      <c r="G285" s="3"/>
    </row>
    <row r="286" spans="4:7" x14ac:dyDescent="0.2">
      <c r="D286" s="3"/>
      <c r="E286" s="3"/>
      <c r="F286" s="3"/>
      <c r="G286" s="3"/>
    </row>
    <row r="287" spans="4:7" x14ac:dyDescent="0.2">
      <c r="D287" s="3"/>
      <c r="E287" s="3"/>
      <c r="F287" s="3"/>
      <c r="G287" s="3"/>
    </row>
    <row r="288" spans="4:7" x14ac:dyDescent="0.2">
      <c r="D288" s="3"/>
      <c r="E288" s="3"/>
      <c r="F288" s="3"/>
      <c r="G288" s="3"/>
    </row>
    <row r="289" spans="4:7" x14ac:dyDescent="0.2">
      <c r="D289" s="3"/>
      <c r="E289" s="3"/>
      <c r="F289" s="3"/>
      <c r="G289" s="3"/>
    </row>
    <row r="290" spans="4:7" x14ac:dyDescent="0.2">
      <c r="D290" s="3"/>
      <c r="E290" s="3"/>
      <c r="F290" s="3"/>
      <c r="G290" s="3"/>
    </row>
    <row r="291" spans="4:7" x14ac:dyDescent="0.2">
      <c r="D291" s="3"/>
      <c r="E291" s="3"/>
      <c r="F291" s="3"/>
      <c r="G291" s="3"/>
    </row>
    <row r="292" spans="4:7" x14ac:dyDescent="0.2">
      <c r="D292" s="3"/>
      <c r="E292" s="3"/>
      <c r="F292" s="3"/>
      <c r="G292" s="3"/>
    </row>
    <row r="293" spans="4:7" x14ac:dyDescent="0.2">
      <c r="D293" s="3"/>
      <c r="E293" s="3"/>
      <c r="F293" s="3"/>
      <c r="G293" s="3"/>
    </row>
    <row r="294" spans="4:7" x14ac:dyDescent="0.2">
      <c r="D294" s="3"/>
      <c r="E294" s="3"/>
      <c r="F294" s="3"/>
      <c r="G294" s="3"/>
    </row>
    <row r="295" spans="4:7" x14ac:dyDescent="0.2">
      <c r="D295" s="3"/>
      <c r="E295" s="3"/>
      <c r="F295" s="3"/>
      <c r="G295" s="3"/>
    </row>
    <row r="296" spans="4:7" x14ac:dyDescent="0.2">
      <c r="D296" s="3"/>
      <c r="E296" s="3"/>
      <c r="F296" s="3"/>
      <c r="G296" s="3"/>
    </row>
    <row r="297" spans="4:7" x14ac:dyDescent="0.2">
      <c r="D297" s="3"/>
      <c r="E297" s="3"/>
      <c r="F297" s="3"/>
      <c r="G297" s="3"/>
    </row>
    <row r="298" spans="4:7" x14ac:dyDescent="0.2">
      <c r="D298" s="3"/>
      <c r="E298" s="3"/>
      <c r="F298" s="3"/>
      <c r="G298" s="3"/>
    </row>
    <row r="299" spans="4:7" x14ac:dyDescent="0.2">
      <c r="D299" s="3"/>
      <c r="E299" s="3"/>
      <c r="F299" s="3"/>
      <c r="G299" s="3"/>
    </row>
    <row r="300" spans="4:7" x14ac:dyDescent="0.2">
      <c r="D300" s="3"/>
      <c r="E300" s="3"/>
      <c r="F300" s="3"/>
      <c r="G300" s="3"/>
    </row>
    <row r="301" spans="4:7" x14ac:dyDescent="0.2">
      <c r="D301" s="3"/>
      <c r="E301" s="3"/>
      <c r="F301" s="3"/>
      <c r="G301" s="3"/>
    </row>
    <row r="302" spans="4:7" x14ac:dyDescent="0.2">
      <c r="D302" s="3"/>
      <c r="E302" s="3"/>
      <c r="F302" s="3"/>
      <c r="G302" s="3"/>
    </row>
    <row r="303" spans="4:7" x14ac:dyDescent="0.2">
      <c r="D303" s="3"/>
      <c r="E303" s="3"/>
      <c r="F303" s="3"/>
      <c r="G303" s="3"/>
    </row>
    <row r="304" spans="4:7" x14ac:dyDescent="0.2">
      <c r="D304" s="3"/>
      <c r="E304" s="3"/>
      <c r="F304" s="3"/>
      <c r="G304" s="3"/>
    </row>
    <row r="305" spans="4:7" x14ac:dyDescent="0.2">
      <c r="D305" s="3"/>
      <c r="E305" s="3"/>
      <c r="F305" s="3"/>
      <c r="G305" s="3"/>
    </row>
    <row r="306" spans="4:7" x14ac:dyDescent="0.2">
      <c r="D306" s="3"/>
      <c r="E306" s="3"/>
      <c r="F306" s="3"/>
      <c r="G306" s="3"/>
    </row>
    <row r="307" spans="4:7" x14ac:dyDescent="0.2">
      <c r="D307" s="3"/>
      <c r="E307" s="3"/>
      <c r="F307" s="3"/>
      <c r="G307" s="3"/>
    </row>
    <row r="308" spans="4:7" x14ac:dyDescent="0.2">
      <c r="D308" s="3"/>
      <c r="E308" s="3"/>
      <c r="F308" s="3"/>
      <c r="G308" s="3"/>
    </row>
    <row r="309" spans="4:7" x14ac:dyDescent="0.2">
      <c r="D309" s="3"/>
      <c r="E309" s="3"/>
      <c r="F309" s="3"/>
      <c r="G309" s="3"/>
    </row>
    <row r="310" spans="4:7" x14ac:dyDescent="0.2">
      <c r="D310" s="3"/>
      <c r="E310" s="3"/>
      <c r="F310" s="3"/>
      <c r="G310" s="3"/>
    </row>
    <row r="311" spans="4:7" x14ac:dyDescent="0.2">
      <c r="D311" s="3"/>
      <c r="E311" s="3"/>
      <c r="F311" s="3"/>
      <c r="G311" s="3"/>
    </row>
    <row r="312" spans="4:7" x14ac:dyDescent="0.2">
      <c r="D312" s="3"/>
      <c r="E312" s="3"/>
      <c r="F312" s="3"/>
      <c r="G312" s="3"/>
    </row>
    <row r="313" spans="4:7" x14ac:dyDescent="0.2">
      <c r="D313" s="3"/>
      <c r="E313" s="3"/>
      <c r="F313" s="3"/>
      <c r="G313" s="3"/>
    </row>
    <row r="314" spans="4:7" x14ac:dyDescent="0.2">
      <c r="D314" s="3"/>
      <c r="E314" s="3"/>
      <c r="F314" s="3"/>
      <c r="G314" s="3"/>
    </row>
    <row r="315" spans="4:7" x14ac:dyDescent="0.2">
      <c r="D315" s="3"/>
      <c r="E315" s="3"/>
      <c r="F315" s="3"/>
      <c r="G315" s="3"/>
    </row>
    <row r="316" spans="4:7" x14ac:dyDescent="0.2">
      <c r="D316" s="3"/>
      <c r="E316" s="3"/>
      <c r="F316" s="3"/>
      <c r="G316" s="3"/>
    </row>
    <row r="317" spans="4:7" x14ac:dyDescent="0.2">
      <c r="D317" s="3"/>
      <c r="E317" s="3"/>
      <c r="F317" s="3"/>
      <c r="G317" s="3"/>
    </row>
    <row r="318" spans="4:7" x14ac:dyDescent="0.2">
      <c r="D318" s="3"/>
      <c r="E318" s="3"/>
      <c r="F318" s="3"/>
      <c r="G318" s="3"/>
    </row>
    <row r="319" spans="4:7" x14ac:dyDescent="0.2">
      <c r="D319" s="3"/>
      <c r="E319" s="3"/>
      <c r="F319" s="3"/>
      <c r="G319" s="3"/>
    </row>
    <row r="320" spans="4:7" x14ac:dyDescent="0.2">
      <c r="D320" s="3"/>
      <c r="E320" s="3"/>
      <c r="F320" s="3"/>
      <c r="G320" s="3"/>
    </row>
  </sheetData>
  <sheetProtection password="E2C8" sheet="1" objects="1" scenarios="1" selectLockedCells="1"/>
  <mergeCells count="15">
    <mergeCell ref="A1:I2"/>
    <mergeCell ref="A3:I3"/>
    <mergeCell ref="J17:R17"/>
    <mergeCell ref="D18:G18"/>
    <mergeCell ref="F15:G15"/>
    <mergeCell ref="F16:G16"/>
    <mergeCell ref="B10:C10"/>
    <mergeCell ref="A55:D55"/>
    <mergeCell ref="A64:F64"/>
    <mergeCell ref="A53:F53"/>
    <mergeCell ref="A46:F46"/>
    <mergeCell ref="A4:G4"/>
    <mergeCell ref="A48:D48"/>
    <mergeCell ref="B42:C42"/>
    <mergeCell ref="B43:C43"/>
  </mergeCells>
  <phoneticPr fontId="0" type="noConversion"/>
  <conditionalFormatting sqref="J17:R17">
    <cfRule type="cellIs" dxfId="0" priority="1" stopIfTrue="1" operator="lessThan">
      <formula>0</formula>
    </cfRule>
  </conditionalFormatting>
  <dataValidations count="2">
    <dataValidation type="list" allowBlank="1" showInputMessage="1" showErrorMessage="1" sqref="F15">
      <formula1>$A$71:$A$78</formula1>
    </dataValidation>
    <dataValidation type="list" allowBlank="1" showInputMessage="1" showErrorMessage="1" sqref="F16">
      <formula1>$B$82:$B$127</formula1>
    </dataValidation>
  </dataValidations>
  <pageMargins left="0.77" right="0.26" top="0.64" bottom="0.72" header="0.5" footer="0.5"/>
  <pageSetup paperSize="9" scale="60" orientation="portrait" horizontalDpi="4294967292" r:id="rId1"/>
  <headerFooter alignWithMargins="0">
    <oddFooter>&amp;L&amp;9&amp;F</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21"/>
  <sheetViews>
    <sheetView zoomScale="120" zoomScaleNormal="120" workbookViewId="0">
      <selection activeCell="K5" sqref="K5"/>
    </sheetView>
  </sheetViews>
  <sheetFormatPr defaultRowHeight="15" x14ac:dyDescent="0.2"/>
  <cols>
    <col min="1" max="1" width="9.140625" style="5"/>
    <col min="2" max="2" width="17" style="3" customWidth="1"/>
    <col min="3" max="4" width="9.140625" style="5"/>
    <col min="5" max="5" width="10.28515625" style="5" customWidth="1"/>
    <col min="6" max="13" width="9.140625" style="5"/>
    <col min="14" max="14" width="20.140625" style="5" bestFit="1" customWidth="1"/>
    <col min="15" max="16384" width="9.140625" style="5"/>
  </cols>
  <sheetData>
    <row r="1" spans="1:14" ht="15.75" x14ac:dyDescent="0.25">
      <c r="A1" s="131"/>
      <c r="B1" s="131"/>
      <c r="C1" s="218"/>
      <c r="D1" s="218"/>
      <c r="E1" s="218"/>
      <c r="F1" s="218"/>
      <c r="G1" s="218"/>
      <c r="H1" s="218"/>
      <c r="I1" s="218"/>
      <c r="J1" s="218"/>
      <c r="K1" s="218"/>
      <c r="L1" s="218"/>
      <c r="M1" s="218"/>
      <c r="N1" s="7"/>
    </row>
    <row r="2" spans="1:14" ht="23.25" x14ac:dyDescent="0.35">
      <c r="A2" s="133" t="s">
        <v>2</v>
      </c>
      <c r="B2" s="131"/>
      <c r="C2" s="132"/>
      <c r="D2" s="132"/>
      <c r="E2" s="132"/>
      <c r="F2" s="132"/>
      <c r="G2" s="132"/>
      <c r="H2" s="132"/>
      <c r="I2" s="132"/>
      <c r="J2" s="132"/>
      <c r="K2" s="132"/>
      <c r="L2" s="132"/>
      <c r="M2" s="132"/>
      <c r="N2" s="7"/>
    </row>
    <row r="3" spans="1:14" ht="15.75" x14ac:dyDescent="0.25">
      <c r="A3" s="131"/>
      <c r="B3" s="131"/>
      <c r="C3" s="132"/>
      <c r="D3" s="132"/>
      <c r="E3" s="132"/>
      <c r="F3" s="132"/>
      <c r="G3" s="132"/>
      <c r="H3" s="132"/>
      <c r="I3" s="132"/>
      <c r="J3" s="132"/>
      <c r="K3" s="132"/>
      <c r="L3" s="132"/>
      <c r="M3" s="132"/>
      <c r="N3" s="7"/>
    </row>
    <row r="4" spans="1:14" ht="15.75" x14ac:dyDescent="0.25">
      <c r="B4" s="5"/>
      <c r="C4" s="42"/>
      <c r="D4" s="42"/>
      <c r="E4" s="42"/>
      <c r="F4" s="42"/>
      <c r="G4" s="42"/>
      <c r="H4" s="42"/>
      <c r="I4" s="42"/>
      <c r="J4" s="42"/>
      <c r="K4" s="42"/>
      <c r="L4" s="42"/>
      <c r="M4" s="42"/>
      <c r="N4" s="42"/>
    </row>
    <row r="5" spans="1:14" s="135" customFormat="1" ht="18" customHeight="1" x14ac:dyDescent="0.2">
      <c r="D5" s="108" t="s">
        <v>299</v>
      </c>
      <c r="E5" s="141"/>
      <c r="F5" s="142">
        <f>'Calc kgLWTtDM'!D8</f>
        <v>486</v>
      </c>
      <c r="G5" s="47" t="s">
        <v>297</v>
      </c>
      <c r="I5" s="108" t="s">
        <v>119</v>
      </c>
      <c r="J5" s="145"/>
      <c r="K5" s="144">
        <f>'Calc kgLWTtDM'!D6/'Calc kgLWTtDM'!D7</f>
        <v>3.6666666666666665</v>
      </c>
      <c r="L5" s="221" t="s">
        <v>298</v>
      </c>
      <c r="M5" s="222"/>
    </row>
    <row r="6" spans="1:14" s="135" customFormat="1" ht="18" customHeight="1" x14ac:dyDescent="0.2">
      <c r="E6" s="137"/>
      <c r="F6" s="136"/>
      <c r="J6" s="137"/>
      <c r="K6" s="136"/>
      <c r="L6" s="138"/>
    </row>
    <row r="7" spans="1:14" s="135" customFormat="1" ht="18" customHeight="1" x14ac:dyDescent="0.2">
      <c r="A7" s="98"/>
      <c r="B7" s="143" t="s">
        <v>4</v>
      </c>
      <c r="C7" s="151">
        <f t="shared" ref="C7:M7" si="0">$K5*$F5</f>
        <v>1782</v>
      </c>
      <c r="D7" s="152">
        <f t="shared" si="0"/>
        <v>1782</v>
      </c>
      <c r="E7" s="152">
        <f t="shared" si="0"/>
        <v>1782</v>
      </c>
      <c r="F7" s="152">
        <f t="shared" si="0"/>
        <v>1782</v>
      </c>
      <c r="G7" s="153">
        <f>$K5*$F5</f>
        <v>1782</v>
      </c>
      <c r="H7" s="152">
        <f t="shared" si="0"/>
        <v>1782</v>
      </c>
      <c r="I7" s="152">
        <f t="shared" si="0"/>
        <v>1782</v>
      </c>
      <c r="J7" s="152">
        <f t="shared" si="0"/>
        <v>1782</v>
      </c>
      <c r="K7" s="152">
        <f t="shared" si="0"/>
        <v>1782</v>
      </c>
      <c r="L7" s="152">
        <f t="shared" si="0"/>
        <v>1782</v>
      </c>
      <c r="M7" s="154">
        <f t="shared" si="0"/>
        <v>1782</v>
      </c>
      <c r="N7" s="45"/>
    </row>
    <row r="8" spans="1:14" s="135" customFormat="1" ht="18" customHeight="1" x14ac:dyDescent="0.2">
      <c r="A8" s="48"/>
      <c r="B8" s="147" t="s">
        <v>5</v>
      </c>
      <c r="C8" s="155">
        <f t="shared" ref="C8:E8" si="1">D8-1</f>
        <v>18.861999999999998</v>
      </c>
      <c r="D8" s="156">
        <f t="shared" si="1"/>
        <v>19.861999999999998</v>
      </c>
      <c r="E8" s="156">
        <f t="shared" si="1"/>
        <v>20.861999999999998</v>
      </c>
      <c r="F8" s="156">
        <f>G8-1</f>
        <v>21.861999999999998</v>
      </c>
      <c r="G8" s="157">
        <f>'Calc kgLWTtDM'!D60</f>
        <v>22.861999999999998</v>
      </c>
      <c r="H8" s="156">
        <f>G8+1</f>
        <v>23.861999999999998</v>
      </c>
      <c r="I8" s="156">
        <f t="shared" ref="I8:M8" si="2">H8+1</f>
        <v>24.861999999999998</v>
      </c>
      <c r="J8" s="156">
        <f t="shared" si="2"/>
        <v>25.861999999999998</v>
      </c>
      <c r="K8" s="156">
        <f t="shared" si="2"/>
        <v>26.861999999999998</v>
      </c>
      <c r="L8" s="156">
        <f t="shared" si="2"/>
        <v>27.861999999999998</v>
      </c>
      <c r="M8" s="158">
        <f t="shared" si="2"/>
        <v>28.861999999999998</v>
      </c>
      <c r="N8" s="45"/>
    </row>
    <row r="9" spans="1:14" s="135" customFormat="1" ht="18" customHeight="1" x14ac:dyDescent="0.2">
      <c r="A9" s="98"/>
      <c r="B9" s="46"/>
      <c r="C9" s="161"/>
      <c r="D9" s="162"/>
      <c r="E9" s="162"/>
      <c r="F9" s="162"/>
      <c r="G9" s="163"/>
      <c r="H9" s="162"/>
      <c r="I9" s="162"/>
      <c r="J9" s="162"/>
      <c r="K9" s="162"/>
      <c r="L9" s="162"/>
      <c r="M9" s="164"/>
      <c r="N9" s="45"/>
    </row>
    <row r="10" spans="1:14" s="135" customFormat="1" ht="18" customHeight="1" x14ac:dyDescent="0.2">
      <c r="A10" s="148"/>
      <c r="B10" s="180">
        <v>-30</v>
      </c>
      <c r="C10" s="165">
        <f>($F$5-50)*$K$5/C$8</f>
        <v>84.75594670059732</v>
      </c>
      <c r="D10" s="159">
        <f t="shared" ref="D10:M10" si="3">($F5-50)*$K5/D8</f>
        <v>80.488705400597453</v>
      </c>
      <c r="E10" s="159">
        <f t="shared" si="3"/>
        <v>76.63055635445626</v>
      </c>
      <c r="F10" s="159">
        <f t="shared" si="3"/>
        <v>73.12536211996462</v>
      </c>
      <c r="G10" s="166">
        <f t="shared" si="3"/>
        <v>69.926807220132389</v>
      </c>
      <c r="H10" s="159">
        <f t="shared" si="3"/>
        <v>66.996340066493445</v>
      </c>
      <c r="I10" s="159">
        <f t="shared" si="3"/>
        <v>64.301611562491615</v>
      </c>
      <c r="J10" s="159">
        <f t="shared" si="3"/>
        <v>61.815275951846978</v>
      </c>
      <c r="K10" s="159">
        <f t="shared" si="3"/>
        <v>59.514059514059511</v>
      </c>
      <c r="L10" s="159">
        <f t="shared" si="3"/>
        <v>57.378029813605146</v>
      </c>
      <c r="M10" s="167">
        <f t="shared" si="3"/>
        <v>55.390016861848331</v>
      </c>
      <c r="N10" s="159"/>
    </row>
    <row r="11" spans="1:14" s="135" customFormat="1" ht="18" customHeight="1" x14ac:dyDescent="0.2">
      <c r="A11" s="148"/>
      <c r="B11" s="180">
        <v>-15</v>
      </c>
      <c r="C11" s="165">
        <f t="shared" ref="C11:M11" si="4">($F$5-25)*$K$5/C$8</f>
        <v>89.615806029760009</v>
      </c>
      <c r="D11" s="159">
        <f t="shared" si="4"/>
        <v>85.103883462558329</v>
      </c>
      <c r="E11" s="159">
        <f t="shared" si="4"/>
        <v>81.024510273863172</v>
      </c>
      <c r="F11" s="159">
        <f t="shared" si="4"/>
        <v>77.318330131430486</v>
      </c>
      <c r="G11" s="166">
        <f t="shared" si="4"/>
        <v>73.936371854314288</v>
      </c>
      <c r="H11" s="159">
        <f t="shared" si="4"/>
        <v>70.837873327186884</v>
      </c>
      <c r="I11" s="159">
        <f t="shared" si="4"/>
        <v>67.988630574102373</v>
      </c>
      <c r="J11" s="159">
        <f t="shared" si="4"/>
        <v>65.359729848168485</v>
      </c>
      <c r="K11" s="159">
        <f t="shared" si="4"/>
        <v>62.92656292656293</v>
      </c>
      <c r="L11" s="159">
        <f t="shared" si="4"/>
        <v>60.668054458880675</v>
      </c>
      <c r="M11" s="167">
        <f t="shared" si="4"/>
        <v>58.566049938789185</v>
      </c>
      <c r="N11" s="159"/>
    </row>
    <row r="12" spans="1:14" s="135" customFormat="1" ht="18" customHeight="1" x14ac:dyDescent="0.2">
      <c r="A12" s="149"/>
      <c r="B12" s="150" t="s">
        <v>3</v>
      </c>
      <c r="C12" s="168">
        <f t="shared" ref="C12:M12" si="5">C7/C8</f>
        <v>94.475665358922711</v>
      </c>
      <c r="D12" s="169">
        <f t="shared" si="5"/>
        <v>89.719061524519191</v>
      </c>
      <c r="E12" s="169">
        <f>E7/E8</f>
        <v>85.418464193270069</v>
      </c>
      <c r="F12" s="169">
        <f t="shared" si="5"/>
        <v>81.511298142896351</v>
      </c>
      <c r="G12" s="146">
        <f t="shared" si="5"/>
        <v>77.945936488496201</v>
      </c>
      <c r="H12" s="169">
        <f t="shared" si="5"/>
        <v>74.679406587880322</v>
      </c>
      <c r="I12" s="169">
        <f t="shared" si="5"/>
        <v>71.675649585713145</v>
      </c>
      <c r="J12" s="169">
        <f t="shared" si="5"/>
        <v>68.904183744489984</v>
      </c>
      <c r="K12" s="169">
        <f t="shared" si="5"/>
        <v>66.339066339066349</v>
      </c>
      <c r="L12" s="169">
        <f t="shared" si="5"/>
        <v>63.958079104156205</v>
      </c>
      <c r="M12" s="170">
        <f t="shared" si="5"/>
        <v>61.742083015730032</v>
      </c>
      <c r="N12" s="160"/>
    </row>
    <row r="13" spans="1:14" s="135" customFormat="1" ht="18" customHeight="1" x14ac:dyDescent="0.2">
      <c r="A13" s="148"/>
      <c r="B13" s="180">
        <v>15</v>
      </c>
      <c r="C13" s="165">
        <f t="shared" ref="C13:M13" si="6">($F$5+25)*$K$5/C$8</f>
        <v>99.3355246880854</v>
      </c>
      <c r="D13" s="159">
        <f t="shared" si="6"/>
        <v>94.334239586480052</v>
      </c>
      <c r="E13" s="159">
        <f t="shared" si="6"/>
        <v>89.812418112676951</v>
      </c>
      <c r="F13" s="159">
        <f t="shared" si="6"/>
        <v>85.704266154362216</v>
      </c>
      <c r="G13" s="166">
        <f t="shared" si="6"/>
        <v>81.955501122678101</v>
      </c>
      <c r="H13" s="159">
        <f t="shared" si="6"/>
        <v>78.520939848573747</v>
      </c>
      <c r="I13" s="159">
        <f t="shared" si="6"/>
        <v>75.362668597323889</v>
      </c>
      <c r="J13" s="159">
        <f t="shared" si="6"/>
        <v>72.448637640811484</v>
      </c>
      <c r="K13" s="159">
        <f t="shared" si="6"/>
        <v>69.751569751569747</v>
      </c>
      <c r="L13" s="159">
        <f t="shared" si="6"/>
        <v>67.248103749431721</v>
      </c>
      <c r="M13" s="167">
        <f t="shared" si="6"/>
        <v>64.918116092670871</v>
      </c>
      <c r="N13" s="159"/>
    </row>
    <row r="14" spans="1:14" s="135" customFormat="1" ht="18" customHeight="1" x14ac:dyDescent="0.2">
      <c r="A14" s="48"/>
      <c r="B14" s="181">
        <v>30</v>
      </c>
      <c r="C14" s="171">
        <f t="shared" ref="C14:M14" si="7">($F$5+50)*$K$5/C$8</f>
        <v>104.19538401724809</v>
      </c>
      <c r="D14" s="172">
        <f t="shared" si="7"/>
        <v>98.949417648440914</v>
      </c>
      <c r="E14" s="172">
        <f t="shared" si="7"/>
        <v>94.206372032083863</v>
      </c>
      <c r="F14" s="172">
        <f t="shared" si="7"/>
        <v>89.897234165828081</v>
      </c>
      <c r="G14" s="173">
        <f t="shared" si="7"/>
        <v>85.96506575686</v>
      </c>
      <c r="H14" s="172">
        <f t="shared" si="7"/>
        <v>82.362473109267171</v>
      </c>
      <c r="I14" s="172">
        <f t="shared" si="7"/>
        <v>79.049687608934661</v>
      </c>
      <c r="J14" s="172">
        <f t="shared" si="7"/>
        <v>75.993091537132983</v>
      </c>
      <c r="K14" s="172">
        <f t="shared" si="7"/>
        <v>73.164073164073159</v>
      </c>
      <c r="L14" s="172">
        <f t="shared" si="7"/>
        <v>70.538128394707243</v>
      </c>
      <c r="M14" s="174">
        <f t="shared" si="7"/>
        <v>68.094149169611711</v>
      </c>
      <c r="N14" s="159"/>
    </row>
    <row r="15" spans="1:14" s="139" customFormat="1" ht="30.75" customHeight="1" x14ac:dyDescent="0.2">
      <c r="A15" s="219" t="s">
        <v>1</v>
      </c>
      <c r="B15" s="220"/>
      <c r="C15" s="176"/>
      <c r="D15" s="177"/>
      <c r="E15" s="178"/>
      <c r="F15" s="177"/>
      <c r="G15" s="177"/>
      <c r="H15" s="177"/>
      <c r="I15" s="177"/>
      <c r="J15" s="177"/>
      <c r="K15" s="177"/>
      <c r="L15" s="177"/>
      <c r="M15" s="179"/>
    </row>
    <row r="16" spans="1:14" s="135" customFormat="1" ht="30" customHeight="1" x14ac:dyDescent="0.2">
      <c r="A16" s="48"/>
      <c r="B16" s="175" t="s">
        <v>0</v>
      </c>
      <c r="C16" s="171">
        <f>C12-D12</f>
        <v>4.7566038344035206</v>
      </c>
      <c r="D16" s="172">
        <f t="shared" ref="D16:L16" si="8">D12-E12</f>
        <v>4.3005973312491221</v>
      </c>
      <c r="E16" s="172">
        <f t="shared" si="8"/>
        <v>3.9071660503737178</v>
      </c>
      <c r="F16" s="172">
        <f t="shared" si="8"/>
        <v>3.5653616544001494</v>
      </c>
      <c r="G16" s="172">
        <f t="shared" si="8"/>
        <v>3.266529900615879</v>
      </c>
      <c r="H16" s="172">
        <f t="shared" si="8"/>
        <v>3.0037570021671769</v>
      </c>
      <c r="I16" s="172">
        <f t="shared" si="8"/>
        <v>2.7714658412231614</v>
      </c>
      <c r="J16" s="172">
        <f>J12-K12</f>
        <v>2.565117405423635</v>
      </c>
      <c r="K16" s="172">
        <f t="shared" si="8"/>
        <v>2.380987234910144</v>
      </c>
      <c r="L16" s="172">
        <f t="shared" si="8"/>
        <v>2.2159960884261736</v>
      </c>
      <c r="M16" s="174" t="s">
        <v>62</v>
      </c>
    </row>
    <row r="17" spans="1:13" x14ac:dyDescent="0.2">
      <c r="A17" s="6"/>
    </row>
    <row r="18" spans="1:13" ht="66.75" customHeight="1" x14ac:dyDescent="0.2">
      <c r="A18" s="206" t="s">
        <v>296</v>
      </c>
      <c r="B18" s="206"/>
      <c r="C18" s="206"/>
      <c r="D18" s="206"/>
      <c r="E18" s="206"/>
      <c r="F18" s="206"/>
      <c r="G18" s="206"/>
      <c r="H18" s="206"/>
      <c r="I18" s="206"/>
      <c r="J18" s="182"/>
      <c r="K18" s="182"/>
      <c r="L18" s="182"/>
      <c r="M18" s="182"/>
    </row>
    <row r="19" spans="1:13" x14ac:dyDescent="0.2">
      <c r="D19" s="8"/>
      <c r="E19" s="8"/>
      <c r="F19" s="8"/>
      <c r="G19" s="8"/>
      <c r="H19" s="8"/>
      <c r="I19" s="8"/>
      <c r="J19" s="8"/>
      <c r="K19" s="8"/>
      <c r="L19" s="8"/>
      <c r="M19" s="8"/>
    </row>
    <row r="20" spans="1:13" x14ac:dyDescent="0.2">
      <c r="D20" s="8"/>
      <c r="E20" s="8"/>
      <c r="F20" s="8"/>
      <c r="G20" s="8"/>
      <c r="H20" s="8"/>
      <c r="I20" s="8"/>
      <c r="J20" s="8"/>
      <c r="K20" s="8"/>
      <c r="L20" s="8"/>
      <c r="M20" s="8"/>
    </row>
    <row r="21" spans="1:13" x14ac:dyDescent="0.2">
      <c r="D21" s="8"/>
      <c r="E21" s="8"/>
      <c r="F21" s="8"/>
      <c r="G21" s="8"/>
      <c r="H21" s="8"/>
      <c r="I21" s="8"/>
      <c r="J21" s="8"/>
      <c r="K21" s="8"/>
      <c r="L21" s="8"/>
      <c r="M21" s="8"/>
    </row>
  </sheetData>
  <sheetProtection password="E2C8" sheet="1" objects="1" scenarios="1" selectLockedCells="1"/>
  <mergeCells count="4">
    <mergeCell ref="C1:M1"/>
    <mergeCell ref="A15:B15"/>
    <mergeCell ref="L5:M5"/>
    <mergeCell ref="A18:I18"/>
  </mergeCells>
  <phoneticPr fontId="0" type="noConversion"/>
  <pageMargins left="0.75" right="0.75" top="1" bottom="1" header="0.5" footer="0.5"/>
  <pageSetup paperSize="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AL21"/>
  <sheetViews>
    <sheetView topLeftCell="R1" workbookViewId="0">
      <selection activeCell="W23" sqref="W23"/>
    </sheetView>
  </sheetViews>
  <sheetFormatPr defaultRowHeight="12.75" x14ac:dyDescent="0.2"/>
  <sheetData>
    <row r="2" spans="1:38" x14ac:dyDescent="0.2">
      <c r="B2" s="1">
        <v>37411</v>
      </c>
      <c r="C2" s="1">
        <f>B2+14</f>
        <v>37425</v>
      </c>
      <c r="D2" s="1">
        <f t="shared" ref="D2:AA2" si="0">C2+14</f>
        <v>37439</v>
      </c>
      <c r="E2" s="1">
        <f t="shared" si="0"/>
        <v>37453</v>
      </c>
      <c r="F2" s="1">
        <f t="shared" si="0"/>
        <v>37467</v>
      </c>
      <c r="G2" s="1">
        <f t="shared" si="0"/>
        <v>37481</v>
      </c>
      <c r="H2" s="1">
        <f t="shared" si="0"/>
        <v>37495</v>
      </c>
      <c r="I2" s="1">
        <f t="shared" si="0"/>
        <v>37509</v>
      </c>
      <c r="J2" s="1">
        <f t="shared" si="0"/>
        <v>37523</v>
      </c>
      <c r="K2" s="1">
        <f t="shared" si="0"/>
        <v>37537</v>
      </c>
      <c r="L2" s="1">
        <f t="shared" si="0"/>
        <v>37551</v>
      </c>
      <c r="M2" s="1">
        <f t="shared" si="0"/>
        <v>37565</v>
      </c>
      <c r="N2" s="1">
        <f t="shared" si="0"/>
        <v>37579</v>
      </c>
      <c r="O2" s="1">
        <f t="shared" si="0"/>
        <v>37593</v>
      </c>
      <c r="P2" s="1">
        <f t="shared" si="0"/>
        <v>37607</v>
      </c>
      <c r="Q2" s="1">
        <f t="shared" si="0"/>
        <v>37621</v>
      </c>
      <c r="R2" s="1">
        <f t="shared" si="0"/>
        <v>37635</v>
      </c>
      <c r="S2" s="1">
        <f t="shared" si="0"/>
        <v>37649</v>
      </c>
      <c r="T2" s="1">
        <f t="shared" si="0"/>
        <v>37663</v>
      </c>
      <c r="U2" s="1">
        <f t="shared" si="0"/>
        <v>37677</v>
      </c>
      <c r="V2" s="1">
        <f t="shared" si="0"/>
        <v>37691</v>
      </c>
      <c r="W2" s="1">
        <f t="shared" si="0"/>
        <v>37705</v>
      </c>
      <c r="X2" s="1">
        <f t="shared" si="0"/>
        <v>37719</v>
      </c>
      <c r="Y2" s="1">
        <f t="shared" si="0"/>
        <v>37733</v>
      </c>
      <c r="Z2" s="1">
        <f t="shared" si="0"/>
        <v>37747</v>
      </c>
      <c r="AA2" s="1">
        <f t="shared" si="0"/>
        <v>37761</v>
      </c>
    </row>
    <row r="3" spans="1:38" x14ac:dyDescent="0.2">
      <c r="A3" t="s">
        <v>80</v>
      </c>
      <c r="B3">
        <v>499.50326797385623</v>
      </c>
      <c r="C3">
        <v>515.91721132897601</v>
      </c>
      <c r="D3">
        <v>521.98148148148141</v>
      </c>
      <c r="E3">
        <v>501.0555555555556</v>
      </c>
      <c r="F3">
        <v>477.46296296296299</v>
      </c>
      <c r="G3">
        <v>463.01851851851848</v>
      </c>
      <c r="H3">
        <v>471.88888888888886</v>
      </c>
      <c r="I3">
        <v>465.98148148148147</v>
      </c>
      <c r="J3">
        <v>473.87037037037038</v>
      </c>
      <c r="K3">
        <v>467.53703703703701</v>
      </c>
      <c r="L3">
        <v>481.42592592592587</v>
      </c>
      <c r="M3">
        <v>483.98148148148147</v>
      </c>
      <c r="N3">
        <v>489.7407407407407</v>
      </c>
      <c r="O3">
        <v>488</v>
      </c>
      <c r="P3">
        <v>484.55555555555549</v>
      </c>
      <c r="Q3">
        <v>493.31481481481478</v>
      </c>
      <c r="R3">
        <v>496.18518518518522</v>
      </c>
      <c r="S3">
        <v>502.44444444444451</v>
      </c>
      <c r="T3">
        <v>494.57407407407408</v>
      </c>
      <c r="U3">
        <v>490</v>
      </c>
      <c r="V3">
        <v>492.83986928104576</v>
      </c>
      <c r="W3">
        <v>493.32962962962966</v>
      </c>
      <c r="X3">
        <v>506.40740740740739</v>
      </c>
      <c r="Y3">
        <v>511.7925925925926</v>
      </c>
      <c r="Z3">
        <v>514.41666666666663</v>
      </c>
      <c r="AA3">
        <v>513.66666666666674</v>
      </c>
    </row>
    <row r="4" spans="1:38" x14ac:dyDescent="0.2">
      <c r="A4" t="s">
        <v>81</v>
      </c>
      <c r="B4">
        <v>472.15175438596492</v>
      </c>
      <c r="C4">
        <v>478.30789473684212</v>
      </c>
      <c r="D4">
        <v>482.61666666666662</v>
      </c>
      <c r="E4">
        <v>465.43333333333334</v>
      </c>
      <c r="F4">
        <v>440.18333333333339</v>
      </c>
      <c r="G4">
        <v>440.3</v>
      </c>
      <c r="H4">
        <v>451.76666666666671</v>
      </c>
      <c r="I4">
        <v>444.91666666666669</v>
      </c>
      <c r="J4">
        <v>454.7166666666667</v>
      </c>
      <c r="K4">
        <v>443.9</v>
      </c>
      <c r="L4">
        <v>456.56666666666666</v>
      </c>
      <c r="M4">
        <v>458.6</v>
      </c>
      <c r="N4">
        <v>468.66666666666669</v>
      </c>
      <c r="O4">
        <v>471.45</v>
      </c>
      <c r="P4">
        <v>464.5</v>
      </c>
      <c r="Q4">
        <v>467.11666666666662</v>
      </c>
      <c r="R4">
        <v>469.43333333333334</v>
      </c>
      <c r="S4">
        <v>471.9</v>
      </c>
      <c r="T4">
        <v>465.81666666666666</v>
      </c>
      <c r="U4">
        <v>469.55526315789479</v>
      </c>
      <c r="V4">
        <v>467.9149122807018</v>
      </c>
      <c r="W4">
        <v>471.24607843137255</v>
      </c>
      <c r="X4">
        <v>482.79761904761904</v>
      </c>
      <c r="Y4">
        <v>488.1</v>
      </c>
      <c r="Z4">
        <v>486.89375000000001</v>
      </c>
      <c r="AA4">
        <v>498.04411764705878</v>
      </c>
    </row>
    <row r="5" spans="1:38" x14ac:dyDescent="0.2">
      <c r="A5" t="s">
        <v>82</v>
      </c>
      <c r="B5">
        <v>478.87621832358673</v>
      </c>
      <c r="C5">
        <v>491.24561403508773</v>
      </c>
      <c r="D5">
        <v>480.28070175438597</v>
      </c>
      <c r="E5">
        <v>468.65302144249512</v>
      </c>
      <c r="F5">
        <v>455.66666666666669</v>
      </c>
      <c r="G5">
        <v>443.64912280701759</v>
      </c>
      <c r="H5">
        <v>447.5263157894737</v>
      </c>
      <c r="I5">
        <v>456.21052631578942</v>
      </c>
      <c r="J5">
        <v>449.21832358674465</v>
      </c>
      <c r="K5">
        <v>461.17543859649123</v>
      </c>
      <c r="L5">
        <v>463.12280701754389</v>
      </c>
      <c r="M5">
        <v>472.87719298245611</v>
      </c>
      <c r="N5">
        <v>475.66666666666669</v>
      </c>
      <c r="O5">
        <v>475.92982456140345</v>
      </c>
      <c r="P5">
        <v>480.15789473684208</v>
      </c>
      <c r="Q5">
        <v>473.21052631578942</v>
      </c>
      <c r="R5">
        <v>474.89473684210526</v>
      </c>
      <c r="S5">
        <v>477.77192982456137</v>
      </c>
      <c r="T5">
        <v>458.40350877192986</v>
      </c>
      <c r="U5">
        <v>470.61403508771929</v>
      </c>
      <c r="V5">
        <v>475.93216374269008</v>
      </c>
      <c r="W5">
        <v>473.24934210526317</v>
      </c>
      <c r="X5">
        <v>484.32982456140354</v>
      </c>
      <c r="Y5">
        <v>486.49824561403506</v>
      </c>
      <c r="Z5">
        <v>495.03725490196081</v>
      </c>
      <c r="AA5">
        <v>490.5</v>
      </c>
    </row>
    <row r="6" spans="1:38" x14ac:dyDescent="0.2">
      <c r="A6" t="s">
        <v>83</v>
      </c>
      <c r="B6">
        <v>475.26797385620915</v>
      </c>
      <c r="C6">
        <v>470.4282407407407</v>
      </c>
      <c r="D6">
        <v>471.07734204793024</v>
      </c>
      <c r="E6">
        <v>446.60348583877999</v>
      </c>
      <c r="F6">
        <v>438.54684095860563</v>
      </c>
      <c r="G6">
        <v>432.2592592592593</v>
      </c>
      <c r="H6">
        <v>427.94444444444451</v>
      </c>
      <c r="I6">
        <v>440.18627450980392</v>
      </c>
      <c r="J6">
        <v>439.94444444444451</v>
      </c>
      <c r="K6">
        <v>445.07407407407408</v>
      </c>
      <c r="L6">
        <v>453.33333333333331</v>
      </c>
      <c r="M6">
        <v>451.12962962962962</v>
      </c>
      <c r="N6">
        <v>458.8518518518519</v>
      </c>
      <c r="O6">
        <v>454.7037037037037</v>
      </c>
      <c r="P6">
        <v>448.42592592592592</v>
      </c>
      <c r="Q6">
        <v>458.77777777777783</v>
      </c>
      <c r="R6">
        <v>459.70105820105823</v>
      </c>
      <c r="S6">
        <v>456.5</v>
      </c>
      <c r="T6">
        <v>449.33333333333331</v>
      </c>
      <c r="U6">
        <v>449.66666666666669</v>
      </c>
      <c r="V6">
        <v>450.83333333333331</v>
      </c>
      <c r="W6">
        <v>459.33333333333331</v>
      </c>
      <c r="X6">
        <v>463.85714285714289</v>
      </c>
      <c r="Y6">
        <v>478.83333333333331</v>
      </c>
      <c r="Z6">
        <v>458.71428571428572</v>
      </c>
      <c r="AA6">
        <v>464.17857142857144</v>
      </c>
    </row>
    <row r="7" spans="1:38" x14ac:dyDescent="0.2">
      <c r="A7" t="s">
        <v>84</v>
      </c>
      <c r="B7">
        <v>467.87621832358678</v>
      </c>
      <c r="C7">
        <v>472.03021442495128</v>
      </c>
      <c r="D7">
        <v>466.17641325536061</v>
      </c>
      <c r="E7">
        <v>434.43859649122805</v>
      </c>
      <c r="F7">
        <v>424.66666666666669</v>
      </c>
      <c r="G7">
        <v>430.78947368421046</v>
      </c>
      <c r="H7">
        <v>427.89473684210526</v>
      </c>
      <c r="I7">
        <v>426.80701754385967</v>
      </c>
      <c r="J7">
        <v>423.91228070175436</v>
      </c>
      <c r="K7">
        <v>434.29824561403507</v>
      </c>
      <c r="L7">
        <v>443.68421052631578</v>
      </c>
      <c r="M7">
        <v>440.71929824561403</v>
      </c>
      <c r="N7">
        <v>442.73684210526318</v>
      </c>
      <c r="O7">
        <v>448.15789473684208</v>
      </c>
      <c r="P7">
        <v>439.91228070175436</v>
      </c>
      <c r="Q7">
        <v>450.33099415204674</v>
      </c>
      <c r="R7">
        <v>454.90994152046784</v>
      </c>
      <c r="S7">
        <v>461.56374269005846</v>
      </c>
      <c r="T7">
        <v>445.35555555555555</v>
      </c>
      <c r="U7">
        <v>451.93333333333334</v>
      </c>
      <c r="V7">
        <v>454.43968253968251</v>
      </c>
      <c r="W7">
        <v>458.10634920634919</v>
      </c>
      <c r="X7">
        <v>464.9666666666667</v>
      </c>
      <c r="Y7">
        <v>473.08253968253968</v>
      </c>
      <c r="Z7">
        <v>464.66666666666663</v>
      </c>
      <c r="AA7">
        <v>457.13333333333333</v>
      </c>
    </row>
    <row r="8" spans="1:38" x14ac:dyDescent="0.2">
      <c r="A8" t="s">
        <v>85</v>
      </c>
      <c r="B8">
        <v>488.88888888888886</v>
      </c>
      <c r="C8">
        <v>507.01851851851853</v>
      </c>
      <c r="D8">
        <v>509.88888888888891</v>
      </c>
      <c r="E8">
        <v>487.42592592592592</v>
      </c>
      <c r="F8">
        <v>483.66666666666669</v>
      </c>
      <c r="G8">
        <v>472.22222222222217</v>
      </c>
      <c r="H8">
        <v>480.77777777777783</v>
      </c>
      <c r="I8">
        <v>478.14705882352945</v>
      </c>
      <c r="J8">
        <v>486.66666666666669</v>
      </c>
      <c r="K8">
        <v>489.09259259259261</v>
      </c>
      <c r="L8">
        <v>493.03703703703701</v>
      </c>
      <c r="M8">
        <v>493.5555555555556</v>
      </c>
      <c r="N8">
        <v>500.35185185185179</v>
      </c>
      <c r="O8">
        <v>502.53703703703701</v>
      </c>
      <c r="P8">
        <v>499.09259259259261</v>
      </c>
      <c r="Q8">
        <v>498.62962962962956</v>
      </c>
      <c r="R8">
        <v>507.7037037037037</v>
      </c>
      <c r="S8">
        <v>508.33333333333331</v>
      </c>
      <c r="T8">
        <v>496.59259259259261</v>
      </c>
      <c r="U8">
        <v>497.11111111111109</v>
      </c>
      <c r="V8">
        <v>499.96296296296299</v>
      </c>
      <c r="W8">
        <v>492.2962962962963</v>
      </c>
      <c r="X8">
        <v>505.2407407407407</v>
      </c>
      <c r="Y8">
        <v>513.8888888888888</v>
      </c>
      <c r="Z8">
        <v>518.22222222222217</v>
      </c>
      <c r="AA8">
        <v>508.9019607843137</v>
      </c>
    </row>
    <row r="9" spans="1:38" x14ac:dyDescent="0.2">
      <c r="A9" t="s">
        <v>86</v>
      </c>
      <c r="B9">
        <v>487.39210526315787</v>
      </c>
      <c r="C9">
        <v>494.5070175438596</v>
      </c>
      <c r="D9">
        <v>489.48333333333329</v>
      </c>
      <c r="E9">
        <v>478.13333333333327</v>
      </c>
      <c r="F9">
        <v>472.18333333333334</v>
      </c>
      <c r="G9">
        <v>465.85</v>
      </c>
      <c r="H9">
        <v>472.81666666666666</v>
      </c>
      <c r="I9">
        <v>468.36666666666662</v>
      </c>
      <c r="J9">
        <v>482.0333333333333</v>
      </c>
      <c r="K9">
        <v>483.11666666666662</v>
      </c>
      <c r="L9">
        <v>489.18333333333334</v>
      </c>
      <c r="M9">
        <v>486.18333333333334</v>
      </c>
      <c r="N9">
        <v>487.31666666666666</v>
      </c>
      <c r="O9">
        <v>496.2833333333333</v>
      </c>
      <c r="P9">
        <v>494.88333333333338</v>
      </c>
      <c r="Q9">
        <v>495.08333333333331</v>
      </c>
      <c r="R9">
        <v>500.48333333333329</v>
      </c>
      <c r="S9">
        <v>502.25</v>
      </c>
      <c r="T9">
        <v>488.81666666666666</v>
      </c>
      <c r="U9">
        <v>484.95</v>
      </c>
      <c r="V9">
        <v>486.83333333333331</v>
      </c>
      <c r="W9">
        <v>493.41666666666669</v>
      </c>
      <c r="X9">
        <v>498.2833333333333</v>
      </c>
      <c r="Y9">
        <v>506.72500000000002</v>
      </c>
      <c r="Z9">
        <v>501.4</v>
      </c>
      <c r="AA9">
        <v>494.46710526315792</v>
      </c>
    </row>
    <row r="10" spans="1:38" x14ac:dyDescent="0.2">
      <c r="A10" t="s">
        <v>87</v>
      </c>
      <c r="B10">
        <v>478.10526315789474</v>
      </c>
      <c r="C10">
        <v>488.56140350877195</v>
      </c>
      <c r="D10">
        <v>481.92982456140356</v>
      </c>
      <c r="E10">
        <v>459.35087719298241</v>
      </c>
      <c r="F10">
        <v>443.71929824561403</v>
      </c>
      <c r="G10">
        <v>440.94530443756452</v>
      </c>
      <c r="H10">
        <v>443.28070175438597</v>
      </c>
      <c r="I10">
        <v>447.08771929824564</v>
      </c>
      <c r="J10">
        <v>455.21052631578942</v>
      </c>
      <c r="K10">
        <v>455.61403508771929</v>
      </c>
      <c r="L10">
        <v>455.82456140350877</v>
      </c>
      <c r="M10">
        <v>455.5087719298246</v>
      </c>
      <c r="N10">
        <v>469.84210526315792</v>
      </c>
      <c r="O10">
        <v>470.5789473684211</v>
      </c>
      <c r="P10">
        <v>469.64912280701748</v>
      </c>
      <c r="Q10">
        <v>466.15789473684208</v>
      </c>
      <c r="R10">
        <v>477.15789473684208</v>
      </c>
      <c r="S10">
        <v>478.42495126705654</v>
      </c>
      <c r="T10">
        <v>473.74658869395711</v>
      </c>
      <c r="U10">
        <v>467.74970760233919</v>
      </c>
      <c r="V10">
        <v>482.80935672514619</v>
      </c>
      <c r="W10">
        <v>485.72865497076026</v>
      </c>
      <c r="X10">
        <v>484.84444444444443</v>
      </c>
      <c r="Y10">
        <v>488.41637426900587</v>
      </c>
      <c r="Z10">
        <v>489.28627450980395</v>
      </c>
      <c r="AA10">
        <v>484.26923076923077</v>
      </c>
    </row>
    <row r="11" spans="1:38" x14ac:dyDescent="0.2">
      <c r="A11" t="s">
        <v>88</v>
      </c>
      <c r="B11">
        <v>474.96282679738562</v>
      </c>
      <c r="C11">
        <v>481.20969498910677</v>
      </c>
      <c r="D11">
        <v>469</v>
      </c>
      <c r="E11">
        <v>455.21132897603485</v>
      </c>
      <c r="F11">
        <v>460.53921568627447</v>
      </c>
      <c r="G11">
        <v>446.40849673202615</v>
      </c>
      <c r="H11">
        <v>448.89106753812638</v>
      </c>
      <c r="I11">
        <v>451.98148148148147</v>
      </c>
      <c r="J11">
        <v>461.2178649237473</v>
      </c>
      <c r="K11">
        <v>460.03812636165577</v>
      </c>
      <c r="L11">
        <v>456.84422657952069</v>
      </c>
      <c r="M11">
        <v>462.19172113289761</v>
      </c>
      <c r="N11">
        <v>468.27559912854031</v>
      </c>
      <c r="O11">
        <v>458.0348583877996</v>
      </c>
      <c r="P11">
        <v>455.93681917211325</v>
      </c>
      <c r="Q11">
        <v>465.61858076563959</v>
      </c>
      <c r="R11">
        <v>465.03719265483977</v>
      </c>
      <c r="S11">
        <v>473.97401182695302</v>
      </c>
      <c r="T11">
        <v>471.61111111111109</v>
      </c>
      <c r="U11">
        <v>465.78835978835974</v>
      </c>
      <c r="V11">
        <v>466.01322751322749</v>
      </c>
      <c r="W11">
        <v>466.98941798941797</v>
      </c>
      <c r="X11">
        <v>468.49816849816847</v>
      </c>
      <c r="Y11">
        <v>474.86446886446885</v>
      </c>
      <c r="Z11">
        <v>476.53571428571428</v>
      </c>
      <c r="AA11">
        <v>475.21428571428572</v>
      </c>
    </row>
    <row r="12" spans="1:38" x14ac:dyDescent="0.2">
      <c r="A12" t="s">
        <v>89</v>
      </c>
      <c r="B12">
        <v>460.31578947368422</v>
      </c>
      <c r="C12">
        <v>460.5263157894737</v>
      </c>
      <c r="D12">
        <v>460.4736842105263</v>
      </c>
      <c r="E12">
        <v>429.65842105263147</v>
      </c>
      <c r="F12">
        <v>434.21052631578942</v>
      </c>
      <c r="G12">
        <v>421</v>
      </c>
      <c r="H12">
        <v>423.03508771929825</v>
      </c>
      <c r="I12">
        <v>431.68421052631584</v>
      </c>
      <c r="J12">
        <v>431.87719298245611</v>
      </c>
      <c r="K12">
        <v>435.17543859649118</v>
      </c>
      <c r="L12">
        <v>432.64912280701759</v>
      </c>
      <c r="M12">
        <v>437.61403508771929</v>
      </c>
      <c r="N12">
        <v>440</v>
      </c>
      <c r="O12">
        <v>436.33333333333331</v>
      </c>
      <c r="P12">
        <v>442.89473684210526</v>
      </c>
      <c r="Q12">
        <v>437.7157894736842</v>
      </c>
      <c r="R12">
        <v>440.99883040935674</v>
      </c>
      <c r="S12">
        <v>443.4736842105263</v>
      </c>
      <c r="T12">
        <v>433.31111111111113</v>
      </c>
      <c r="U12">
        <v>439.31111111111113</v>
      </c>
      <c r="V12">
        <v>440.85714285714289</v>
      </c>
      <c r="W12">
        <v>445.04920634920637</v>
      </c>
      <c r="X12">
        <v>450.60317460317464</v>
      </c>
      <c r="Y12">
        <v>454.57777777777778</v>
      </c>
      <c r="Z12">
        <v>445.5</v>
      </c>
      <c r="AA12">
        <v>444.1</v>
      </c>
    </row>
    <row r="13" spans="1:38" x14ac:dyDescent="0.2">
      <c r="A13" t="s">
        <v>90</v>
      </c>
      <c r="B13">
        <v>478.33403064442143</v>
      </c>
      <c r="C13">
        <v>485.97521256163282</v>
      </c>
      <c r="D13">
        <v>483.29083361999767</v>
      </c>
      <c r="E13">
        <v>462.59638791423004</v>
      </c>
      <c r="F13">
        <v>453.08455108359129</v>
      </c>
      <c r="G13">
        <v>445.64423976608185</v>
      </c>
      <c r="H13">
        <v>449.58223540878345</v>
      </c>
      <c r="I13">
        <v>451.136910331384</v>
      </c>
      <c r="J13">
        <v>455.86676699919735</v>
      </c>
      <c r="K13">
        <v>457.50216546267637</v>
      </c>
      <c r="L13">
        <v>462.56712246302021</v>
      </c>
      <c r="M13">
        <v>464.23610193785117</v>
      </c>
      <c r="N13">
        <v>470.14489909414061</v>
      </c>
      <c r="O13">
        <v>470.20089324618738</v>
      </c>
      <c r="P13">
        <v>468.00082616672387</v>
      </c>
      <c r="Q13">
        <v>470.5956007666224</v>
      </c>
      <c r="R13">
        <v>474.65052099202251</v>
      </c>
      <c r="S13">
        <v>477.66360975969349</v>
      </c>
      <c r="T13">
        <v>467.75612085769978</v>
      </c>
      <c r="U13">
        <v>468.66795878585356</v>
      </c>
      <c r="V13">
        <v>471.84359845692671</v>
      </c>
      <c r="W13">
        <v>473.87449749782957</v>
      </c>
      <c r="X13">
        <v>480.9828522160102</v>
      </c>
      <c r="Y13">
        <v>487.67792210226418</v>
      </c>
      <c r="Z13">
        <v>485.06728349673205</v>
      </c>
      <c r="AA13">
        <v>483.04752716066184</v>
      </c>
    </row>
    <row r="15" spans="1:38" x14ac:dyDescent="0.2">
      <c r="C15" s="1">
        <v>37411</v>
      </c>
      <c r="D15" s="1"/>
      <c r="E15" s="1">
        <v>37439</v>
      </c>
      <c r="F15" s="1"/>
      <c r="G15" s="1">
        <v>37467</v>
      </c>
      <c r="H15" s="1"/>
      <c r="I15" s="1">
        <v>37495</v>
      </c>
      <c r="J15" s="1"/>
      <c r="K15" s="1">
        <v>37523</v>
      </c>
      <c r="L15" s="1"/>
      <c r="M15" s="1">
        <v>37551</v>
      </c>
      <c r="N15" s="1"/>
      <c r="O15" s="1">
        <v>37579</v>
      </c>
      <c r="P15" s="1"/>
      <c r="Q15" s="1">
        <v>37607</v>
      </c>
      <c r="R15" s="1"/>
      <c r="S15" s="1">
        <v>37635</v>
      </c>
      <c r="T15" s="1"/>
      <c r="U15" s="1">
        <v>37663</v>
      </c>
      <c r="V15" s="1"/>
      <c r="W15" s="1">
        <v>37691</v>
      </c>
      <c r="X15" s="1"/>
      <c r="Y15" s="1">
        <v>37719</v>
      </c>
      <c r="Z15" s="1"/>
      <c r="AA15" s="1">
        <v>37747</v>
      </c>
      <c r="AB15" s="1">
        <v>37761</v>
      </c>
      <c r="AC15" s="2"/>
      <c r="AD15" s="2"/>
      <c r="AE15" s="2"/>
      <c r="AF15" s="2"/>
      <c r="AG15" s="2"/>
      <c r="AH15" s="2"/>
      <c r="AI15" s="2"/>
      <c r="AJ15" s="2"/>
      <c r="AK15" s="2"/>
      <c r="AL15" s="2"/>
    </row>
    <row r="16" spans="1:38" x14ac:dyDescent="0.2">
      <c r="A16" t="s">
        <v>91</v>
      </c>
      <c r="B16" t="s">
        <v>92</v>
      </c>
      <c r="C16">
        <v>494.19607843137254</v>
      </c>
      <c r="D16">
        <v>511.46786492374724</v>
      </c>
      <c r="E16">
        <v>515.93518518518522</v>
      </c>
      <c r="F16">
        <v>494.24074074074076</v>
      </c>
      <c r="G16">
        <v>480.56481481481484</v>
      </c>
      <c r="H16">
        <v>467.62037037037032</v>
      </c>
      <c r="I16">
        <v>476.33333333333337</v>
      </c>
      <c r="J16">
        <v>472.06427015250546</v>
      </c>
      <c r="K16">
        <v>480.26851851851853</v>
      </c>
      <c r="L16">
        <v>478.31481481481478</v>
      </c>
      <c r="M16">
        <v>487.23148148148141</v>
      </c>
      <c r="N16">
        <v>488.76851851851853</v>
      </c>
      <c r="O16">
        <v>495.04629629629625</v>
      </c>
      <c r="P16">
        <v>495.26851851851848</v>
      </c>
      <c r="Q16">
        <v>491.82407407407402</v>
      </c>
      <c r="R16">
        <v>495.97222222222217</v>
      </c>
      <c r="S16">
        <v>501.94444444444446</v>
      </c>
      <c r="T16">
        <v>505.38888888888891</v>
      </c>
      <c r="U16">
        <v>495.58333333333337</v>
      </c>
      <c r="V16">
        <v>493.55555555555554</v>
      </c>
      <c r="W16">
        <v>496.40141612200438</v>
      </c>
      <c r="X16">
        <v>492.81296296296296</v>
      </c>
      <c r="Y16">
        <v>505.82407407407402</v>
      </c>
      <c r="Z16">
        <v>512.84074074074067</v>
      </c>
      <c r="AA16">
        <v>516.31944444444434</v>
      </c>
      <c r="AB16">
        <v>511.28431372549022</v>
      </c>
    </row>
    <row r="17" spans="1:28" x14ac:dyDescent="0.2">
      <c r="A17" t="s">
        <v>93</v>
      </c>
      <c r="C17">
        <v>479.77192982456143</v>
      </c>
      <c r="D17">
        <v>486.40745614035086</v>
      </c>
      <c r="E17">
        <v>486.05</v>
      </c>
      <c r="F17">
        <v>471.7833333333333</v>
      </c>
      <c r="G17">
        <v>456.18333333333339</v>
      </c>
      <c r="H17">
        <v>453.07499999999999</v>
      </c>
      <c r="I17">
        <v>462.29166666666669</v>
      </c>
      <c r="J17">
        <v>456.64166666666665</v>
      </c>
      <c r="K17">
        <v>468.375</v>
      </c>
      <c r="L17">
        <v>463.50833333333327</v>
      </c>
      <c r="M17">
        <v>472.875</v>
      </c>
      <c r="N17">
        <v>472.39166666666671</v>
      </c>
      <c r="O17">
        <v>477.99166666666667</v>
      </c>
      <c r="P17">
        <v>483.86666666666667</v>
      </c>
      <c r="Q17">
        <v>479.69166666666672</v>
      </c>
      <c r="R17">
        <v>481.1</v>
      </c>
      <c r="S17">
        <v>484.95833333333331</v>
      </c>
      <c r="T17">
        <v>487.07499999999999</v>
      </c>
      <c r="U17">
        <v>477.31666666666666</v>
      </c>
      <c r="V17">
        <v>477.25263157894739</v>
      </c>
      <c r="W17">
        <v>477.37412280701756</v>
      </c>
      <c r="X17">
        <v>482.33137254901965</v>
      </c>
      <c r="Y17">
        <v>490.54047619047617</v>
      </c>
      <c r="Z17">
        <v>497.41250000000002</v>
      </c>
      <c r="AA17">
        <v>494.14687500000002</v>
      </c>
      <c r="AB17">
        <v>496.25561145510835</v>
      </c>
    </row>
    <row r="18" spans="1:28" x14ac:dyDescent="0.2">
      <c r="A18" t="s">
        <v>94</v>
      </c>
      <c r="C18">
        <v>478.49074074074076</v>
      </c>
      <c r="D18">
        <v>489.90350877192986</v>
      </c>
      <c r="E18">
        <v>481.1052631578948</v>
      </c>
      <c r="F18">
        <v>464.00194931773876</v>
      </c>
      <c r="G18">
        <v>449.69298245614038</v>
      </c>
      <c r="H18">
        <v>442.29721362229105</v>
      </c>
      <c r="I18">
        <v>445.40350877192986</v>
      </c>
      <c r="J18">
        <v>451.64912280701753</v>
      </c>
      <c r="K18">
        <v>452.21442495126701</v>
      </c>
      <c r="L18">
        <v>458.39473684210526</v>
      </c>
      <c r="M18">
        <v>459.47368421052636</v>
      </c>
      <c r="N18">
        <v>464.19298245614038</v>
      </c>
      <c r="O18">
        <v>472.75438596491233</v>
      </c>
      <c r="P18">
        <v>473.25438596491227</v>
      </c>
      <c r="Q18">
        <v>474.90350877192975</v>
      </c>
      <c r="R18">
        <v>469.68421052631572</v>
      </c>
      <c r="S18">
        <v>476.02631578947364</v>
      </c>
      <c r="T18">
        <v>478.09844054580896</v>
      </c>
      <c r="U18">
        <v>466.07504873294351</v>
      </c>
      <c r="V18">
        <v>469.18187134502921</v>
      </c>
      <c r="W18">
        <v>479.37076023391813</v>
      </c>
      <c r="X18">
        <v>479.48899853801174</v>
      </c>
      <c r="Y18">
        <v>484.58713450292396</v>
      </c>
      <c r="Z18">
        <v>487.45730994152046</v>
      </c>
      <c r="AA18">
        <v>492.16176470588238</v>
      </c>
      <c r="AB18">
        <v>487.38461538461536</v>
      </c>
    </row>
    <row r="19" spans="1:28" x14ac:dyDescent="0.2">
      <c r="A19" t="s">
        <v>95</v>
      </c>
      <c r="C19">
        <v>475.11540032679738</v>
      </c>
      <c r="D19">
        <v>475.81896786492371</v>
      </c>
      <c r="E19">
        <v>470.03867102396509</v>
      </c>
      <c r="F19">
        <v>450.90740740740739</v>
      </c>
      <c r="G19">
        <v>449.54302832244002</v>
      </c>
      <c r="H19">
        <v>439.33387799564275</v>
      </c>
      <c r="I19">
        <v>438.41775599128545</v>
      </c>
      <c r="J19">
        <v>446.08387799564269</v>
      </c>
      <c r="K19">
        <v>450.58115468409591</v>
      </c>
      <c r="L19">
        <v>452.55610021786492</v>
      </c>
      <c r="M19">
        <v>455.088779956427</v>
      </c>
      <c r="N19">
        <v>456.66067538126362</v>
      </c>
      <c r="O19">
        <v>463.56372549019613</v>
      </c>
      <c r="P19">
        <v>456.36928104575168</v>
      </c>
      <c r="Q19">
        <v>452.18137254901956</v>
      </c>
      <c r="R19">
        <v>462.19817927170868</v>
      </c>
      <c r="S19">
        <v>462.36912542794903</v>
      </c>
      <c r="T19">
        <v>465.23700591347654</v>
      </c>
      <c r="U19">
        <v>460.47222222222217</v>
      </c>
      <c r="V19">
        <v>457.72751322751321</v>
      </c>
      <c r="W19">
        <v>458.4232804232804</v>
      </c>
      <c r="X19">
        <v>463.16137566137564</v>
      </c>
      <c r="Y19">
        <v>466.17765567765571</v>
      </c>
      <c r="Z19">
        <v>476.84890109890108</v>
      </c>
      <c r="AA19">
        <v>467.625</v>
      </c>
      <c r="AB19">
        <v>469.69642857142856</v>
      </c>
    </row>
    <row r="20" spans="1:28" x14ac:dyDescent="0.2">
      <c r="A20" t="s">
        <v>96</v>
      </c>
      <c r="B20" t="s">
        <v>97</v>
      </c>
      <c r="C20">
        <v>464.0960038986355</v>
      </c>
      <c r="D20">
        <v>466.27826510721252</v>
      </c>
      <c r="E20">
        <v>463.32504873294346</v>
      </c>
      <c r="F20">
        <v>432.04850877192973</v>
      </c>
      <c r="G20">
        <v>429.43859649122805</v>
      </c>
      <c r="H20">
        <v>425.8947368421052</v>
      </c>
      <c r="I20">
        <v>425.46491228070175</v>
      </c>
      <c r="J20">
        <v>429.24561403508778</v>
      </c>
      <c r="K20">
        <v>427.8947368421052</v>
      </c>
      <c r="L20">
        <v>434.73684210526312</v>
      </c>
      <c r="M20">
        <v>438.16666666666669</v>
      </c>
      <c r="N20">
        <v>439.16666666666663</v>
      </c>
      <c r="O20">
        <v>441.36842105263156</v>
      </c>
      <c r="P20">
        <v>442.24561403508767</v>
      </c>
      <c r="Q20">
        <v>441.40350877192981</v>
      </c>
      <c r="R20">
        <v>444.0233918128655</v>
      </c>
      <c r="S20">
        <v>447.95438596491226</v>
      </c>
      <c r="T20">
        <v>452.51871345029235</v>
      </c>
      <c r="U20">
        <v>439.33333333333337</v>
      </c>
      <c r="V20">
        <v>445.62222222222226</v>
      </c>
      <c r="W20">
        <v>447.6484126984127</v>
      </c>
      <c r="X20">
        <v>451.57777777777778</v>
      </c>
      <c r="Y20">
        <v>457.7849206349207</v>
      </c>
      <c r="Z20">
        <v>463.8301587301587</v>
      </c>
      <c r="AA20">
        <v>455.08333333333331</v>
      </c>
      <c r="AB20">
        <v>450.61666666666667</v>
      </c>
    </row>
    <row r="21" spans="1:28" x14ac:dyDescent="0.2">
      <c r="A21" t="s">
        <v>90</v>
      </c>
      <c r="B21" t="s">
        <v>90</v>
      </c>
      <c r="C21">
        <v>478.33403064442155</v>
      </c>
      <c r="D21">
        <v>485.97521256163282</v>
      </c>
      <c r="E21">
        <v>483.29083361999767</v>
      </c>
      <c r="F21">
        <v>462.59638791423004</v>
      </c>
      <c r="G21">
        <v>453.08455108359129</v>
      </c>
      <c r="H21">
        <v>445.64423976608185</v>
      </c>
      <c r="I21">
        <v>449.58223540878345</v>
      </c>
      <c r="J21">
        <v>451.136910331384</v>
      </c>
      <c r="K21">
        <v>455.86676699919735</v>
      </c>
      <c r="L21">
        <v>457.5021654626762</v>
      </c>
      <c r="M21">
        <v>462.56712246302033</v>
      </c>
      <c r="N21">
        <v>464.23610193785117</v>
      </c>
      <c r="O21">
        <v>470.14489909414061</v>
      </c>
      <c r="P21">
        <v>470.20089324618738</v>
      </c>
      <c r="Q21">
        <v>468.00082616672398</v>
      </c>
      <c r="R21">
        <v>470.59560076662245</v>
      </c>
      <c r="S21">
        <v>474.65052099202256</v>
      </c>
      <c r="T21">
        <v>477.66360975969326</v>
      </c>
      <c r="U21">
        <v>467.75612085769978</v>
      </c>
      <c r="V21">
        <v>468.66795878585356</v>
      </c>
      <c r="W21">
        <v>471.8435984569266</v>
      </c>
      <c r="X21">
        <v>473.87449749782957</v>
      </c>
      <c r="Y21">
        <v>480.98285221601009</v>
      </c>
      <c r="Z21">
        <v>487.67792210226418</v>
      </c>
      <c r="AA21">
        <v>485.06728349673205</v>
      </c>
      <c r="AB21">
        <v>483.04752716066184</v>
      </c>
    </row>
  </sheetData>
  <sheetProtection password="CCEC" sheet="1" objects="1" scenarios="1"/>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76"/>
  <sheetViews>
    <sheetView zoomScale="110" zoomScaleNormal="110" workbookViewId="0">
      <selection activeCell="A2" sqref="A2"/>
    </sheetView>
  </sheetViews>
  <sheetFormatPr defaultRowHeight="12.75" x14ac:dyDescent="0.2"/>
  <cols>
    <col min="1" max="1" width="19.28515625" style="195" customWidth="1"/>
    <col min="2" max="2" width="11.140625" customWidth="1"/>
    <col min="3" max="3" width="14.28515625" customWidth="1"/>
    <col min="4" max="4" width="55.28515625" customWidth="1"/>
    <col min="5" max="5" width="51" style="130" customWidth="1"/>
    <col min="6" max="6" width="11.140625" style="130" customWidth="1"/>
    <col min="7" max="23" width="9.140625" style="130"/>
  </cols>
  <sheetData>
    <row r="1" spans="1:23" x14ac:dyDescent="0.2">
      <c r="A1" s="190"/>
      <c r="B1" s="130"/>
      <c r="C1" s="130"/>
      <c r="D1" s="130"/>
    </row>
    <row r="2" spans="1:23" s="186" customFormat="1" ht="21" customHeight="1" x14ac:dyDescent="0.2">
      <c r="A2" s="191" t="s">
        <v>240</v>
      </c>
      <c r="B2" s="187" t="s">
        <v>241</v>
      </c>
      <c r="C2" s="188"/>
      <c r="D2" s="188"/>
      <c r="E2" s="188"/>
      <c r="F2" s="185"/>
      <c r="G2" s="185"/>
      <c r="H2" s="185"/>
      <c r="I2" s="185"/>
      <c r="J2" s="185"/>
      <c r="K2" s="185"/>
      <c r="L2" s="185"/>
      <c r="M2" s="185"/>
      <c r="N2" s="185"/>
      <c r="O2" s="185"/>
      <c r="P2" s="185"/>
      <c r="Q2" s="185"/>
      <c r="R2" s="185"/>
      <c r="S2" s="185"/>
      <c r="T2" s="185"/>
      <c r="U2" s="185"/>
      <c r="V2" s="185"/>
      <c r="W2" s="185"/>
    </row>
    <row r="3" spans="1:23" s="41" customFormat="1" ht="18" customHeight="1" x14ac:dyDescent="0.2">
      <c r="A3" s="196" t="s">
        <v>247</v>
      </c>
      <c r="B3" s="197" t="s">
        <v>300</v>
      </c>
      <c r="C3" s="197"/>
      <c r="D3" s="197"/>
      <c r="E3" s="197"/>
      <c r="F3" s="134"/>
      <c r="G3" s="134"/>
      <c r="H3" s="134"/>
      <c r="I3" s="134"/>
      <c r="J3" s="134"/>
      <c r="K3" s="134"/>
      <c r="L3" s="134"/>
      <c r="M3" s="134"/>
      <c r="N3" s="134"/>
      <c r="O3" s="134"/>
      <c r="P3" s="134"/>
      <c r="Q3" s="134"/>
      <c r="R3" s="134"/>
      <c r="S3" s="134"/>
      <c r="T3" s="134"/>
      <c r="U3" s="134"/>
      <c r="V3" s="134"/>
      <c r="W3" s="134"/>
    </row>
    <row r="4" spans="1:23" s="41" customFormat="1" ht="18" customHeight="1" x14ac:dyDescent="0.2">
      <c r="A4" s="192" t="s">
        <v>248</v>
      </c>
      <c r="B4" s="135" t="s">
        <v>301</v>
      </c>
      <c r="C4" s="135"/>
      <c r="D4" s="135"/>
      <c r="E4" s="135"/>
      <c r="F4" s="134"/>
      <c r="G4" s="134"/>
      <c r="H4" s="134"/>
      <c r="I4" s="134"/>
      <c r="J4" s="134"/>
      <c r="K4" s="134"/>
      <c r="L4" s="134"/>
      <c r="M4" s="134"/>
      <c r="N4" s="134"/>
      <c r="O4" s="134"/>
      <c r="P4" s="134"/>
      <c r="Q4" s="134"/>
      <c r="R4" s="134"/>
      <c r="S4" s="134"/>
      <c r="T4" s="134"/>
      <c r="U4" s="134"/>
      <c r="V4" s="134"/>
      <c r="W4" s="134"/>
    </row>
    <row r="5" spans="1:23" s="41" customFormat="1" ht="18" customHeight="1" x14ac:dyDescent="0.2">
      <c r="A5" s="196" t="s">
        <v>246</v>
      </c>
      <c r="B5" s="197" t="s">
        <v>242</v>
      </c>
      <c r="C5" s="197"/>
      <c r="D5" s="197"/>
      <c r="E5" s="197"/>
      <c r="F5" s="134"/>
      <c r="G5" s="134"/>
      <c r="H5" s="134"/>
      <c r="I5" s="134"/>
      <c r="J5" s="134"/>
      <c r="K5" s="134"/>
      <c r="L5" s="134"/>
      <c r="M5" s="134"/>
      <c r="N5" s="134"/>
      <c r="O5" s="134"/>
      <c r="P5" s="134"/>
      <c r="Q5" s="134"/>
      <c r="R5" s="134"/>
      <c r="S5" s="134"/>
      <c r="T5" s="134"/>
      <c r="U5" s="134"/>
      <c r="V5" s="134"/>
      <c r="W5" s="134"/>
    </row>
    <row r="6" spans="1:23" s="41" customFormat="1" ht="18" customHeight="1" x14ac:dyDescent="0.2">
      <c r="A6" s="196"/>
      <c r="B6" s="197" t="s">
        <v>245</v>
      </c>
      <c r="C6" s="197"/>
      <c r="D6" s="197"/>
      <c r="E6" s="197"/>
      <c r="F6" s="134"/>
      <c r="G6" s="134"/>
      <c r="H6" s="134"/>
      <c r="I6" s="134"/>
      <c r="J6" s="134"/>
      <c r="K6" s="134"/>
      <c r="L6" s="134"/>
      <c r="M6" s="134"/>
      <c r="N6" s="134"/>
      <c r="O6" s="134"/>
      <c r="P6" s="134"/>
      <c r="Q6" s="134"/>
      <c r="R6" s="134"/>
      <c r="S6" s="134"/>
      <c r="T6" s="134"/>
      <c r="U6" s="134"/>
      <c r="V6" s="134"/>
      <c r="W6" s="134"/>
    </row>
    <row r="7" spans="1:23" s="41" customFormat="1" ht="18" customHeight="1" x14ac:dyDescent="0.2">
      <c r="A7" s="192" t="s">
        <v>243</v>
      </c>
      <c r="B7" s="135" t="s">
        <v>244</v>
      </c>
      <c r="C7" s="135"/>
      <c r="D7" s="135"/>
      <c r="E7" s="135"/>
      <c r="F7" s="134"/>
      <c r="G7" s="134"/>
      <c r="H7" s="134"/>
      <c r="I7" s="134"/>
      <c r="J7" s="134"/>
      <c r="K7" s="134"/>
      <c r="L7" s="134"/>
      <c r="M7" s="134"/>
      <c r="N7" s="134"/>
      <c r="O7" s="134"/>
      <c r="P7" s="134"/>
      <c r="Q7" s="134"/>
      <c r="R7" s="134"/>
      <c r="S7" s="134"/>
      <c r="T7" s="134"/>
      <c r="U7" s="134"/>
      <c r="V7" s="134"/>
      <c r="W7" s="134"/>
    </row>
    <row r="8" spans="1:23" s="41" customFormat="1" ht="18" customHeight="1" x14ac:dyDescent="0.2">
      <c r="A8" s="192"/>
      <c r="B8" s="135"/>
      <c r="C8" s="135"/>
      <c r="D8" s="135"/>
      <c r="E8" s="135"/>
      <c r="F8" s="134"/>
      <c r="G8" s="134"/>
      <c r="H8" s="134"/>
      <c r="I8" s="134"/>
      <c r="J8" s="134"/>
      <c r="K8" s="134"/>
      <c r="L8" s="134"/>
      <c r="M8" s="134"/>
      <c r="N8" s="134"/>
      <c r="O8" s="134"/>
      <c r="P8" s="134"/>
      <c r="Q8" s="134"/>
      <c r="R8" s="134"/>
      <c r="S8" s="134"/>
      <c r="T8" s="134"/>
      <c r="U8" s="134"/>
      <c r="V8" s="134"/>
      <c r="W8" s="134"/>
    </row>
    <row r="9" spans="1:23" s="41" customFormat="1" ht="21" customHeight="1" x14ac:dyDescent="0.2">
      <c r="A9" s="191" t="s">
        <v>249</v>
      </c>
      <c r="B9" s="187" t="s">
        <v>251</v>
      </c>
      <c r="C9" s="188"/>
      <c r="D9" s="188"/>
      <c r="E9" s="189"/>
      <c r="F9" s="134"/>
      <c r="G9" s="134"/>
      <c r="H9" s="134"/>
      <c r="I9" s="134"/>
      <c r="J9" s="134"/>
      <c r="K9" s="134"/>
      <c r="L9" s="134"/>
      <c r="M9" s="134"/>
      <c r="N9" s="134"/>
      <c r="O9" s="134"/>
      <c r="P9" s="134"/>
      <c r="Q9" s="134"/>
      <c r="R9" s="134"/>
      <c r="S9" s="134"/>
      <c r="T9" s="134"/>
      <c r="U9" s="134"/>
      <c r="V9" s="134"/>
      <c r="W9" s="134"/>
    </row>
    <row r="10" spans="1:23" s="41" customFormat="1" ht="18" customHeight="1" x14ac:dyDescent="0.2">
      <c r="A10" s="196" t="s">
        <v>302</v>
      </c>
      <c r="B10" s="197" t="s">
        <v>250</v>
      </c>
      <c r="C10" s="197"/>
      <c r="D10" s="197"/>
      <c r="E10" s="197"/>
      <c r="F10" s="134"/>
      <c r="G10" s="134"/>
      <c r="H10" s="134"/>
      <c r="I10" s="134"/>
      <c r="J10" s="134"/>
      <c r="K10" s="134"/>
      <c r="L10" s="134"/>
      <c r="M10" s="134"/>
      <c r="N10" s="134"/>
      <c r="O10" s="134"/>
      <c r="P10" s="134"/>
      <c r="Q10" s="134"/>
      <c r="R10" s="134"/>
      <c r="S10" s="134"/>
      <c r="T10" s="134"/>
      <c r="U10" s="134"/>
      <c r="V10" s="134"/>
      <c r="W10" s="134"/>
    </row>
    <row r="11" spans="1:23" s="41" customFormat="1" ht="18" customHeight="1" x14ac:dyDescent="0.2">
      <c r="A11" s="192" t="s">
        <v>303</v>
      </c>
      <c r="B11" s="135" t="s">
        <v>255</v>
      </c>
      <c r="C11" s="135"/>
      <c r="D11" s="135"/>
      <c r="E11" s="135"/>
      <c r="F11" s="134"/>
      <c r="G11" s="134"/>
      <c r="H11" s="134"/>
      <c r="I11" s="134"/>
      <c r="J11" s="134"/>
      <c r="K11" s="134"/>
      <c r="L11" s="134"/>
      <c r="M11" s="134"/>
      <c r="N11" s="134"/>
      <c r="O11" s="134"/>
      <c r="P11" s="134"/>
      <c r="Q11" s="134"/>
      <c r="R11" s="134"/>
      <c r="S11" s="134"/>
      <c r="T11" s="134"/>
      <c r="U11" s="134"/>
      <c r="V11" s="134"/>
      <c r="W11" s="134"/>
    </row>
    <row r="12" spans="1:23" s="41" customFormat="1" ht="18" customHeight="1" x14ac:dyDescent="0.2">
      <c r="A12" s="196" t="s">
        <v>304</v>
      </c>
      <c r="B12" s="197" t="s">
        <v>252</v>
      </c>
      <c r="C12" s="197"/>
      <c r="D12" s="197"/>
      <c r="E12" s="197"/>
      <c r="F12" s="134"/>
      <c r="G12" s="134"/>
      <c r="H12" s="134"/>
      <c r="I12" s="134"/>
      <c r="J12" s="134"/>
      <c r="K12" s="134"/>
      <c r="L12" s="134"/>
      <c r="M12" s="134"/>
      <c r="N12" s="134"/>
      <c r="O12" s="134"/>
      <c r="P12" s="134"/>
      <c r="Q12" s="134"/>
      <c r="R12" s="134"/>
      <c r="S12" s="134"/>
      <c r="T12" s="134"/>
      <c r="U12" s="134"/>
      <c r="V12" s="134"/>
      <c r="W12" s="134"/>
    </row>
    <row r="13" spans="1:23" s="41" customFormat="1" ht="18" customHeight="1" x14ac:dyDescent="0.2">
      <c r="A13" s="192" t="s">
        <v>305</v>
      </c>
      <c r="B13" s="135" t="s">
        <v>253</v>
      </c>
      <c r="C13" s="135"/>
      <c r="D13" s="135"/>
      <c r="E13" s="135"/>
      <c r="F13" s="134"/>
      <c r="G13" s="134"/>
      <c r="H13" s="134"/>
      <c r="I13" s="134"/>
      <c r="J13" s="134"/>
      <c r="K13" s="134"/>
      <c r="L13" s="134"/>
      <c r="M13" s="134"/>
      <c r="N13" s="134"/>
      <c r="O13" s="134"/>
      <c r="P13" s="134"/>
      <c r="Q13" s="134"/>
      <c r="R13" s="134"/>
      <c r="S13" s="134"/>
      <c r="T13" s="134"/>
      <c r="U13" s="134"/>
      <c r="V13" s="134"/>
      <c r="W13" s="134"/>
    </row>
    <row r="14" spans="1:23" s="41" customFormat="1" ht="18" customHeight="1" x14ac:dyDescent="0.2">
      <c r="A14" s="196" t="s">
        <v>306</v>
      </c>
      <c r="B14" s="197" t="s">
        <v>254</v>
      </c>
      <c r="C14" s="197"/>
      <c r="D14" s="197"/>
      <c r="E14" s="197"/>
      <c r="F14" s="134"/>
      <c r="G14" s="134"/>
      <c r="H14" s="134"/>
      <c r="I14" s="134"/>
      <c r="J14" s="134"/>
      <c r="K14" s="134"/>
      <c r="L14" s="134"/>
      <c r="M14" s="134"/>
      <c r="N14" s="134"/>
      <c r="O14" s="134"/>
      <c r="P14" s="134"/>
      <c r="Q14" s="134"/>
      <c r="R14" s="134"/>
      <c r="S14" s="134"/>
      <c r="T14" s="134"/>
      <c r="U14" s="134"/>
      <c r="V14" s="134"/>
      <c r="W14" s="134"/>
    </row>
    <row r="15" spans="1:23" s="41" customFormat="1" ht="18" customHeight="1" x14ac:dyDescent="0.2">
      <c r="A15" s="192" t="s">
        <v>307</v>
      </c>
      <c r="B15" s="135" t="s">
        <v>256</v>
      </c>
      <c r="C15" s="135"/>
      <c r="D15" s="135"/>
      <c r="E15" s="135"/>
      <c r="F15" s="134"/>
      <c r="G15" s="134"/>
      <c r="H15" s="134"/>
      <c r="I15" s="134"/>
      <c r="J15" s="134"/>
      <c r="K15" s="134"/>
      <c r="L15" s="134"/>
      <c r="M15" s="134"/>
      <c r="N15" s="134"/>
      <c r="O15" s="134"/>
      <c r="P15" s="134"/>
      <c r="Q15" s="134"/>
      <c r="R15" s="134"/>
      <c r="S15" s="134"/>
      <c r="T15" s="134"/>
      <c r="U15" s="134"/>
      <c r="V15" s="134"/>
      <c r="W15" s="134"/>
    </row>
    <row r="16" spans="1:23" s="41" customFormat="1" ht="18" customHeight="1" x14ac:dyDescent="0.2">
      <c r="A16" s="196" t="s">
        <v>308</v>
      </c>
      <c r="B16" s="197" t="s">
        <v>257</v>
      </c>
      <c r="C16" s="197"/>
      <c r="D16" s="197"/>
      <c r="E16" s="197"/>
      <c r="F16" s="134"/>
      <c r="G16" s="134"/>
      <c r="H16" s="134"/>
      <c r="I16" s="134"/>
      <c r="J16" s="134"/>
      <c r="K16" s="134"/>
      <c r="L16" s="134"/>
      <c r="M16" s="134"/>
      <c r="N16" s="134"/>
      <c r="O16" s="134"/>
      <c r="P16" s="134"/>
      <c r="Q16" s="134"/>
      <c r="R16" s="134"/>
      <c r="S16" s="134"/>
      <c r="T16" s="134"/>
      <c r="U16" s="134"/>
      <c r="V16" s="134"/>
      <c r="W16" s="134"/>
    </row>
    <row r="17" spans="1:23" s="41" customFormat="1" ht="18" customHeight="1" x14ac:dyDescent="0.2">
      <c r="A17" s="192" t="s">
        <v>309</v>
      </c>
      <c r="B17" s="135" t="s">
        <v>258</v>
      </c>
      <c r="C17" s="135"/>
      <c r="D17" s="135"/>
      <c r="E17" s="135"/>
      <c r="F17" s="134"/>
      <c r="G17" s="134"/>
      <c r="H17" s="134"/>
      <c r="I17" s="134"/>
      <c r="J17" s="134"/>
      <c r="K17" s="134"/>
      <c r="L17" s="134"/>
      <c r="M17" s="134"/>
      <c r="N17" s="134"/>
      <c r="O17" s="134"/>
      <c r="P17" s="134"/>
      <c r="Q17" s="134"/>
      <c r="R17" s="134"/>
      <c r="S17" s="134"/>
      <c r="T17" s="134"/>
      <c r="U17" s="134"/>
      <c r="V17" s="134"/>
      <c r="W17" s="134"/>
    </row>
    <row r="18" spans="1:23" s="41" customFormat="1" ht="18" customHeight="1" x14ac:dyDescent="0.2">
      <c r="A18" s="196" t="s">
        <v>320</v>
      </c>
      <c r="B18" s="197" t="s">
        <v>319</v>
      </c>
      <c r="C18" s="197"/>
      <c r="D18" s="197"/>
      <c r="E18" s="197"/>
      <c r="F18" s="134"/>
      <c r="G18" s="134"/>
      <c r="H18" s="134"/>
      <c r="I18" s="134"/>
      <c r="J18" s="134"/>
      <c r="K18" s="134"/>
      <c r="L18" s="134"/>
      <c r="M18" s="134"/>
      <c r="N18" s="134"/>
      <c r="O18" s="134"/>
      <c r="P18" s="134"/>
      <c r="Q18" s="134"/>
      <c r="R18" s="134"/>
      <c r="S18" s="134"/>
      <c r="T18" s="134"/>
      <c r="U18" s="134"/>
      <c r="V18" s="134"/>
      <c r="W18" s="134"/>
    </row>
    <row r="19" spans="1:23" s="41" customFormat="1" ht="18" customHeight="1" x14ac:dyDescent="0.2">
      <c r="A19" s="192"/>
      <c r="B19" s="135" t="s">
        <v>321</v>
      </c>
      <c r="C19" s="135"/>
      <c r="D19" s="135"/>
      <c r="E19" s="135"/>
      <c r="F19" s="134"/>
      <c r="G19" s="134"/>
      <c r="H19" s="134"/>
      <c r="I19" s="134"/>
      <c r="J19" s="134"/>
      <c r="K19" s="134"/>
      <c r="L19" s="134"/>
      <c r="M19" s="134"/>
      <c r="N19" s="134"/>
      <c r="O19" s="134"/>
      <c r="P19" s="134"/>
      <c r="Q19" s="134"/>
      <c r="R19" s="134"/>
      <c r="S19" s="134"/>
      <c r="T19" s="134"/>
      <c r="U19" s="134"/>
      <c r="V19" s="134"/>
      <c r="W19" s="134"/>
    </row>
    <row r="20" spans="1:23" s="41" customFormat="1" ht="18" customHeight="1" x14ac:dyDescent="0.2">
      <c r="A20" s="198" t="s">
        <v>112</v>
      </c>
      <c r="B20" s="199"/>
      <c r="C20" s="199"/>
      <c r="D20" s="199"/>
      <c r="E20" s="199"/>
      <c r="F20" s="134"/>
      <c r="G20" s="134"/>
      <c r="H20" s="134"/>
      <c r="I20" s="134"/>
      <c r="J20" s="134"/>
      <c r="K20" s="134"/>
      <c r="L20" s="134"/>
      <c r="M20" s="134"/>
      <c r="N20" s="134"/>
      <c r="O20" s="134"/>
      <c r="P20" s="134"/>
      <c r="Q20" s="134"/>
      <c r="R20" s="134"/>
      <c r="S20" s="134"/>
      <c r="T20" s="134"/>
      <c r="U20" s="134"/>
      <c r="V20" s="134"/>
      <c r="W20" s="134"/>
    </row>
    <row r="21" spans="1:23" s="41" customFormat="1" ht="18" customHeight="1" x14ac:dyDescent="0.2">
      <c r="A21" s="192" t="s">
        <v>259</v>
      </c>
      <c r="B21" s="135"/>
      <c r="C21" s="135"/>
      <c r="D21" s="135"/>
      <c r="E21" s="135"/>
      <c r="F21" s="134"/>
      <c r="G21" s="134"/>
      <c r="H21" s="134"/>
      <c r="I21" s="134"/>
      <c r="J21" s="134"/>
      <c r="K21" s="134"/>
      <c r="L21" s="134"/>
      <c r="M21" s="134"/>
      <c r="N21" s="134"/>
      <c r="O21" s="134"/>
      <c r="P21" s="134"/>
      <c r="Q21" s="134"/>
      <c r="R21" s="134"/>
      <c r="S21" s="134"/>
      <c r="T21" s="134"/>
      <c r="U21" s="134"/>
      <c r="V21" s="134"/>
      <c r="W21" s="134"/>
    </row>
    <row r="22" spans="1:23" s="41" customFormat="1" ht="18" customHeight="1" x14ac:dyDescent="0.2">
      <c r="A22" s="115" t="s">
        <v>260</v>
      </c>
      <c r="B22" s="197" t="s">
        <v>261</v>
      </c>
      <c r="C22" s="197"/>
      <c r="D22" s="197"/>
      <c r="E22" s="197"/>
      <c r="F22" s="134"/>
      <c r="G22" s="134"/>
      <c r="H22" s="134"/>
      <c r="I22" s="134"/>
      <c r="J22" s="134"/>
      <c r="K22" s="134"/>
      <c r="L22" s="134"/>
      <c r="M22" s="134"/>
      <c r="N22" s="134"/>
      <c r="O22" s="134"/>
      <c r="P22" s="134"/>
      <c r="Q22" s="134"/>
      <c r="R22" s="134"/>
      <c r="S22" s="134"/>
      <c r="T22" s="134"/>
      <c r="U22" s="134"/>
      <c r="V22" s="134"/>
      <c r="W22" s="134"/>
    </row>
    <row r="23" spans="1:23" s="41" customFormat="1" ht="18" customHeight="1" x14ac:dyDescent="0.2">
      <c r="A23" s="65" t="s">
        <v>262</v>
      </c>
      <c r="B23" s="135" t="s">
        <v>322</v>
      </c>
      <c r="C23" s="135"/>
      <c r="D23" s="135"/>
      <c r="E23" s="135"/>
      <c r="F23" s="134"/>
      <c r="G23" s="134"/>
      <c r="H23" s="134"/>
      <c r="I23" s="134"/>
      <c r="J23" s="134"/>
      <c r="K23" s="134"/>
      <c r="L23" s="134"/>
      <c r="M23" s="134"/>
      <c r="N23" s="134"/>
      <c r="O23" s="134"/>
      <c r="P23" s="134"/>
      <c r="Q23" s="134"/>
      <c r="R23" s="134"/>
      <c r="S23" s="134"/>
      <c r="T23" s="134"/>
      <c r="U23" s="134"/>
      <c r="V23" s="134"/>
      <c r="W23" s="134"/>
    </row>
    <row r="24" spans="1:23" s="41" customFormat="1" ht="30" customHeight="1" x14ac:dyDescent="0.2">
      <c r="A24" s="201" t="s">
        <v>314</v>
      </c>
      <c r="B24" s="225" t="s">
        <v>315</v>
      </c>
      <c r="C24" s="225"/>
      <c r="D24" s="225"/>
      <c r="E24" s="225"/>
      <c r="F24" s="134"/>
      <c r="G24" s="134"/>
      <c r="H24" s="134"/>
      <c r="I24" s="134"/>
      <c r="J24" s="134"/>
      <c r="K24" s="134"/>
      <c r="L24" s="134"/>
      <c r="M24" s="134"/>
      <c r="N24" s="134"/>
      <c r="O24" s="134"/>
      <c r="P24" s="134"/>
      <c r="Q24" s="134"/>
      <c r="R24" s="134"/>
      <c r="S24" s="134"/>
      <c r="T24" s="134"/>
      <c r="U24" s="134"/>
      <c r="V24" s="134"/>
      <c r="W24" s="134"/>
    </row>
    <row r="25" spans="1:23" s="41" customFormat="1" ht="18" customHeight="1" x14ac:dyDescent="0.2">
      <c r="A25" s="65" t="s">
        <v>263</v>
      </c>
      <c r="B25" s="135" t="s">
        <v>264</v>
      </c>
      <c r="C25" s="135"/>
      <c r="D25" s="135"/>
      <c r="E25" s="135"/>
      <c r="F25" s="134"/>
      <c r="G25" s="134"/>
      <c r="H25" s="134"/>
      <c r="I25" s="134"/>
      <c r="J25" s="134"/>
      <c r="K25" s="134"/>
      <c r="L25" s="134"/>
      <c r="M25" s="134"/>
      <c r="N25" s="134"/>
      <c r="O25" s="134"/>
      <c r="P25" s="134"/>
      <c r="Q25" s="134"/>
      <c r="R25" s="134"/>
      <c r="S25" s="134"/>
      <c r="T25" s="134"/>
      <c r="U25" s="134"/>
      <c r="V25" s="134"/>
      <c r="W25" s="134"/>
    </row>
    <row r="26" spans="1:23" s="41" customFormat="1" ht="18" customHeight="1" x14ac:dyDescent="0.2">
      <c r="A26" s="192"/>
      <c r="B26" s="135"/>
      <c r="C26" s="135"/>
      <c r="D26" s="135"/>
      <c r="E26" s="135"/>
      <c r="F26" s="134"/>
      <c r="G26" s="134"/>
      <c r="H26" s="134"/>
      <c r="I26" s="134"/>
      <c r="J26" s="134"/>
      <c r="K26" s="134"/>
      <c r="L26" s="134"/>
      <c r="M26" s="134"/>
      <c r="N26" s="134"/>
      <c r="O26" s="134"/>
      <c r="P26" s="134"/>
      <c r="Q26" s="134"/>
      <c r="R26" s="134"/>
      <c r="S26" s="134"/>
      <c r="T26" s="134"/>
      <c r="U26" s="134"/>
      <c r="V26" s="134"/>
      <c r="W26" s="134"/>
    </row>
    <row r="27" spans="1:23" s="41" customFormat="1" ht="21" customHeight="1" x14ac:dyDescent="0.2">
      <c r="A27" s="191" t="s">
        <v>107</v>
      </c>
      <c r="B27" s="189"/>
      <c r="C27" s="189"/>
      <c r="D27" s="189"/>
      <c r="E27" s="189"/>
      <c r="F27" s="134"/>
      <c r="G27" s="134"/>
      <c r="H27" s="134"/>
      <c r="I27" s="134"/>
      <c r="J27" s="134"/>
      <c r="K27" s="134"/>
      <c r="L27" s="134"/>
      <c r="M27" s="134"/>
      <c r="N27" s="134"/>
      <c r="O27" s="134"/>
      <c r="P27" s="134"/>
      <c r="Q27" s="134"/>
      <c r="R27" s="134"/>
      <c r="S27" s="134"/>
      <c r="T27" s="134"/>
      <c r="U27" s="134"/>
      <c r="V27" s="134"/>
      <c r="W27" s="134"/>
    </row>
    <row r="28" spans="1:23" s="41" customFormat="1" ht="33.75" customHeight="1" x14ac:dyDescent="0.2">
      <c r="A28" s="224" t="s">
        <v>310</v>
      </c>
      <c r="B28" s="224"/>
      <c r="C28" s="224"/>
      <c r="D28" s="224"/>
      <c r="E28" s="224"/>
      <c r="F28" s="135"/>
      <c r="G28" s="135"/>
      <c r="H28" s="135"/>
      <c r="I28" s="135"/>
      <c r="J28" s="135"/>
      <c r="K28" s="135"/>
      <c r="L28" s="135"/>
      <c r="M28" s="135"/>
      <c r="N28" s="134"/>
      <c r="O28" s="134"/>
      <c r="P28" s="134"/>
      <c r="Q28" s="134"/>
      <c r="R28" s="134"/>
      <c r="S28" s="134"/>
      <c r="T28" s="134"/>
      <c r="U28" s="134"/>
      <c r="V28" s="134"/>
      <c r="W28" s="134"/>
    </row>
    <row r="29" spans="1:23" s="41" customFormat="1" ht="18" customHeight="1" x14ac:dyDescent="0.2">
      <c r="A29" s="196" t="s">
        <v>265</v>
      </c>
      <c r="B29" s="197" t="s">
        <v>316</v>
      </c>
      <c r="C29" s="197"/>
      <c r="D29" s="197"/>
      <c r="E29" s="197"/>
      <c r="F29" s="134"/>
      <c r="G29" s="134"/>
      <c r="H29" s="134"/>
      <c r="I29" s="134"/>
      <c r="J29" s="134"/>
      <c r="K29" s="134"/>
      <c r="L29" s="134"/>
      <c r="M29" s="134"/>
      <c r="N29" s="134"/>
      <c r="O29" s="134"/>
      <c r="P29" s="134"/>
      <c r="Q29" s="134"/>
      <c r="R29" s="134"/>
      <c r="S29" s="134"/>
      <c r="T29" s="134"/>
      <c r="U29" s="134"/>
      <c r="V29" s="134"/>
      <c r="W29" s="134"/>
    </row>
    <row r="30" spans="1:23" s="41" customFormat="1" ht="18" customHeight="1" x14ac:dyDescent="0.2">
      <c r="A30" s="192"/>
      <c r="B30" s="135"/>
      <c r="C30" s="135"/>
      <c r="D30" s="135"/>
      <c r="E30" s="135"/>
      <c r="F30" s="134"/>
      <c r="G30" s="134"/>
      <c r="H30" s="134"/>
      <c r="I30" s="134"/>
      <c r="J30" s="134"/>
      <c r="K30" s="134"/>
      <c r="L30" s="134"/>
      <c r="M30" s="134"/>
      <c r="N30" s="134"/>
      <c r="O30" s="134"/>
      <c r="P30" s="134"/>
      <c r="Q30" s="134"/>
      <c r="R30" s="134"/>
      <c r="S30" s="134"/>
      <c r="T30" s="134"/>
      <c r="U30" s="134"/>
      <c r="V30" s="134"/>
      <c r="W30" s="134"/>
    </row>
    <row r="31" spans="1:23" s="41" customFormat="1" ht="21" customHeight="1" x14ac:dyDescent="0.2">
      <c r="A31" s="191" t="s">
        <v>57</v>
      </c>
      <c r="B31" s="187"/>
      <c r="C31" s="189"/>
      <c r="D31" s="189"/>
      <c r="E31" s="189"/>
      <c r="F31" s="134"/>
      <c r="G31" s="134"/>
      <c r="H31" s="134"/>
      <c r="I31" s="134"/>
      <c r="J31" s="134"/>
      <c r="K31" s="134"/>
      <c r="L31" s="134"/>
      <c r="M31" s="134"/>
      <c r="N31" s="134"/>
      <c r="O31" s="134"/>
      <c r="P31" s="134"/>
      <c r="Q31" s="134"/>
      <c r="R31" s="134"/>
      <c r="S31" s="134"/>
      <c r="T31" s="134"/>
      <c r="U31" s="134"/>
      <c r="V31" s="134"/>
      <c r="W31" s="134"/>
    </row>
    <row r="32" spans="1:23" s="41" customFormat="1" ht="18" customHeight="1" x14ac:dyDescent="0.2">
      <c r="A32" s="192" t="s">
        <v>266</v>
      </c>
      <c r="B32" s="135" t="s">
        <v>267</v>
      </c>
      <c r="C32" s="135"/>
      <c r="D32" s="135"/>
      <c r="E32" s="135"/>
      <c r="F32" s="134"/>
      <c r="G32" s="134"/>
      <c r="H32" s="134"/>
      <c r="I32" s="134"/>
      <c r="J32" s="134"/>
      <c r="K32" s="134"/>
      <c r="L32" s="134"/>
      <c r="M32" s="134"/>
      <c r="N32" s="134"/>
      <c r="O32" s="134"/>
      <c r="P32" s="134"/>
      <c r="Q32" s="134"/>
      <c r="R32" s="134"/>
      <c r="S32" s="134"/>
      <c r="T32" s="134"/>
      <c r="U32" s="134"/>
      <c r="V32" s="134"/>
      <c r="W32" s="134"/>
    </row>
    <row r="33" spans="1:23" s="41" customFormat="1" ht="18" customHeight="1" x14ac:dyDescent="0.2">
      <c r="A33" s="192"/>
      <c r="B33" s="135" t="s">
        <v>268</v>
      </c>
      <c r="C33" s="135"/>
      <c r="D33" s="135"/>
      <c r="E33" s="135"/>
      <c r="F33" s="134"/>
      <c r="G33" s="134"/>
      <c r="H33" s="134"/>
      <c r="I33" s="134"/>
      <c r="J33" s="134"/>
      <c r="K33" s="134"/>
      <c r="L33" s="134"/>
      <c r="M33" s="134"/>
      <c r="N33" s="134"/>
      <c r="O33" s="134"/>
      <c r="P33" s="134"/>
      <c r="Q33" s="134"/>
      <c r="R33" s="134"/>
      <c r="S33" s="134"/>
      <c r="T33" s="134"/>
      <c r="U33" s="134"/>
      <c r="V33" s="134"/>
      <c r="W33" s="134"/>
    </row>
    <row r="34" spans="1:23" s="41" customFormat="1" ht="21" customHeight="1" x14ac:dyDescent="0.2">
      <c r="A34" s="191" t="s">
        <v>272</v>
      </c>
      <c r="B34" s="189"/>
      <c r="C34" s="140"/>
      <c r="D34" s="200"/>
      <c r="E34" s="140"/>
      <c r="F34" s="134"/>
      <c r="G34" s="134"/>
      <c r="H34" s="134"/>
      <c r="I34" s="134"/>
      <c r="J34" s="134"/>
      <c r="K34" s="134"/>
      <c r="L34" s="134"/>
      <c r="M34" s="134"/>
      <c r="N34" s="134"/>
      <c r="O34" s="134"/>
      <c r="P34" s="134"/>
      <c r="Q34" s="134"/>
      <c r="R34" s="134"/>
      <c r="S34" s="134"/>
      <c r="T34" s="134"/>
      <c r="U34" s="134"/>
      <c r="V34" s="134"/>
      <c r="W34" s="134"/>
    </row>
    <row r="35" spans="1:23" s="41" customFormat="1" ht="18" customHeight="1" x14ac:dyDescent="0.2">
      <c r="A35" s="193"/>
      <c r="B35" s="136" t="s">
        <v>278</v>
      </c>
      <c r="C35" s="136" t="s">
        <v>274</v>
      </c>
      <c r="D35" s="183" t="s">
        <v>275</v>
      </c>
      <c r="E35" s="136" t="s">
        <v>276</v>
      </c>
      <c r="F35" s="134"/>
      <c r="G35" s="134"/>
      <c r="H35" s="134"/>
      <c r="I35" s="134"/>
      <c r="J35" s="134"/>
      <c r="K35" s="134"/>
      <c r="L35" s="134"/>
      <c r="M35" s="134"/>
      <c r="N35" s="134"/>
      <c r="O35" s="134"/>
      <c r="P35" s="134"/>
      <c r="Q35" s="134"/>
      <c r="R35" s="134"/>
      <c r="S35" s="134"/>
      <c r="T35" s="134"/>
      <c r="U35" s="134"/>
      <c r="V35" s="134"/>
      <c r="W35" s="134"/>
    </row>
    <row r="36" spans="1:23" s="41" customFormat="1" ht="55.5" customHeight="1" x14ac:dyDescent="0.2">
      <c r="A36" s="223" t="s">
        <v>311</v>
      </c>
      <c r="B36" s="197" t="s">
        <v>269</v>
      </c>
      <c r="C36" s="197" t="s">
        <v>273</v>
      </c>
      <c r="D36" s="202" t="s">
        <v>317</v>
      </c>
      <c r="E36" s="202" t="s">
        <v>280</v>
      </c>
      <c r="F36" s="134"/>
      <c r="G36" s="134"/>
      <c r="H36" s="134"/>
      <c r="I36" s="134"/>
      <c r="J36" s="134"/>
      <c r="K36" s="134"/>
      <c r="L36" s="134"/>
      <c r="M36" s="134"/>
      <c r="N36" s="134"/>
      <c r="O36" s="134"/>
      <c r="P36" s="134"/>
      <c r="Q36" s="134"/>
      <c r="R36" s="134"/>
      <c r="S36" s="134"/>
      <c r="T36" s="134"/>
      <c r="U36" s="134"/>
      <c r="V36" s="134"/>
      <c r="W36" s="134"/>
    </row>
    <row r="37" spans="1:23" s="41" customFormat="1" ht="39" customHeight="1" x14ac:dyDescent="0.2">
      <c r="A37" s="223"/>
      <c r="B37" s="197"/>
      <c r="C37" s="197"/>
      <c r="D37" s="202" t="s">
        <v>277</v>
      </c>
      <c r="E37" s="202" t="s">
        <v>323</v>
      </c>
      <c r="F37" s="134"/>
      <c r="G37" s="134"/>
      <c r="H37" s="134"/>
      <c r="I37" s="134"/>
      <c r="J37" s="134"/>
      <c r="K37" s="134"/>
      <c r="L37" s="134"/>
      <c r="M37" s="134"/>
      <c r="N37" s="134"/>
      <c r="O37" s="134"/>
      <c r="P37" s="134"/>
      <c r="Q37" s="134"/>
      <c r="R37" s="134"/>
      <c r="S37" s="134"/>
      <c r="T37" s="134"/>
      <c r="U37" s="134"/>
      <c r="V37" s="134"/>
      <c r="W37" s="134"/>
    </row>
    <row r="38" spans="1:23" s="41" customFormat="1" ht="53.25" customHeight="1" x14ac:dyDescent="0.2">
      <c r="A38" s="223"/>
      <c r="B38" s="197"/>
      <c r="C38" s="197"/>
      <c r="D38" s="202" t="s">
        <v>279</v>
      </c>
      <c r="E38" s="202" t="s">
        <v>324</v>
      </c>
      <c r="F38" s="134"/>
      <c r="G38" s="134"/>
      <c r="H38" s="134"/>
      <c r="I38" s="134"/>
      <c r="J38" s="134"/>
      <c r="K38" s="134"/>
      <c r="L38" s="134"/>
      <c r="M38" s="134"/>
      <c r="N38" s="134"/>
      <c r="O38" s="134"/>
      <c r="P38" s="134"/>
      <c r="Q38" s="134"/>
      <c r="R38" s="134"/>
      <c r="S38" s="134"/>
      <c r="T38" s="134"/>
      <c r="U38" s="134"/>
      <c r="V38" s="134"/>
      <c r="W38" s="134"/>
    </row>
    <row r="39" spans="1:23" s="41" customFormat="1" ht="69" customHeight="1" x14ac:dyDescent="0.2">
      <c r="A39" s="192"/>
      <c r="B39" s="135" t="s">
        <v>270</v>
      </c>
      <c r="C39" s="135" t="s">
        <v>281</v>
      </c>
      <c r="D39" s="139" t="s">
        <v>312</v>
      </c>
      <c r="E39" s="139" t="s">
        <v>313</v>
      </c>
      <c r="F39" s="134"/>
      <c r="G39" s="134"/>
      <c r="H39" s="134"/>
      <c r="I39" s="134"/>
      <c r="J39" s="134"/>
      <c r="K39" s="134"/>
      <c r="L39" s="134"/>
      <c r="M39" s="134"/>
      <c r="N39" s="134"/>
      <c r="O39" s="134"/>
      <c r="P39" s="134"/>
      <c r="Q39" s="134"/>
      <c r="R39" s="134"/>
      <c r="S39" s="134"/>
      <c r="T39" s="134"/>
      <c r="U39" s="134"/>
      <c r="V39" s="134"/>
      <c r="W39" s="134"/>
    </row>
    <row r="40" spans="1:23" s="41" customFormat="1" ht="47.25" customHeight="1" x14ac:dyDescent="0.2">
      <c r="A40" s="192"/>
      <c r="B40" s="197" t="s">
        <v>271</v>
      </c>
      <c r="C40" s="197" t="s">
        <v>282</v>
      </c>
      <c r="D40" s="202" t="s">
        <v>318</v>
      </c>
      <c r="E40" s="202" t="s">
        <v>283</v>
      </c>
      <c r="F40" s="134"/>
      <c r="G40" s="134"/>
      <c r="H40" s="134"/>
      <c r="I40" s="134"/>
      <c r="J40" s="134"/>
      <c r="K40" s="134"/>
      <c r="L40" s="134"/>
      <c r="M40" s="134"/>
      <c r="N40" s="134"/>
      <c r="O40" s="134"/>
      <c r="P40" s="134"/>
      <c r="Q40" s="134"/>
      <c r="R40" s="134"/>
      <c r="S40" s="134"/>
      <c r="T40" s="134"/>
      <c r="U40" s="134"/>
      <c r="V40" s="134"/>
      <c r="W40" s="134"/>
    </row>
    <row r="41" spans="1:23" s="130" customFormat="1" x14ac:dyDescent="0.2">
      <c r="A41" s="194"/>
      <c r="B41" s="184"/>
      <c r="C41" s="184"/>
      <c r="D41" s="184"/>
      <c r="E41" s="184"/>
    </row>
    <row r="42" spans="1:23" s="130" customFormat="1" x14ac:dyDescent="0.2">
      <c r="A42" s="190"/>
    </row>
    <row r="43" spans="1:23" s="130" customFormat="1" x14ac:dyDescent="0.2">
      <c r="A43" s="190"/>
    </row>
    <row r="44" spans="1:23" s="130" customFormat="1" x14ac:dyDescent="0.2">
      <c r="A44" s="190"/>
    </row>
    <row r="45" spans="1:23" s="130" customFormat="1" x14ac:dyDescent="0.2">
      <c r="A45" s="190"/>
    </row>
    <row r="46" spans="1:23" s="130" customFormat="1" x14ac:dyDescent="0.2">
      <c r="A46" s="190"/>
    </row>
    <row r="47" spans="1:23" s="130" customFormat="1" x14ac:dyDescent="0.2">
      <c r="A47" s="190"/>
    </row>
    <row r="48" spans="1:23" s="130" customFormat="1" x14ac:dyDescent="0.2">
      <c r="A48" s="190"/>
    </row>
    <row r="49" spans="1:1" s="130" customFormat="1" x14ac:dyDescent="0.2">
      <c r="A49" s="190"/>
    </row>
    <row r="50" spans="1:1" s="130" customFormat="1" x14ac:dyDescent="0.2">
      <c r="A50" s="190"/>
    </row>
    <row r="51" spans="1:1" s="130" customFormat="1" x14ac:dyDescent="0.2">
      <c r="A51" s="190"/>
    </row>
    <row r="52" spans="1:1" s="130" customFormat="1" x14ac:dyDescent="0.2">
      <c r="A52" s="190"/>
    </row>
    <row r="53" spans="1:1" s="130" customFormat="1" x14ac:dyDescent="0.2">
      <c r="A53" s="190"/>
    </row>
    <row r="54" spans="1:1" s="130" customFormat="1" x14ac:dyDescent="0.2">
      <c r="A54" s="190"/>
    </row>
    <row r="55" spans="1:1" s="130" customFormat="1" x14ac:dyDescent="0.2">
      <c r="A55" s="190"/>
    </row>
    <row r="56" spans="1:1" s="130" customFormat="1" x14ac:dyDescent="0.2">
      <c r="A56" s="190"/>
    </row>
    <row r="57" spans="1:1" s="130" customFormat="1" x14ac:dyDescent="0.2">
      <c r="A57" s="190"/>
    </row>
    <row r="58" spans="1:1" s="130" customFormat="1" x14ac:dyDescent="0.2">
      <c r="A58" s="190"/>
    </row>
    <row r="59" spans="1:1" s="130" customFormat="1" x14ac:dyDescent="0.2">
      <c r="A59" s="190"/>
    </row>
    <row r="60" spans="1:1" s="130" customFormat="1" x14ac:dyDescent="0.2">
      <c r="A60" s="190"/>
    </row>
    <row r="61" spans="1:1" s="130" customFormat="1" x14ac:dyDescent="0.2">
      <c r="A61" s="190"/>
    </row>
    <row r="62" spans="1:1" s="130" customFormat="1" x14ac:dyDescent="0.2">
      <c r="A62" s="190"/>
    </row>
    <row r="63" spans="1:1" s="130" customFormat="1" x14ac:dyDescent="0.2">
      <c r="A63" s="190"/>
    </row>
    <row r="64" spans="1:1" s="130" customFormat="1" x14ac:dyDescent="0.2">
      <c r="A64" s="190"/>
    </row>
    <row r="65" spans="1:1" s="130" customFormat="1" x14ac:dyDescent="0.2">
      <c r="A65" s="190"/>
    </row>
    <row r="66" spans="1:1" s="130" customFormat="1" x14ac:dyDescent="0.2">
      <c r="A66" s="190"/>
    </row>
    <row r="67" spans="1:1" s="130" customFormat="1" x14ac:dyDescent="0.2">
      <c r="A67" s="190"/>
    </row>
    <row r="68" spans="1:1" s="130" customFormat="1" x14ac:dyDescent="0.2">
      <c r="A68" s="190"/>
    </row>
    <row r="69" spans="1:1" s="130" customFormat="1" x14ac:dyDescent="0.2">
      <c r="A69" s="190"/>
    </row>
    <row r="70" spans="1:1" s="130" customFormat="1" x14ac:dyDescent="0.2">
      <c r="A70" s="190"/>
    </row>
    <row r="71" spans="1:1" s="130" customFormat="1" x14ac:dyDescent="0.2">
      <c r="A71" s="190"/>
    </row>
    <row r="72" spans="1:1" s="130" customFormat="1" x14ac:dyDescent="0.2">
      <c r="A72" s="190"/>
    </row>
    <row r="73" spans="1:1" s="130" customFormat="1" x14ac:dyDescent="0.2">
      <c r="A73" s="190"/>
    </row>
    <row r="74" spans="1:1" s="130" customFormat="1" x14ac:dyDescent="0.2">
      <c r="A74" s="190"/>
    </row>
    <row r="75" spans="1:1" s="130" customFormat="1" x14ac:dyDescent="0.2">
      <c r="A75" s="190"/>
    </row>
    <row r="76" spans="1:1" s="130" customFormat="1" x14ac:dyDescent="0.2">
      <c r="A76" s="190"/>
    </row>
  </sheetData>
  <mergeCells count="3">
    <mergeCell ref="A36:A38"/>
    <mergeCell ref="A28:E28"/>
    <mergeCell ref="B24:E24"/>
  </mergeCells>
  <pageMargins left="0.7" right="0.7" top="0.75" bottom="0.75" header="0.3" footer="0.3"/>
  <pageSetup paperSize="9" scale="5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Calc kgLWTtDM</vt:lpstr>
      <vt:lpstr>Sensitivity LWTtDM</vt:lpstr>
      <vt:lpstr>Sheet1</vt:lpstr>
      <vt:lpstr>Guide and analysis</vt:lpstr>
      <vt:lpstr>'Calc kgLWTtDM'!Print_Area</vt:lpstr>
      <vt:lpstr>'Guide and analysis'!Print_Area</vt:lpstr>
      <vt:lpstr>'Sensitivity LWTtDM'!Print_Area</vt:lpstr>
    </vt:vector>
  </TitlesOfParts>
  <Company>AgResearch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 Group</dc:creator>
  <cp:lastModifiedBy>BallantyneL</cp:lastModifiedBy>
  <cp:lastPrinted>2013-11-11T20:10:17Z</cp:lastPrinted>
  <dcterms:created xsi:type="dcterms:W3CDTF">2002-01-29T19:12:45Z</dcterms:created>
  <dcterms:modified xsi:type="dcterms:W3CDTF">2013-11-27T21:30:04Z</dcterms:modified>
</cp:coreProperties>
</file>