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DaviethVerheij\Dropbox\Davieths\DNZ Fonterra Councils\DairyNZ\"/>
    </mc:Choice>
  </mc:AlternateContent>
  <xr:revisionPtr revIDLastSave="0" documentId="13_ncr:1_{3DEFF6EE-DD01-4EC1-A1A2-E33316BB3A78}" xr6:coauthVersionLast="47" xr6:coauthVersionMax="47" xr10:uidLastSave="{00000000-0000-0000-0000-000000000000}"/>
  <bookViews>
    <workbookView xWindow="28680" yWindow="-120" windowWidth="29040" windowHeight="15720" xr2:uid="{00000000-000D-0000-FFFF-FFFF00000000}"/>
  </bookViews>
  <sheets>
    <sheet name="Travelling Irrigator" sheetId="4" r:id="rId1"/>
    <sheet name="Sprinklers" sheetId="5" r:id="rId2"/>
    <sheet name="Centre Pivot" sheetId="6" r:id="rId3"/>
  </sheets>
  <definedNames>
    <definedName name="_xlnm.Print_Area" localSheetId="2">'Centre Pivot'!$A$1:$AR$62</definedName>
    <definedName name="_xlnm.Print_Area" localSheetId="1">Sprinklers!$A$1:$AE$74</definedName>
    <definedName name="_xlnm.Print_Area" localSheetId="0">'Travelling Irrigator'!$A$1:$AR$58</definedName>
    <definedName name="solver_adj" localSheetId="2" hidden="1">'Centre Pivot'!#REF!</definedName>
    <definedName name="solver_adj" localSheetId="1" hidden="1">Sprinklers!#REF!</definedName>
    <definedName name="solver_adj" localSheetId="0" hidden="1">'Travelling Irrigator'!#REF!</definedName>
    <definedName name="solver_cvg" localSheetId="2" hidden="1">0.0001</definedName>
    <definedName name="solver_cvg" localSheetId="1" hidden="1">0.0001</definedName>
    <definedName name="solver_cvg" localSheetId="0" hidden="1">0.0001</definedName>
    <definedName name="solver_drv" localSheetId="2" hidden="1">1</definedName>
    <definedName name="solver_drv" localSheetId="1" hidden="1">1</definedName>
    <definedName name="solver_drv" localSheetId="0" hidden="1">1</definedName>
    <definedName name="solver_eng" localSheetId="2" hidden="1">1</definedName>
    <definedName name="solver_eng" localSheetId="1" hidden="1">1</definedName>
    <definedName name="solver_eng" localSheetId="0" hidden="1">1</definedName>
    <definedName name="solver_est" localSheetId="2" hidden="1">1</definedName>
    <definedName name="solver_est" localSheetId="1" hidden="1">1</definedName>
    <definedName name="solver_est" localSheetId="0" hidden="1">1</definedName>
    <definedName name="solver_itr" localSheetId="2" hidden="1">2147483647</definedName>
    <definedName name="solver_itr" localSheetId="1" hidden="1">2147483647</definedName>
    <definedName name="solver_itr" localSheetId="0" hidden="1">2147483647</definedName>
    <definedName name="solver_mip" localSheetId="2" hidden="1">2147483647</definedName>
    <definedName name="solver_mip" localSheetId="1" hidden="1">2147483647</definedName>
    <definedName name="solver_mip" localSheetId="0" hidden="1">2147483647</definedName>
    <definedName name="solver_mni" localSheetId="2" hidden="1">30</definedName>
    <definedName name="solver_mni" localSheetId="1" hidden="1">30</definedName>
    <definedName name="solver_mni" localSheetId="0" hidden="1">30</definedName>
    <definedName name="solver_mrt" localSheetId="2" hidden="1">0.075</definedName>
    <definedName name="solver_mrt" localSheetId="1" hidden="1">0.075</definedName>
    <definedName name="solver_mrt" localSheetId="0" hidden="1">0.075</definedName>
    <definedName name="solver_msl" localSheetId="2" hidden="1">2</definedName>
    <definedName name="solver_msl" localSheetId="1" hidden="1">2</definedName>
    <definedName name="solver_msl" localSheetId="0" hidden="1">2</definedName>
    <definedName name="solver_neg" localSheetId="2" hidden="1">1</definedName>
    <definedName name="solver_neg" localSheetId="1" hidden="1">1</definedName>
    <definedName name="solver_neg" localSheetId="0" hidden="1">1</definedName>
    <definedName name="solver_nod" localSheetId="2" hidden="1">2147483647</definedName>
    <definedName name="solver_nod" localSheetId="1" hidden="1">2147483647</definedName>
    <definedName name="solver_nod" localSheetId="0" hidden="1">2147483647</definedName>
    <definedName name="solver_num" localSheetId="2" hidden="1">0</definedName>
    <definedName name="solver_num" localSheetId="1" hidden="1">0</definedName>
    <definedName name="solver_num" localSheetId="0" hidden="1">0</definedName>
    <definedName name="solver_nwt" localSheetId="2" hidden="1">1</definedName>
    <definedName name="solver_nwt" localSheetId="1" hidden="1">1</definedName>
    <definedName name="solver_nwt" localSheetId="0" hidden="1">1</definedName>
    <definedName name="solver_opt" localSheetId="2" hidden="1">'Centre Pivot'!#REF!</definedName>
    <definedName name="solver_opt" localSheetId="1" hidden="1">Sprinklers!#REF!</definedName>
    <definedName name="solver_opt" localSheetId="0" hidden="1">'Travelling Irrigator'!#REF!</definedName>
    <definedName name="solver_pre" localSheetId="2" hidden="1">0.000001</definedName>
    <definedName name="solver_pre" localSheetId="1" hidden="1">0.000001</definedName>
    <definedName name="solver_pre" localSheetId="0" hidden="1">0.000001</definedName>
    <definedName name="solver_rbv" localSheetId="2" hidden="1">1</definedName>
    <definedName name="solver_rbv" localSheetId="1" hidden="1">1</definedName>
    <definedName name="solver_rbv" localSheetId="0" hidden="1">1</definedName>
    <definedName name="solver_rlx" localSheetId="2" hidden="1">2</definedName>
    <definedName name="solver_rlx" localSheetId="1" hidden="1">2</definedName>
    <definedName name="solver_rlx" localSheetId="0" hidden="1">2</definedName>
    <definedName name="solver_rsd" localSheetId="2" hidden="1">0</definedName>
    <definedName name="solver_rsd" localSheetId="1" hidden="1">0</definedName>
    <definedName name="solver_rsd" localSheetId="0" hidden="1">0</definedName>
    <definedName name="solver_scl" localSheetId="2" hidden="1">1</definedName>
    <definedName name="solver_scl" localSheetId="1" hidden="1">1</definedName>
    <definedName name="solver_scl" localSheetId="0" hidden="1">1</definedName>
    <definedName name="solver_sho" localSheetId="2" hidden="1">2</definedName>
    <definedName name="solver_sho" localSheetId="1" hidden="1">2</definedName>
    <definedName name="solver_sho" localSheetId="0" hidden="1">2</definedName>
    <definedName name="solver_ssz" localSheetId="2" hidden="1">100</definedName>
    <definedName name="solver_ssz" localSheetId="1" hidden="1">100</definedName>
    <definedName name="solver_ssz" localSheetId="0" hidden="1">100</definedName>
    <definedName name="solver_tim" localSheetId="2" hidden="1">2147483647</definedName>
    <definedName name="solver_tim" localSheetId="1" hidden="1">2147483647</definedName>
    <definedName name="solver_tim" localSheetId="0" hidden="1">2147483647</definedName>
    <definedName name="solver_tol" localSheetId="2" hidden="1">0.01</definedName>
    <definedName name="solver_tol" localSheetId="1" hidden="1">0.01</definedName>
    <definedName name="solver_tol" localSheetId="0" hidden="1">0.01</definedName>
    <definedName name="solver_typ" localSheetId="2" hidden="1">2</definedName>
    <definedName name="solver_typ" localSheetId="1" hidden="1">2</definedName>
    <definedName name="solver_typ" localSheetId="0" hidden="1">2</definedName>
    <definedName name="solver_val" localSheetId="2" hidden="1">0</definedName>
    <definedName name="solver_val" localSheetId="1" hidden="1">0</definedName>
    <definedName name="solver_val" localSheetId="0" hidden="1">0</definedName>
    <definedName name="solver_ver" localSheetId="2" hidden="1">3</definedName>
    <definedName name="solver_ver" localSheetId="1" hidden="1">3</definedName>
    <definedName name="solver_ver" localSheetId="0" hidden="1">3</definedName>
    <definedName name="Z_27D992FE_3D1D_49DA_9A9B_99E016637E89_.wvu.PrintArea" localSheetId="2" hidden="1">'Centre Pivot'!$A$1:$AR$67</definedName>
    <definedName name="Z_27D992FE_3D1D_49DA_9A9B_99E016637E89_.wvu.PrintArea" localSheetId="1" hidden="1">Sprinklers!$A$1:$AE$79</definedName>
    <definedName name="Z_27D992FE_3D1D_49DA_9A9B_99E016637E89_.wvu.PrintArea" localSheetId="0" hidden="1">'Travelling Irrigator'!$A$1:$AR$62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5" l="1"/>
  <c r="S50" i="6" l="1"/>
  <c r="S48" i="6"/>
  <c r="U19" i="5" l="1"/>
  <c r="AK78" i="5"/>
  <c r="AK79" i="5" s="1"/>
  <c r="AJ78" i="5"/>
  <c r="AJ79" i="5" s="1"/>
  <c r="AI78" i="5"/>
  <c r="AI79" i="5" s="1"/>
  <c r="AE78" i="5"/>
  <c r="AE79" i="5" s="1"/>
  <c r="AH78" i="5"/>
  <c r="AH79" i="5" s="1"/>
  <c r="AG78" i="5"/>
  <c r="AG79" i="5" s="1"/>
  <c r="AF78" i="5"/>
  <c r="AF79" i="5" s="1"/>
  <c r="AD78" i="5"/>
  <c r="AD79" i="5" s="1"/>
  <c r="AD77" i="5"/>
  <c r="AE77" i="5"/>
  <c r="AF77" i="5"/>
  <c r="AG77" i="5"/>
  <c r="AH77" i="5"/>
  <c r="AI77" i="5"/>
  <c r="AJ77" i="5"/>
  <c r="AK77" i="5"/>
  <c r="C77" i="5"/>
  <c r="D77" i="5"/>
  <c r="E77" i="5"/>
  <c r="F77" i="5"/>
  <c r="G77" i="5"/>
  <c r="H77" i="5"/>
  <c r="I77" i="5"/>
  <c r="J77" i="5"/>
  <c r="K77" i="5"/>
  <c r="L77" i="5"/>
  <c r="M77" i="5"/>
  <c r="N77" i="5"/>
  <c r="O77" i="5"/>
  <c r="P77" i="5"/>
  <c r="Q77" i="5"/>
  <c r="R77" i="5"/>
  <c r="S77" i="5"/>
  <c r="T77" i="5"/>
  <c r="C78" i="5"/>
  <c r="C79" i="5" s="1"/>
  <c r="D78" i="5"/>
  <c r="D79" i="5" s="1"/>
  <c r="E78" i="5"/>
  <c r="E79" i="5" s="1"/>
  <c r="F78" i="5"/>
  <c r="F79" i="5" s="1"/>
  <c r="G78" i="5"/>
  <c r="G79" i="5" s="1"/>
  <c r="H78" i="5"/>
  <c r="H79" i="5" s="1"/>
  <c r="I78" i="5"/>
  <c r="I79" i="5" s="1"/>
  <c r="J78" i="5"/>
  <c r="J79" i="5" s="1"/>
  <c r="K78" i="5"/>
  <c r="K79" i="5" s="1"/>
  <c r="L78" i="5"/>
  <c r="L79" i="5" s="1"/>
  <c r="M78" i="5"/>
  <c r="M79" i="5" s="1"/>
  <c r="N78" i="5"/>
  <c r="N79" i="5" s="1"/>
  <c r="O78" i="5"/>
  <c r="O79" i="5" s="1"/>
  <c r="P78" i="5"/>
  <c r="P79" i="5" s="1"/>
  <c r="Q78" i="5"/>
  <c r="Q79" i="5" s="1"/>
  <c r="R78" i="5"/>
  <c r="R79" i="5" s="1"/>
  <c r="S78" i="5"/>
  <c r="S79" i="5" s="1"/>
  <c r="T78" i="5"/>
  <c r="T79" i="5" s="1"/>
  <c r="AP9" i="6"/>
  <c r="AI9" i="6"/>
  <c r="AM9" i="6"/>
  <c r="AP66" i="6"/>
  <c r="AP67" i="6" s="1"/>
  <c r="AO13" i="6"/>
  <c r="AM65" i="6"/>
  <c r="AN65" i="6"/>
  <c r="AO65" i="6"/>
  <c r="AP65" i="6"/>
  <c r="AM66" i="6"/>
  <c r="AM67" i="6" s="1"/>
  <c r="AN66" i="6"/>
  <c r="AN67" i="6" s="1"/>
  <c r="AO66" i="6"/>
  <c r="AO67" i="6" s="1"/>
  <c r="AQ67" i="6"/>
  <c r="AR67" i="6"/>
  <c r="AS67" i="6"/>
  <c r="AT67" i="6"/>
  <c r="AU67" i="6"/>
  <c r="AV67" i="6"/>
  <c r="AW67" i="6"/>
  <c r="AX67" i="6"/>
  <c r="AC65" i="6"/>
  <c r="AD65" i="6"/>
  <c r="AE65" i="6"/>
  <c r="AF65" i="6"/>
  <c r="AG65" i="6"/>
  <c r="AH65" i="6"/>
  <c r="AI65" i="6"/>
  <c r="AJ65" i="6"/>
  <c r="AK65" i="6"/>
  <c r="AL65" i="6"/>
  <c r="AC66" i="6"/>
  <c r="AC67" i="6" s="1"/>
  <c r="AD66" i="6"/>
  <c r="AD67" i="6" s="1"/>
  <c r="AE66" i="6"/>
  <c r="AE67" i="6" s="1"/>
  <c r="AF66" i="6"/>
  <c r="AG66" i="6"/>
  <c r="AG67" i="6" s="1"/>
  <c r="AH66" i="6"/>
  <c r="AH67" i="6" s="1"/>
  <c r="AI66" i="6"/>
  <c r="AI67" i="6" s="1"/>
  <c r="AJ66" i="6"/>
  <c r="AJ67" i="6" s="1"/>
  <c r="AK66" i="6"/>
  <c r="AK67" i="6" s="1"/>
  <c r="AL66" i="6"/>
  <c r="AL67" i="6" s="1"/>
  <c r="AF67" i="6"/>
  <c r="G65" i="6"/>
  <c r="H65" i="6"/>
  <c r="I65" i="6"/>
  <c r="J65" i="6"/>
  <c r="K65" i="6"/>
  <c r="L65" i="6"/>
  <c r="M65" i="6"/>
  <c r="N65" i="6"/>
  <c r="O65" i="6"/>
  <c r="G66" i="6"/>
  <c r="G67" i="6" s="1"/>
  <c r="H66" i="6"/>
  <c r="H67" i="6" s="1"/>
  <c r="I66" i="6"/>
  <c r="I67" i="6" s="1"/>
  <c r="J66" i="6"/>
  <c r="J67" i="6" s="1"/>
  <c r="K66" i="6"/>
  <c r="K67" i="6" s="1"/>
  <c r="L66" i="6"/>
  <c r="L67" i="6" s="1"/>
  <c r="M66" i="6"/>
  <c r="M67" i="6" s="1"/>
  <c r="N66" i="6"/>
  <c r="N67" i="6" s="1"/>
  <c r="O66" i="6"/>
  <c r="O67" i="6" s="1"/>
  <c r="S46" i="4" l="1"/>
  <c r="AW44" i="4" s="1"/>
  <c r="C61" i="4"/>
  <c r="AO13" i="4"/>
  <c r="AC60" i="4" l="1"/>
  <c r="AD60" i="4"/>
  <c r="AE60" i="4"/>
  <c r="AF60" i="4"/>
  <c r="AG60" i="4"/>
  <c r="AH60" i="4"/>
  <c r="AI60" i="4"/>
  <c r="AJ60" i="4"/>
  <c r="AK60" i="4"/>
  <c r="AL60" i="4"/>
  <c r="AM60" i="4"/>
  <c r="AN60" i="4"/>
  <c r="AO60" i="4"/>
  <c r="AP60" i="4"/>
  <c r="AC61" i="4"/>
  <c r="AC62" i="4" s="1"/>
  <c r="AD61" i="4"/>
  <c r="AD62" i="4" s="1"/>
  <c r="AE61" i="4"/>
  <c r="AE62" i="4" s="1"/>
  <c r="AF61" i="4"/>
  <c r="AF62" i="4" s="1"/>
  <c r="AG61" i="4"/>
  <c r="AG62" i="4" s="1"/>
  <c r="AH61" i="4"/>
  <c r="AH62" i="4" s="1"/>
  <c r="AI61" i="4"/>
  <c r="AI62" i="4" s="1"/>
  <c r="AJ61" i="4"/>
  <c r="AJ62" i="4" s="1"/>
  <c r="AK61" i="4"/>
  <c r="AK62" i="4" s="1"/>
  <c r="AL61" i="4"/>
  <c r="AL62" i="4" s="1"/>
  <c r="AM61" i="4"/>
  <c r="AM62" i="4" s="1"/>
  <c r="AN61" i="4"/>
  <c r="AN62" i="4" s="1"/>
  <c r="AO61" i="4"/>
  <c r="AO62" i="4" s="1"/>
  <c r="AP61" i="4"/>
  <c r="AP62" i="4" s="1"/>
  <c r="C60" i="4"/>
  <c r="D60" i="4"/>
  <c r="E60" i="4"/>
  <c r="F60" i="4"/>
  <c r="G60" i="4"/>
  <c r="H60" i="4"/>
  <c r="I60" i="4"/>
  <c r="J60" i="4"/>
  <c r="K60" i="4"/>
  <c r="L60" i="4"/>
  <c r="M60" i="4"/>
  <c r="N60" i="4"/>
  <c r="O60" i="4"/>
  <c r="P60" i="4"/>
  <c r="Q60" i="4"/>
  <c r="C62" i="4"/>
  <c r="D61" i="4"/>
  <c r="D62" i="4" s="1"/>
  <c r="E61" i="4"/>
  <c r="E62" i="4" s="1"/>
  <c r="F61" i="4"/>
  <c r="F62" i="4" s="1"/>
  <c r="G61" i="4"/>
  <c r="G62" i="4" s="1"/>
  <c r="H61" i="4"/>
  <c r="H62" i="4" s="1"/>
  <c r="I61" i="4"/>
  <c r="I62" i="4" s="1"/>
  <c r="J61" i="4"/>
  <c r="J62" i="4" s="1"/>
  <c r="K61" i="4"/>
  <c r="K62" i="4" s="1"/>
  <c r="L61" i="4"/>
  <c r="L62" i="4" s="1"/>
  <c r="M61" i="4"/>
  <c r="M62" i="4" s="1"/>
  <c r="N61" i="4"/>
  <c r="N62" i="4" s="1"/>
  <c r="O61" i="4"/>
  <c r="O62" i="4" s="1"/>
  <c r="P61" i="4"/>
  <c r="P62" i="4" s="1"/>
  <c r="Q61" i="4"/>
  <c r="Q62" i="4" s="1"/>
  <c r="R61" i="4" l="1"/>
  <c r="S61" i="4"/>
  <c r="T61" i="4"/>
  <c r="U61" i="4"/>
  <c r="V61" i="4"/>
  <c r="W61" i="4"/>
  <c r="X61" i="4"/>
  <c r="Y61" i="4"/>
  <c r="Z61" i="4"/>
  <c r="AA61" i="4"/>
  <c r="AB61" i="4"/>
  <c r="AO78" i="5"/>
  <c r="AN78" i="5"/>
  <c r="AM78" i="5"/>
  <c r="AL78" i="5"/>
  <c r="AC78" i="5"/>
  <c r="AB78" i="5"/>
  <c r="AA78" i="5"/>
  <c r="AP78" i="5"/>
  <c r="Z78" i="5"/>
  <c r="Y78" i="5"/>
  <c r="X78" i="5"/>
  <c r="W78" i="5"/>
  <c r="U78" i="5"/>
  <c r="V78" i="5"/>
  <c r="D66" i="6"/>
  <c r="E66" i="6"/>
  <c r="F66" i="6"/>
  <c r="P66" i="6"/>
  <c r="Q66" i="6"/>
  <c r="R66" i="6"/>
  <c r="S66" i="6"/>
  <c r="T66" i="6"/>
  <c r="U66" i="6"/>
  <c r="V66" i="6"/>
  <c r="W66" i="6"/>
  <c r="X66" i="6"/>
  <c r="Y66" i="6"/>
  <c r="Z66" i="6"/>
  <c r="AA66" i="6"/>
  <c r="AB66" i="6"/>
  <c r="C66" i="6"/>
  <c r="S46" i="6" l="1"/>
  <c r="U77" i="5"/>
  <c r="V77" i="5"/>
  <c r="W77" i="5"/>
  <c r="X77" i="5"/>
  <c r="Y77" i="5"/>
  <c r="Z77" i="5"/>
  <c r="AA77" i="5"/>
  <c r="AB77" i="5"/>
  <c r="AC77" i="5"/>
  <c r="AL77" i="5"/>
  <c r="AM77" i="5"/>
  <c r="AN77" i="5"/>
  <c r="AO77" i="5"/>
  <c r="AP77" i="5"/>
  <c r="R60" i="4"/>
  <c r="S60" i="4"/>
  <c r="T60" i="4"/>
  <c r="U60" i="4"/>
  <c r="V60" i="4"/>
  <c r="W60" i="4"/>
  <c r="X60" i="4"/>
  <c r="Y60" i="4"/>
  <c r="Z60" i="4"/>
  <c r="AA60" i="4"/>
  <c r="AB60" i="4"/>
  <c r="D65" i="6"/>
  <c r="E65" i="6"/>
  <c r="F65" i="6"/>
  <c r="P65" i="6"/>
  <c r="Q65" i="6"/>
  <c r="R65" i="6"/>
  <c r="S65" i="6"/>
  <c r="T65" i="6"/>
  <c r="U65" i="6"/>
  <c r="V65" i="6"/>
  <c r="W65" i="6"/>
  <c r="X65" i="6"/>
  <c r="Y65" i="6"/>
  <c r="Z65" i="6"/>
  <c r="AA65" i="6"/>
  <c r="AB65" i="6"/>
  <c r="C65" i="6"/>
  <c r="AB67" i="6" l="1"/>
  <c r="AA67" i="6"/>
  <c r="Z67" i="6"/>
  <c r="Y67" i="6"/>
  <c r="X67" i="6"/>
  <c r="W67" i="6"/>
  <c r="V67" i="6"/>
  <c r="U67" i="6"/>
  <c r="T67" i="6"/>
  <c r="S67" i="6"/>
  <c r="R67" i="6"/>
  <c r="Q67" i="6"/>
  <c r="P67" i="6"/>
  <c r="F67" i="6"/>
  <c r="E67" i="6"/>
  <c r="D67" i="6"/>
  <c r="C67" i="6"/>
  <c r="AP79" i="5"/>
  <c r="AO79" i="5"/>
  <c r="AN79" i="5"/>
  <c r="AM79" i="5"/>
  <c r="AL79" i="5"/>
  <c r="AC79" i="5"/>
  <c r="AB79" i="5"/>
  <c r="AA79" i="5"/>
  <c r="Z79" i="5"/>
  <c r="Y79" i="5"/>
  <c r="X79" i="5"/>
  <c r="W79" i="5"/>
  <c r="V79" i="5"/>
  <c r="U79" i="5"/>
  <c r="X11" i="5"/>
  <c r="T11" i="5"/>
  <c r="N11" i="5"/>
  <c r="D82" i="5" l="1"/>
  <c r="O58" i="5" s="1"/>
  <c r="O64" i="5" s="1"/>
  <c r="D70" i="6"/>
  <c r="S44" i="6" s="1"/>
  <c r="S52" i="6" s="1"/>
  <c r="C70" i="6"/>
  <c r="C82" i="5"/>
  <c r="O60" i="5"/>
  <c r="AI9" i="4"/>
  <c r="AM9" i="4"/>
  <c r="AD80" i="5" l="1"/>
  <c r="AH80" i="5"/>
  <c r="AE80" i="5"/>
  <c r="AI80" i="5"/>
  <c r="AF80" i="5"/>
  <c r="AJ80" i="5"/>
  <c r="AG80" i="5"/>
  <c r="AK80" i="5"/>
  <c r="E80" i="5"/>
  <c r="I80" i="5"/>
  <c r="M80" i="5"/>
  <c r="Q80" i="5"/>
  <c r="F80" i="5"/>
  <c r="J80" i="5"/>
  <c r="N80" i="5"/>
  <c r="R80" i="5"/>
  <c r="C80" i="5"/>
  <c r="G80" i="5"/>
  <c r="K80" i="5"/>
  <c r="O80" i="5"/>
  <c r="S80" i="5"/>
  <c r="D80" i="5"/>
  <c r="H80" i="5"/>
  <c r="L80" i="5"/>
  <c r="P80" i="5"/>
  <c r="T80" i="5"/>
  <c r="AE68" i="6"/>
  <c r="AI68" i="6"/>
  <c r="AM68" i="6"/>
  <c r="AF68" i="6"/>
  <c r="AJ68" i="6"/>
  <c r="AN68" i="6"/>
  <c r="AC68" i="6"/>
  <c r="AG68" i="6"/>
  <c r="AK68" i="6"/>
  <c r="AO68" i="6"/>
  <c r="AD68" i="6"/>
  <c r="AH68" i="6"/>
  <c r="AL68" i="6"/>
  <c r="AP68" i="6"/>
  <c r="H68" i="6"/>
  <c r="I68" i="6"/>
  <c r="M68" i="6"/>
  <c r="N68" i="6"/>
  <c r="K68" i="6"/>
  <c r="O68" i="6"/>
  <c r="L68" i="6"/>
  <c r="J68" i="6"/>
  <c r="G68" i="6"/>
  <c r="V68" i="6"/>
  <c r="E68" i="6"/>
  <c r="T68" i="6"/>
  <c r="AA68" i="6"/>
  <c r="C68" i="6"/>
  <c r="R68" i="6"/>
  <c r="Y68" i="6"/>
  <c r="P68" i="6"/>
  <c r="W68" i="6"/>
  <c r="F68" i="6"/>
  <c r="U68" i="6"/>
  <c r="AB68" i="6"/>
  <c r="D68" i="6"/>
  <c r="S68" i="6"/>
  <c r="Z68" i="6"/>
  <c r="Q68" i="6"/>
  <c r="X68" i="6"/>
  <c r="AN80" i="5"/>
  <c r="AP80" i="5"/>
  <c r="AL80" i="5"/>
  <c r="AM80" i="5"/>
  <c r="AO80" i="5"/>
  <c r="AC80" i="5"/>
  <c r="AB80" i="5"/>
  <c r="V80" i="5"/>
  <c r="Z80" i="5"/>
  <c r="Y80" i="5"/>
  <c r="X80" i="5"/>
  <c r="W80" i="5"/>
  <c r="U80" i="5"/>
  <c r="AA80" i="5"/>
  <c r="R62" i="4"/>
  <c r="S62" i="4"/>
  <c r="T62" i="4"/>
  <c r="U62" i="4"/>
  <c r="V62" i="4"/>
  <c r="W62" i="4"/>
  <c r="X62" i="4"/>
  <c r="Y62" i="4"/>
  <c r="Z62" i="4"/>
  <c r="AA62" i="4"/>
  <c r="AB62" i="4"/>
  <c r="E82" i="5" l="1"/>
  <c r="O66" i="5" s="1"/>
  <c r="E70" i="6"/>
  <c r="S54" i="6" s="1"/>
  <c r="S44" i="4"/>
  <c r="D65" i="4"/>
  <c r="S42" i="4" s="1"/>
  <c r="S48" i="4" s="1"/>
  <c r="AW46" i="4" s="1"/>
  <c r="C65" i="4" l="1"/>
  <c r="AE63" i="4" l="1"/>
  <c r="AI63" i="4"/>
  <c r="AM63" i="4"/>
  <c r="AF63" i="4"/>
  <c r="AJ63" i="4"/>
  <c r="AN63" i="4"/>
  <c r="AC63" i="4"/>
  <c r="AG63" i="4"/>
  <c r="AK63" i="4"/>
  <c r="AO63" i="4"/>
  <c r="AD63" i="4"/>
  <c r="AH63" i="4"/>
  <c r="AL63" i="4"/>
  <c r="AP63" i="4"/>
  <c r="F63" i="4"/>
  <c r="C63" i="4"/>
  <c r="G63" i="4"/>
  <c r="K63" i="4"/>
  <c r="O63" i="4"/>
  <c r="H63" i="4"/>
  <c r="L63" i="4"/>
  <c r="P63" i="4"/>
  <c r="I63" i="4"/>
  <c r="M63" i="4"/>
  <c r="Q63" i="4"/>
  <c r="J63" i="4"/>
  <c r="N63" i="4"/>
  <c r="D63" i="4"/>
  <c r="E63" i="4"/>
  <c r="V63" i="4"/>
  <c r="T63" i="4"/>
  <c r="X63" i="4"/>
  <c r="AB63" i="4"/>
  <c r="U63" i="4"/>
  <c r="Y63" i="4"/>
  <c r="R63" i="4"/>
  <c r="Z63" i="4"/>
  <c r="S63" i="4"/>
  <c r="W63" i="4"/>
  <c r="AA63" i="4"/>
  <c r="E65" i="4" l="1"/>
  <c r="S50" i="4" s="1"/>
  <c r="AP9" i="4"/>
</calcChain>
</file>

<file path=xl/sharedStrings.xml><?xml version="1.0" encoding="utf-8"?>
<sst xmlns="http://schemas.openxmlformats.org/spreadsheetml/2006/main" count="280" uniqueCount="75">
  <si>
    <t>Step 1:</t>
  </si>
  <si>
    <t>Square or Rectangular</t>
  </si>
  <si>
    <t>Circular</t>
  </si>
  <si>
    <t>Step 3:</t>
  </si>
  <si>
    <r>
      <rPr>
        <b/>
        <sz val="9"/>
        <color indexed="8"/>
        <rFont val="Arial"/>
        <family val="2"/>
      </rPr>
      <t>Disclaimer:</t>
    </r>
    <r>
      <rPr>
        <sz val="9"/>
        <color indexed="8"/>
        <rFont val="Arial"/>
        <family val="2"/>
      </rPr>
      <t xml:space="preserve">
DairyNZ Limited  endeavours to ensure that the information in this publication is accurate and current. However, we do not accept liability for any error or omission. The information that appears in this publication is intended to provide the best possible dairy farm management practices, systems and advice that DairyNZ has access to. It may be subject to change at any time, without notice. DairyNZ Limited takes no responsibility whatsoever for the currency and/or accuracy of this information, its completeness or fitness for purpose.</t>
    </r>
  </si>
  <si>
    <t>Page 1</t>
  </si>
  <si>
    <t>Average Depth of Effluent Applied</t>
  </si>
  <si>
    <t>mm</t>
  </si>
  <si>
    <t>Centre Line</t>
  </si>
  <si>
    <t>How much liquid is in each bucket? Start from the centre line and work outwards</t>
  </si>
  <si>
    <t>Version 1: March 2013</t>
  </si>
  <si>
    <t>Buckets on the Left Side of the Irrigator Centre Line</t>
  </si>
  <si>
    <t>Buckets on the Right Side of the Irrigator Centre Line</t>
  </si>
  <si>
    <t>ml</t>
  </si>
  <si>
    <t>Step 4:</t>
  </si>
  <si>
    <t>Maximum Depth of Effluent Applied</t>
  </si>
  <si>
    <t xml:space="preserve">               Effluent Spreading Depth Testing Calculator: Travelling Irrigator</t>
  </si>
  <si>
    <t xml:space="preserve">Buckets away from the Effluent Pipe </t>
  </si>
  <si>
    <t>Buckets along the Effluent Pipe</t>
  </si>
  <si>
    <t xml:space="preserve">             Effluent Spreading Depth Testing Calculator: Sprinklers</t>
  </si>
  <si>
    <t>How much liquid is in each bucket? Start from centre of the pivot and work outwards</t>
  </si>
  <si>
    <t>Buckets starting from the centre of the pivot and working outwards</t>
  </si>
  <si>
    <t>What is your regional council rule or effluent consented depth for effluent applied to land?</t>
  </si>
  <si>
    <t>Step 2:</t>
  </si>
  <si>
    <t xml:space="preserve">   Step 3:</t>
  </si>
  <si>
    <t xml:space="preserve">What size is inside the top of your buckets?           </t>
  </si>
  <si>
    <t>Read the Average Applied Depth, Maximum Application Depth, and Distribution Uniformity.</t>
  </si>
  <si>
    <t>Distribution Uniformity (UQ)</t>
  </si>
  <si>
    <t xml:space="preserve">Choose the shape of your buckets?   </t>
  </si>
  <si>
    <t xml:space="preserve">               Effluent Spreading Depth Testing Calculator: Centre Pivot</t>
  </si>
  <si>
    <t>UQ</t>
  </si>
  <si>
    <t>Ave Depth</t>
  </si>
  <si>
    <t>UQ Ave Depth</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</si>
  <si>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More calculations are required to assess application rate. </t>
    </r>
  </si>
  <si>
    <t>Seconds</t>
  </si>
  <si>
    <t>mm/hour</t>
  </si>
  <si>
    <t xml:space="preserve">    </t>
  </si>
  <si>
    <t xml:space="preserve"> How long did it take for the irrigator to pass across the buckets?</t>
  </si>
  <si>
    <t>Metres</t>
  </si>
  <si>
    <t xml:space="preserve">   Step 5:</t>
  </si>
  <si>
    <t>Step 6:</t>
  </si>
  <si>
    <t xml:space="preserve"> What was the average flow rate of the effluent at the irrigator?</t>
  </si>
  <si>
    <t xml:space="preserve">   Step 7:</t>
  </si>
  <si>
    <r>
      <t>m</t>
    </r>
    <r>
      <rPr>
        <sz val="10"/>
        <color theme="0"/>
        <rFont val="Calibri"/>
        <family val="2"/>
      </rPr>
      <t>³/hour</t>
    </r>
  </si>
  <si>
    <t>L/second</t>
  </si>
  <si>
    <t xml:space="preserve"> What unit was the flow rate of the effluent irrigator measured with?</t>
  </si>
  <si>
    <t>Step 8:</t>
  </si>
  <si>
    <t xml:space="preserve">What was the total width of the spread effluent (Spread diameter)?  </t>
  </si>
  <si>
    <t>Step 9:</t>
  </si>
  <si>
    <t>Version 1: May 2013</t>
  </si>
  <si>
    <t>Average Application Rate (Flow Rate Method: Steps 5,6,7)</t>
  </si>
  <si>
    <t>Average Application Rate (Stop Watch Method: Step 4)</t>
  </si>
  <si>
    <t xml:space="preserve">Only fill in boxes for buckets used. Zero values are not calculated.          </t>
  </si>
  <si>
    <t>Only fill in boxes for buckets used.  Zero values will not be calculated.</t>
  </si>
  <si>
    <t>How long did it take for the irrigator to pass across the buckets?</t>
  </si>
  <si>
    <t>What unit was the flow rate of the effluent irrigator measured with?</t>
  </si>
  <si>
    <t>What was the average flow rate of the effluent at the irrigator?</t>
  </si>
  <si>
    <t xml:space="preserve">   </t>
  </si>
  <si>
    <t>Step 7:</t>
  </si>
  <si>
    <t>How long was the system pumping effluent?</t>
  </si>
  <si>
    <t>What unit was the flow rate of the effluent sprinkler measured with?</t>
  </si>
  <si>
    <t>What was the average flow rate of the effluent at the sprinkler?</t>
  </si>
  <si>
    <t xml:space="preserve">What was the total length of pivot used for spreading effluent (from centre)?  </t>
  </si>
  <si>
    <t>Average Application Rate at 2/3 pivot length (Flow Rate Method: Steps 5,6,7)</t>
  </si>
  <si>
    <t>Average Application Rate at full pivot length (Flow Rate Method: Steps 5,6,7)</t>
  </si>
  <si>
    <t>What was the wetted width of the sprinklers on the pivot?</t>
  </si>
  <si>
    <t>Step 10:</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</si>
  <si>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Flow rate and timing measurements are required to assess application rate.    </t>
    </r>
  </si>
  <si>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Flow rate and timing measurements are required to assess application rate.   </t>
    </r>
  </si>
  <si>
    <t>Min</t>
  </si>
  <si>
    <t>Sec</t>
  </si>
  <si>
    <t>Minutes</t>
  </si>
  <si>
    <t>How many sprinklers were on the effluent line beyond the flow rate measurement?</t>
  </si>
  <si>
    <t>Sprinklers</t>
  </si>
  <si>
    <t>m³/hour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</si>
</sst>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38" x14ac:knownFonts="1">
    <font>
      <sz val="11"/>
      <color theme="1"/>
      <name val="Calibri"/>
      <family val="2"/>
      <scheme val="minor"/>
    </font>
    <font>
      <sz val="10"/>
      <color indexed="8"/>
      <name val="Arial"/>
      <family val="2"/>
    </font>
    <font>
      <b/>
      <i/>
      <sz val="14"/>
      <color indexed="57"/>
      <name val="Arial"/>
      <family val="2"/>
    </font>
    <font>
      <i/>
      <sz val="14"/>
      <color indexed="57"/>
      <name val="Arial"/>
      <family val="2"/>
    </font>
    <font>
      <sz val="9"/>
      <color indexed="8"/>
      <name val="Arial"/>
      <family val="2"/>
    </font>
    <font>
      <b/>
      <sz val="9"/>
      <color indexed="8"/>
      <name val="Arial"/>
      <family val="2"/>
    </font>
    <font>
      <sz val="11"/>
      <color theme="1"/>
      <name val="Calibri"/>
      <family val="2"/>
      <scheme val="minor"/>
    </font>
    <font>
      <sz val="11"/>
      <color theme="0"/>
      <name val="Calibri"/>
      <family val="2"/>
      <scheme val="minor"/>
    </font>
    <font>
      <sz val="18"/>
      <color theme="1"/>
      <name val="Calibri"/>
      <family val="2"/>
      <scheme val="minor"/>
    </font>
    <font>
      <b/>
      <sz val="18"/>
      <color theme="0"/>
      <name val="Calibri"/>
      <family val="2"/>
      <scheme val="minor"/>
    </font>
    <font>
      <b/>
      <i/>
      <sz val="18"/>
      <color theme="0"/>
      <name val="Arial"/>
      <family val="2"/>
    </font>
    <font>
      <sz val="10"/>
      <color theme="1"/>
      <name val="Calibri"/>
      <family val="2"/>
      <scheme val="minor"/>
    </font>
    <font>
      <sz val="10"/>
      <color theme="1"/>
      <name val="Arial"/>
      <family val="2"/>
    </font>
    <font>
      <b/>
      <i/>
      <sz val="24"/>
      <color theme="0"/>
      <name val="Arial"/>
      <family val="2"/>
    </font>
    <font>
      <b/>
      <i/>
      <sz val="12"/>
      <color rgb="FF7BC143"/>
      <name val="Arial"/>
      <family val="2"/>
    </font>
    <font>
      <b/>
      <sz val="10"/>
      <color theme="1"/>
      <name val="Arial"/>
      <family val="2"/>
    </font>
    <font>
      <sz val="10"/>
      <color theme="0"/>
      <name val="Calibri"/>
      <family val="2"/>
      <scheme val="minor"/>
    </font>
    <font>
      <sz val="12"/>
      <color theme="1"/>
      <name val="Calibri"/>
      <family val="2"/>
      <scheme val="minor"/>
    </font>
    <font>
      <sz val="12"/>
      <color theme="1"/>
      <name val="Arial"/>
      <family val="2"/>
    </font>
    <font>
      <b/>
      <sz val="14"/>
      <color theme="1"/>
      <name val="Calibri"/>
      <family val="2"/>
      <scheme val="minor"/>
    </font>
    <font>
      <b/>
      <sz val="12"/>
      <color theme="1"/>
      <name val="Arial"/>
      <family val="2"/>
    </font>
    <font>
      <b/>
      <sz val="10"/>
      <color theme="1"/>
      <name val="Calibri"/>
      <family val="2"/>
      <scheme val="minor"/>
    </font>
    <font>
      <b/>
      <sz val="10"/>
      <color theme="4" tint="-0.249977111117893"/>
      <name val="Arial"/>
      <family val="2"/>
    </font>
    <font>
      <sz val="8"/>
      <color theme="1"/>
      <name val="Arial"/>
      <family val="2"/>
    </font>
    <font>
      <b/>
      <sz val="18"/>
      <color theme="1"/>
      <name val="Calibri"/>
      <family val="2"/>
      <scheme val="minor"/>
    </font>
    <font>
      <sz val="9"/>
      <color theme="1"/>
      <name val="Arial"/>
      <family val="2"/>
    </font>
    <font>
      <b/>
      <sz val="12"/>
      <color theme="0"/>
      <name val="Calibri"/>
      <family val="2"/>
      <scheme val="minor"/>
    </font>
    <font>
      <b/>
      <sz val="10"/>
      <color theme="0"/>
      <name val="Arial"/>
      <family val="2"/>
    </font>
    <font>
      <b/>
      <i/>
      <sz val="22"/>
      <color theme="0"/>
      <name val="Arial"/>
      <family val="2"/>
    </font>
    <font>
      <b/>
      <sz val="22"/>
      <color theme="0"/>
      <name val="Calibri"/>
      <family val="2"/>
      <scheme val="minor"/>
    </font>
    <font>
      <sz val="10"/>
      <name val="Calibri"/>
      <family val="2"/>
      <scheme val="minor"/>
    </font>
    <font>
      <sz val="11"/>
      <name val="Calibri"/>
      <family val="2"/>
      <scheme val="minor"/>
    </font>
    <font>
      <sz val="11"/>
      <color rgb="FFFF0000"/>
      <name val="Calibri"/>
      <family val="2"/>
      <scheme val="minor"/>
    </font>
    <font>
      <sz val="10"/>
      <color rgb="FFFF0000"/>
      <name val="Calibri"/>
      <family val="2"/>
      <scheme val="minor"/>
    </font>
    <font>
      <sz val="10"/>
      <color theme="0"/>
      <name val="Calibri"/>
      <family val="2"/>
    </font>
    <font>
      <sz val="10"/>
      <name val="Arial"/>
      <family val="2"/>
    </font>
    <font>
      <b/>
      <sz val="11"/>
      <color theme="1"/>
      <name val="Arial"/>
      <family val="2"/>
    </font>
    <font>
      <b/>
      <sz val="10"/>
      <name val="Arial"/>
      <family val="2"/>
    </font>
  </fonts>
  <fills count="7">
    <fill>
      <patternFill patternType="none"/>
    </fill>
    <fill>
      <patternFill patternType="gray125"/>
    </fill>
    <fill>
      <patternFill patternType="solid">
        <fgColor rgb="FF7BC143"/>
        <bgColor indexed="64"/>
      </patternFill>
    </fill>
    <fill>
      <patternFill patternType="solid">
        <fgColor theme="0"/>
        <bgColor indexed="64"/>
      </patternFill>
    </fill>
    <fill>
      <patternFill patternType="solid">
        <fgColor rgb="FFD1E9BD"/>
        <bgColor indexed="64"/>
      </patternFill>
    </fill>
    <fill>
      <patternFill patternType="solid">
        <fgColor theme="1"/>
        <bgColor indexed="64"/>
      </patternFill>
    </fill>
    <fill>
      <patternFill patternType="solid">
        <fgColor theme="6" tint="0.79998168889431442"/>
        <bgColor indexed="64"/>
      </patternFill>
    </fill>
  </fills>
  <borders count="25">
    <border>
      <left/>
      <right/>
      <top/>
      <bottom/>
      <diagonal/>
    </border>
    <border>
      <left style="thin">
        <color rgb="FF7BC143"/>
      </left>
      <right/>
      <top style="thin">
        <color rgb="FF7BC143"/>
      </top>
      <bottom style="thin">
        <color rgb="FF7BC143"/>
      </bottom>
      <diagonal/>
    </border>
    <border>
      <left/>
      <right/>
      <top style="thin">
        <color rgb="FF7BC143"/>
      </top>
      <bottom style="thin">
        <color rgb="FF7BC143"/>
      </bottom>
      <diagonal/>
    </border>
    <border>
      <left style="thin">
        <color rgb="FF7BC143"/>
      </left>
      <right/>
      <top style="thin">
        <color rgb="FF7BC143"/>
      </top>
      <bottom/>
      <diagonal/>
    </border>
    <border>
      <left/>
      <right/>
      <top style="thin">
        <color rgb="FF7BC143"/>
      </top>
      <bottom/>
      <diagonal/>
    </border>
    <border>
      <left/>
      <right style="thin">
        <color rgb="FF7BC143"/>
      </right>
      <top style="thin">
        <color rgb="FF7BC143"/>
      </top>
      <bottom/>
      <diagonal/>
    </border>
    <border>
      <left style="thin">
        <color rgb="FF7BC143"/>
      </left>
      <right/>
      <top/>
      <bottom/>
      <diagonal/>
    </border>
    <border>
      <left/>
      <right style="thin">
        <color rgb="FF7BC143"/>
      </right>
      <top/>
      <bottom/>
      <diagonal/>
    </border>
    <border>
      <left style="thin">
        <color rgb="FF7BC143"/>
      </left>
      <right/>
      <top/>
      <bottom style="thin">
        <color rgb="FF7BC143"/>
      </bottom>
      <diagonal/>
    </border>
    <border>
      <left/>
      <right/>
      <top/>
      <bottom style="thin">
        <color rgb="FF7BC143"/>
      </bottom>
      <diagonal/>
    </border>
    <border>
      <left/>
      <right style="thin">
        <color rgb="FF7BC143"/>
      </right>
      <top/>
      <bottom style="thin">
        <color rgb="FF7BC143"/>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right/>
      <top/>
      <bottom style="thin">
        <color rgb="FF92D050"/>
      </bottom>
      <diagonal/>
    </border>
    <border>
      <left/>
      <right/>
      <top style="thin">
        <color rgb="FF92D050"/>
      </top>
      <bottom/>
      <diagonal/>
    </border>
    <border>
      <left/>
      <right style="thick">
        <color rgb="FFFF0000"/>
      </right>
      <top/>
      <bottom/>
      <diagonal/>
    </border>
    <border>
      <left style="thin">
        <color rgb="FF92D050"/>
      </left>
      <right style="thick">
        <color rgb="FFFF0000"/>
      </right>
      <top style="thin">
        <color rgb="FF92D050"/>
      </top>
      <bottom style="thin">
        <color rgb="FF92D050"/>
      </bottom>
      <diagonal/>
    </border>
    <border>
      <left/>
      <right style="thick">
        <color rgb="FFFF0000"/>
      </right>
      <top style="thin">
        <color rgb="FF7BC143"/>
      </top>
      <bottom/>
      <diagonal/>
    </border>
    <border>
      <left style="thin">
        <color rgb="FF92D050"/>
      </left>
      <right style="thin">
        <color rgb="FF92D050"/>
      </right>
      <top style="thin">
        <color rgb="FF92D050"/>
      </top>
      <bottom/>
      <diagonal/>
    </border>
    <border>
      <left/>
      <right style="thick">
        <color rgb="FFFF0000"/>
      </right>
      <top/>
      <bottom style="thin">
        <color rgb="FF92D050"/>
      </bottom>
      <diagonal/>
    </border>
    <border>
      <left style="thin">
        <color rgb="FF92D050"/>
      </left>
      <right/>
      <top/>
      <bottom/>
      <diagonal/>
    </border>
    <border>
      <left style="thin">
        <color rgb="FF7BC143"/>
      </left>
      <right style="thin">
        <color rgb="FF92D050"/>
      </right>
      <top style="thin">
        <color rgb="FF7BC143"/>
      </top>
      <bottom style="thin">
        <color rgb="FF92D050"/>
      </bottom>
      <diagonal/>
    </border>
    <border>
      <left style="thin">
        <color rgb="FF7BC143"/>
      </left>
      <right style="thick">
        <color rgb="FFFF0000"/>
      </right>
      <top/>
      <bottom/>
      <diagonal/>
    </border>
  </borders>
  <cellStyleXfs count="2">
    <xf numFmtId="0" fontId="0" fillId="0" borderId="0"/>
    <xf numFmtId="43" fontId="6" fillId="0" borderId="0" applyFont="0" applyFill="0" applyBorder="0" applyAlignment="0" applyProtection="0"/>
  </cellStyleXfs>
  <cellXfs count="174">
    <xf numFmtId="0" fontId="0" fillId="0" borderId="0" xfId="0"/>
    <xf numFmtId="0" fontId="21" fillId="3" borderId="7" xfId="0" applyFont="1" applyFill="1" applyBorder="1" applyAlignment="1">
      <alignment horizontal="center" wrapText="1"/>
    </xf>
    <xf numFmtId="0" fontId="21" fillId="3" borderId="7" xfId="0" applyFont="1" applyFill="1" applyBorder="1" applyAlignment="1">
      <alignment horizontal="center"/>
    </xf>
    <xf numFmtId="0" fontId="11" fillId="3" borderId="7" xfId="0" applyFont="1" applyFill="1" applyBorder="1"/>
    <xf numFmtId="0" fontId="24" fillId="3" borderId="0" xfId="0" applyFont="1" applyFill="1" applyAlignment="1">
      <alignment vertical="center"/>
    </xf>
    <xf numFmtId="0" fontId="21" fillId="3" borderId="7" xfId="0" applyFont="1" applyFill="1" applyBorder="1" applyAlignment="1">
      <alignment horizontal="right" wrapText="1"/>
    </xf>
    <xf numFmtId="0" fontId="21" fillId="3" borderId="9" xfId="0" applyFont="1" applyFill="1" applyBorder="1" applyAlignment="1">
      <alignment horizontal="center"/>
    </xf>
    <xf numFmtId="0" fontId="21" fillId="3" borderId="10" xfId="0" applyFont="1" applyFill="1" applyBorder="1" applyAlignment="1">
      <alignment horizontal="center"/>
    </xf>
    <xf numFmtId="0" fontId="26" fillId="5" borderId="0" xfId="0" applyFont="1" applyFill="1" applyProtection="1">
      <protection locked="0"/>
    </xf>
    <xf numFmtId="0" fontId="11" fillId="3" borderId="6" xfId="0" applyFont="1" applyFill="1" applyBorder="1"/>
    <xf numFmtId="0" fontId="11" fillId="3" borderId="0" xfId="0" applyFont="1" applyFill="1" applyAlignment="1">
      <alignment horizontal="left"/>
    </xf>
    <xf numFmtId="0" fontId="11" fillId="3" borderId="0" xfId="0" applyFont="1" applyFill="1"/>
    <xf numFmtId="0" fontId="11" fillId="3" borderId="0" xfId="0" applyFont="1" applyFill="1" applyAlignment="1">
      <alignment horizontal="right"/>
    </xf>
    <xf numFmtId="0" fontId="11" fillId="3" borderId="7" xfId="0" applyFont="1" applyFill="1" applyBorder="1" applyAlignment="1">
      <alignment horizontal="right"/>
    </xf>
    <xf numFmtId="0" fontId="11" fillId="0" borderId="0" xfId="0" applyFont="1"/>
    <xf numFmtId="0" fontId="11" fillId="3" borderId="0" xfId="0" applyFont="1" applyFill="1" applyAlignment="1">
      <alignment horizontal="center"/>
    </xf>
    <xf numFmtId="0" fontId="11" fillId="3" borderId="8" xfId="0" applyFont="1" applyFill="1" applyBorder="1"/>
    <xf numFmtId="0" fontId="11" fillId="3" borderId="9" xfId="0" applyFont="1" applyFill="1" applyBorder="1"/>
    <xf numFmtId="0" fontId="11" fillId="3" borderId="3" xfId="0" applyFont="1" applyFill="1" applyBorder="1"/>
    <xf numFmtId="0" fontId="14" fillId="3" borderId="4" xfId="0" applyFont="1" applyFill="1" applyBorder="1" applyAlignment="1">
      <alignment vertical="center"/>
    </xf>
    <xf numFmtId="0" fontId="15" fillId="3" borderId="4" xfId="0" applyFont="1" applyFill="1" applyBorder="1" applyAlignment="1">
      <alignment vertical="center"/>
    </xf>
    <xf numFmtId="0" fontId="18" fillId="3" borderId="4" xfId="0" applyFont="1" applyFill="1" applyBorder="1" applyAlignment="1">
      <alignment vertical="center"/>
    </xf>
    <xf numFmtId="0" fontId="17" fillId="3" borderId="4" xfId="0" applyFont="1" applyFill="1" applyBorder="1" applyAlignment="1">
      <alignment vertical="center"/>
    </xf>
    <xf numFmtId="0" fontId="11" fillId="3" borderId="4" xfId="0" applyFont="1" applyFill="1" applyBorder="1"/>
    <xf numFmtId="0" fontId="11" fillId="3" borderId="5" xfId="0" applyFont="1" applyFill="1" applyBorder="1"/>
    <xf numFmtId="0" fontId="19" fillId="3" borderId="0" xfId="0" applyFont="1" applyFill="1"/>
    <xf numFmtId="0" fontId="11" fillId="0" borderId="6" xfId="0" applyFont="1" applyBorder="1"/>
    <xf numFmtId="0" fontId="22" fillId="3" borderId="0" xfId="0" applyFont="1" applyFill="1" applyAlignment="1">
      <alignment horizontal="left" vertical="center"/>
    </xf>
    <xf numFmtId="0" fontId="11" fillId="3" borderId="7" xfId="0" applyFont="1" applyFill="1" applyBorder="1" applyAlignment="1">
      <alignment horizontal="center"/>
    </xf>
    <xf numFmtId="0" fontId="25" fillId="3" borderId="0" xfId="0" applyFont="1" applyFill="1" applyAlignment="1">
      <alignment horizontal="center" vertical="top" wrapText="1"/>
    </xf>
    <xf numFmtId="0" fontId="27" fillId="5" borderId="0" xfId="0" applyFont="1" applyFill="1"/>
    <xf numFmtId="0" fontId="26" fillId="5" borderId="0" xfId="0" applyFont="1" applyFill="1"/>
    <xf numFmtId="0" fontId="11" fillId="3" borderId="7" xfId="0" applyFont="1" applyFill="1" applyBorder="1" applyAlignment="1">
      <alignment wrapText="1"/>
    </xf>
    <xf numFmtId="0" fontId="0" fillId="2" borderId="0" xfId="0" applyFill="1"/>
    <xf numFmtId="0" fontId="8" fillId="2" borderId="0" xfId="0" applyFont="1" applyFill="1"/>
    <xf numFmtId="0" fontId="9" fillId="2" borderId="0" xfId="0" applyFont="1" applyFill="1" applyAlignment="1">
      <alignment horizontal="left" vertical="center"/>
    </xf>
    <xf numFmtId="0" fontId="0" fillId="3" borderId="0" xfId="0" applyFill="1"/>
    <xf numFmtId="0" fontId="8" fillId="3" borderId="0" xfId="0" applyFont="1" applyFill="1"/>
    <xf numFmtId="0" fontId="10" fillId="3" borderId="0" xfId="0" applyFont="1" applyFill="1" applyAlignment="1">
      <alignment horizontal="center"/>
    </xf>
    <xf numFmtId="0" fontId="9" fillId="3" borderId="0" xfId="0" applyFont="1" applyFill="1" applyAlignment="1">
      <alignment horizontal="center"/>
    </xf>
    <xf numFmtId="0" fontId="12" fillId="3" borderId="0" xfId="0" applyFont="1" applyFill="1" applyAlignment="1">
      <alignment horizontal="left" vertical="center" wrapText="1"/>
    </xf>
    <xf numFmtId="0" fontId="13" fillId="3" borderId="0" xfId="0" applyFont="1" applyFill="1" applyAlignment="1">
      <alignment horizontal="left" vertical="center" indent="1"/>
    </xf>
    <xf numFmtId="0" fontId="7" fillId="3" borderId="0" xfId="0" applyFont="1" applyFill="1"/>
    <xf numFmtId="0" fontId="11" fillId="3" borderId="1" xfId="0" applyFont="1" applyFill="1" applyBorder="1"/>
    <xf numFmtId="0" fontId="15" fillId="3" borderId="2" xfId="0" applyFont="1" applyFill="1" applyBorder="1" applyAlignment="1">
      <alignment vertical="center"/>
    </xf>
    <xf numFmtId="0" fontId="12" fillId="3" borderId="2" xfId="0" applyFont="1" applyFill="1" applyBorder="1" applyAlignment="1">
      <alignment vertical="center"/>
    </xf>
    <xf numFmtId="0" fontId="16" fillId="3" borderId="0" xfId="0" applyFont="1" applyFill="1"/>
    <xf numFmtId="0" fontId="17" fillId="3" borderId="0" xfId="0" applyFont="1" applyFill="1"/>
    <xf numFmtId="0" fontId="16" fillId="0" borderId="0" xfId="0" applyFont="1"/>
    <xf numFmtId="0" fontId="15" fillId="3" borderId="16" xfId="0" applyFont="1" applyFill="1" applyBorder="1" applyAlignment="1">
      <alignment vertical="center"/>
    </xf>
    <xf numFmtId="0" fontId="15" fillId="0" borderId="0" xfId="0" applyFont="1" applyAlignment="1">
      <alignment vertical="center"/>
    </xf>
    <xf numFmtId="0" fontId="21" fillId="0" borderId="0" xfId="0" applyFont="1"/>
    <xf numFmtId="0" fontId="11" fillId="3" borderId="6" xfId="0" applyFont="1" applyFill="1" applyBorder="1" applyAlignment="1">
      <alignment horizontal="center"/>
    </xf>
    <xf numFmtId="0" fontId="15" fillId="0" borderId="0" xfId="0" applyFont="1" applyAlignment="1">
      <alignment horizontal="center"/>
    </xf>
    <xf numFmtId="0" fontId="23" fillId="0" borderId="0" xfId="0" applyFont="1" applyAlignment="1">
      <alignment horizontal="center"/>
    </xf>
    <xf numFmtId="0" fontId="22" fillId="0" borderId="0" xfId="0" applyFont="1" applyAlignment="1">
      <alignment horizontal="left" vertical="center"/>
    </xf>
    <xf numFmtId="0" fontId="11" fillId="0" borderId="0" xfId="0" applyFont="1" applyAlignment="1">
      <alignment horizontal="right"/>
    </xf>
    <xf numFmtId="0" fontId="11" fillId="0" borderId="0" xfId="0" applyFont="1" applyAlignment="1">
      <alignment horizontal="center"/>
    </xf>
    <xf numFmtId="0" fontId="11" fillId="0" borderId="0" xfId="0" applyFont="1" applyAlignment="1">
      <alignment horizontal="left"/>
    </xf>
    <xf numFmtId="0" fontId="0" fillId="0" borderId="0" xfId="0" applyAlignment="1">
      <alignment wrapText="1"/>
    </xf>
    <xf numFmtId="0" fontId="11" fillId="3" borderId="6" xfId="0" applyFont="1" applyFill="1" applyBorder="1" applyAlignment="1">
      <alignment wrapText="1"/>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21" fillId="0" borderId="14" xfId="0" applyFont="1" applyBorder="1" applyAlignment="1">
      <alignment horizontal="center" vertical="center"/>
    </xf>
    <xf numFmtId="0" fontId="15" fillId="0" borderId="18" xfId="0" applyFont="1" applyBorder="1" applyAlignment="1">
      <alignment horizontal="center" vertical="center"/>
    </xf>
    <xf numFmtId="0" fontId="11" fillId="0" borderId="17" xfId="0" applyFont="1" applyBorder="1"/>
    <xf numFmtId="0" fontId="15" fillId="0" borderId="0" xfId="0" applyFont="1" applyAlignment="1">
      <alignment wrapText="1"/>
    </xf>
    <xf numFmtId="0" fontId="11" fillId="0" borderId="0" xfId="0" applyFont="1" applyAlignment="1">
      <alignment vertical="center" wrapText="1"/>
    </xf>
    <xf numFmtId="0" fontId="14" fillId="3" borderId="0" xfId="0" applyFont="1" applyFill="1"/>
    <xf numFmtId="0" fontId="15" fillId="3" borderId="0" xfId="0" applyFont="1" applyFill="1"/>
    <xf numFmtId="0" fontId="18" fillId="3" borderId="0" xfId="0" applyFont="1" applyFill="1"/>
    <xf numFmtId="164" fontId="21" fillId="3" borderId="0" xfId="1" applyNumberFormat="1" applyFont="1" applyFill="1" applyBorder="1" applyAlignment="1" applyProtection="1">
      <alignment vertical="center"/>
    </xf>
    <xf numFmtId="0" fontId="11" fillId="0" borderId="0" xfId="0" applyFont="1" applyAlignment="1">
      <alignment vertical="center"/>
    </xf>
    <xf numFmtId="0" fontId="15" fillId="3" borderId="9" xfId="0" applyFont="1" applyFill="1" applyBorder="1" applyAlignment="1">
      <alignment vertical="center"/>
    </xf>
    <xf numFmtId="0" fontId="15" fillId="3" borderId="9" xfId="0" applyFont="1" applyFill="1" applyBorder="1" applyAlignment="1">
      <alignment horizontal="right" vertical="center"/>
    </xf>
    <xf numFmtId="164" fontId="15" fillId="3" borderId="9" xfId="1" applyNumberFormat="1" applyFont="1" applyFill="1" applyBorder="1" applyAlignment="1" applyProtection="1">
      <alignment horizontal="right" vertical="center"/>
    </xf>
    <xf numFmtId="0" fontId="11" fillId="3" borderId="10" xfId="0" applyFont="1" applyFill="1" applyBorder="1"/>
    <xf numFmtId="0" fontId="12" fillId="0" borderId="0" xfId="0" applyFont="1"/>
    <xf numFmtId="0" fontId="25" fillId="3" borderId="0" xfId="0" applyFont="1" applyFill="1" applyAlignment="1">
      <alignment vertical="center" wrapText="1"/>
    </xf>
    <xf numFmtId="0" fontId="15" fillId="0" borderId="0" xfId="0" applyFont="1" applyAlignment="1">
      <alignment horizontal="center" vertical="center"/>
    </xf>
    <xf numFmtId="0" fontId="19" fillId="3" borderId="0" xfId="0" applyFont="1" applyFill="1" applyAlignment="1">
      <alignment horizontal="left" vertical="center" wrapText="1" indent="1"/>
    </xf>
    <xf numFmtId="0" fontId="14"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0" xfId="0" applyFont="1" applyFill="1" applyAlignment="1">
      <alignment vertical="center"/>
    </xf>
    <xf numFmtId="0" fontId="12" fillId="3" borderId="0" xfId="0" applyFont="1" applyFill="1" applyAlignment="1">
      <alignment vertical="center"/>
    </xf>
    <xf numFmtId="0" fontId="15" fillId="3" borderId="12" xfId="0" applyFont="1" applyFill="1" applyBorder="1" applyAlignment="1">
      <alignment vertical="center"/>
    </xf>
    <xf numFmtId="0" fontId="12" fillId="3" borderId="12" xfId="0" applyFont="1" applyFill="1" applyBorder="1" applyAlignment="1">
      <alignment vertical="center"/>
    </xf>
    <xf numFmtId="0" fontId="15" fillId="3" borderId="12" xfId="0" applyFont="1" applyFill="1" applyBorder="1" applyAlignment="1">
      <alignment horizontal="right" vertical="center"/>
    </xf>
    <xf numFmtId="0" fontId="15" fillId="0" borderId="13" xfId="0" applyFont="1" applyBorder="1" applyAlignment="1">
      <alignment horizontal="left" vertical="center"/>
    </xf>
    <xf numFmtId="0" fontId="14" fillId="3" borderId="0" xfId="0" applyFont="1" applyFill="1" applyAlignment="1">
      <alignment vertical="center"/>
    </xf>
    <xf numFmtId="0" fontId="15" fillId="3" borderId="0" xfId="0" applyFont="1" applyFill="1" applyAlignment="1">
      <alignment horizontal="center" vertical="center"/>
    </xf>
    <xf numFmtId="0" fontId="14" fillId="3" borderId="11" xfId="0" applyFont="1" applyFill="1" applyBorder="1" applyAlignment="1">
      <alignment vertical="center"/>
    </xf>
    <xf numFmtId="0" fontId="14" fillId="3" borderId="12" xfId="0" applyFont="1" applyFill="1" applyBorder="1" applyAlignment="1">
      <alignment vertical="center"/>
    </xf>
    <xf numFmtId="0" fontId="15" fillId="0" borderId="11" xfId="0" applyFont="1" applyBorder="1" applyAlignment="1">
      <alignment horizontal="center" vertical="center" wrapText="1"/>
    </xf>
    <xf numFmtId="0" fontId="12" fillId="0" borderId="0" xfId="0" applyFont="1" applyAlignment="1">
      <alignment vertical="center"/>
    </xf>
    <xf numFmtId="0" fontId="14" fillId="0" borderId="0" xfId="0" applyFont="1" applyAlignment="1">
      <alignment vertical="center"/>
    </xf>
    <xf numFmtId="0" fontId="30" fillId="0" borderId="0" xfId="0" applyFont="1"/>
    <xf numFmtId="0" fontId="31" fillId="0" borderId="0" xfId="0" applyFont="1"/>
    <xf numFmtId="0" fontId="16" fillId="0" borderId="22" xfId="0" applyFont="1" applyBorder="1"/>
    <xf numFmtId="0" fontId="7" fillId="0" borderId="0" xfId="0" applyFont="1" applyAlignment="1">
      <alignment wrapText="1"/>
    </xf>
    <xf numFmtId="164" fontId="11" fillId="0" borderId="0" xfId="1" applyNumberFormat="1" applyFont="1" applyFill="1" applyBorder="1" applyProtection="1"/>
    <xf numFmtId="165" fontId="20" fillId="0" borderId="0" xfId="1" applyNumberFormat="1" applyFont="1" applyFill="1" applyBorder="1" applyAlignment="1" applyProtection="1">
      <alignment horizontal="right" vertical="center"/>
    </xf>
    <xf numFmtId="0" fontId="20" fillId="0" borderId="0" xfId="0" applyFont="1" applyAlignment="1">
      <alignment vertical="center"/>
    </xf>
    <xf numFmtId="0" fontId="11" fillId="3" borderId="24" xfId="0" applyFont="1" applyFill="1" applyBorder="1"/>
    <xf numFmtId="0" fontId="11" fillId="3" borderId="24" xfId="0" applyFont="1" applyFill="1" applyBorder="1" applyAlignment="1">
      <alignment wrapText="1"/>
    </xf>
    <xf numFmtId="0" fontId="32" fillId="0" borderId="0" xfId="0" applyFont="1"/>
    <xf numFmtId="0" fontId="33" fillId="0" borderId="0" xfId="0" applyFont="1"/>
    <xf numFmtId="0" fontId="15" fillId="3" borderId="2" xfId="0" applyFont="1" applyFill="1" applyBorder="1" applyAlignment="1">
      <alignment horizontal="left" vertical="center"/>
    </xf>
    <xf numFmtId="0" fontId="14" fillId="3" borderId="4" xfId="0" applyFont="1" applyFill="1" applyBorder="1" applyAlignment="1">
      <alignment horizontal="center" vertical="center"/>
    </xf>
    <xf numFmtId="0" fontId="15" fillId="3" borderId="12" xfId="0" applyFont="1" applyFill="1" applyBorder="1" applyAlignment="1">
      <alignment horizontal="left" vertical="center"/>
    </xf>
    <xf numFmtId="0" fontId="15" fillId="0" borderId="0" xfId="0" applyFont="1" applyAlignment="1">
      <alignment horizontal="center" wrapText="1"/>
    </xf>
    <xf numFmtId="0" fontId="20" fillId="0" borderId="0" xfId="0" applyFont="1" applyAlignment="1">
      <alignment horizontal="center"/>
    </xf>
    <xf numFmtId="0" fontId="15" fillId="4" borderId="14"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15" fillId="0" borderId="0" xfId="0" applyFont="1" applyAlignment="1">
      <alignment horizontal="left" vertical="center"/>
    </xf>
    <xf numFmtId="0" fontId="15" fillId="3" borderId="12" xfId="0" applyFont="1" applyFill="1" applyBorder="1" applyAlignment="1">
      <alignment horizontal="center"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7" fillId="0" borderId="0" xfId="0" applyFont="1"/>
    <xf numFmtId="0" fontId="36" fillId="4" borderId="14" xfId="0" applyFont="1" applyFill="1" applyBorder="1" applyAlignment="1" applyProtection="1">
      <alignment horizontal="center" vertical="center"/>
      <protection locked="0"/>
    </xf>
    <xf numFmtId="0" fontId="36" fillId="4" borderId="5" xfId="0" applyFont="1" applyFill="1" applyBorder="1" applyAlignment="1" applyProtection="1">
      <alignment horizontal="center" vertical="center"/>
      <protection locked="0"/>
    </xf>
    <xf numFmtId="0" fontId="36" fillId="4" borderId="19" xfId="0" applyFont="1" applyFill="1" applyBorder="1" applyAlignment="1" applyProtection="1">
      <alignment horizontal="center" vertical="center"/>
      <protection locked="0"/>
    </xf>
    <xf numFmtId="0" fontId="15" fillId="3" borderId="11" xfId="0" applyFont="1" applyFill="1" applyBorder="1" applyAlignment="1">
      <alignment horizontal="center" vertical="center"/>
    </xf>
    <xf numFmtId="0" fontId="15" fillId="4" borderId="11" xfId="0" applyFont="1" applyFill="1" applyBorder="1" applyAlignment="1" applyProtection="1">
      <alignment horizontal="center" vertical="center"/>
      <protection locked="0"/>
    </xf>
    <xf numFmtId="0" fontId="37" fillId="3" borderId="2" xfId="0" applyFont="1" applyFill="1" applyBorder="1" applyAlignment="1">
      <alignment vertical="center"/>
    </xf>
    <xf numFmtId="0" fontId="33" fillId="0" borderId="0" xfId="0" quotePrefix="1" applyFont="1"/>
    <xf numFmtId="0" fontId="11" fillId="0" borderId="0" xfId="0" quotePrefix="1" applyFont="1"/>
    <xf numFmtId="0" fontId="36" fillId="4" borderId="13" xfId="0" applyFont="1" applyFill="1" applyBorder="1" applyAlignment="1" applyProtection="1">
      <alignment horizontal="center" vertical="center"/>
      <protection locked="0"/>
    </xf>
    <xf numFmtId="0" fontId="14" fillId="3" borderId="0" xfId="0" applyFont="1" applyFill="1" applyAlignment="1">
      <alignment horizontal="left"/>
    </xf>
    <xf numFmtId="0" fontId="14" fillId="3" borderId="2" xfId="0" applyFont="1" applyFill="1" applyBorder="1" applyAlignment="1">
      <alignment horizontal="left" vertical="center"/>
    </xf>
    <xf numFmtId="0" fontId="17" fillId="3" borderId="0" xfId="0" applyFont="1" applyFill="1" applyAlignment="1">
      <alignment horizontal="left"/>
    </xf>
    <xf numFmtId="0" fontId="14" fillId="3" borderId="4" xfId="0" applyFont="1" applyFill="1" applyBorder="1" applyAlignment="1">
      <alignment horizontal="left" vertical="center"/>
    </xf>
    <xf numFmtId="0" fontId="36" fillId="4" borderId="23" xfId="0" applyFont="1" applyFill="1" applyBorder="1" applyAlignment="1" applyProtection="1">
      <alignment horizontal="center" vertical="center"/>
      <protection locked="0"/>
    </xf>
    <xf numFmtId="0" fontId="0" fillId="0" borderId="0" xfId="0" quotePrefix="1"/>
    <xf numFmtId="0" fontId="15" fillId="0" borderId="0" xfId="0" applyFont="1" applyAlignment="1">
      <alignment horizontal="right" vertical="center"/>
    </xf>
    <xf numFmtId="0" fontId="14" fillId="3" borderId="0" xfId="0" applyFont="1" applyFill="1" applyAlignment="1">
      <alignment horizontal="left" vertical="center"/>
    </xf>
    <xf numFmtId="0" fontId="14" fillId="3" borderId="12" xfId="0" applyFont="1" applyFill="1" applyBorder="1" applyAlignment="1">
      <alignment horizontal="left" vertical="center"/>
    </xf>
    <xf numFmtId="0" fontId="35" fillId="0" borderId="0" xfId="0" applyFont="1" applyAlignment="1">
      <alignment horizontal="right"/>
    </xf>
    <xf numFmtId="0" fontId="28" fillId="2" borderId="0" xfId="0" applyFont="1" applyFill="1" applyAlignment="1">
      <alignment horizontal="left" vertical="center"/>
    </xf>
    <xf numFmtId="0" fontId="29" fillId="2" borderId="0" xfId="0" applyFont="1" applyFill="1" applyAlignment="1">
      <alignment horizontal="lef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20" fillId="0" borderId="15" xfId="0" applyFont="1" applyBorder="1" applyAlignment="1">
      <alignment horizontal="center" vertical="center"/>
    </xf>
    <xf numFmtId="0" fontId="20" fillId="0" borderId="21" xfId="0" applyFont="1" applyBorder="1" applyAlignment="1">
      <alignment horizontal="center" vertical="center"/>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5" fillId="4" borderId="14"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20" fillId="0" borderId="0" xfId="0" applyFont="1" applyAlignment="1">
      <alignment horizont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4" borderId="12" xfId="0" applyFont="1" applyFill="1" applyBorder="1" applyAlignment="1" applyProtection="1">
      <alignment horizontal="center" vertical="center"/>
      <protection locked="0"/>
    </xf>
    <xf numFmtId="0" fontId="15" fillId="0" borderId="0" xfId="0" applyFont="1" applyAlignment="1">
      <alignment horizontal="left"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43" fontId="20" fillId="4" borderId="11" xfId="1" applyFont="1" applyFill="1" applyBorder="1" applyAlignment="1" applyProtection="1">
      <alignment horizontal="center" vertical="center"/>
    </xf>
    <xf numFmtId="164" fontId="20" fillId="4" borderId="13" xfId="1" applyNumberFormat="1" applyFont="1" applyFill="1" applyBorder="1" applyAlignment="1" applyProtection="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5" fillId="6" borderId="0" xfId="0" applyFont="1" applyFill="1" applyAlignment="1">
      <alignment horizontal="center" vertical="center" wrapText="1"/>
    </xf>
    <xf numFmtId="0" fontId="15" fillId="3" borderId="14" xfId="0" applyFont="1" applyFill="1" applyBorder="1" applyAlignment="1">
      <alignment horizontal="center" vertical="center"/>
    </xf>
    <xf numFmtId="43" fontId="20" fillId="4" borderId="14" xfId="1" applyFont="1" applyFill="1" applyBorder="1" applyAlignment="1" applyProtection="1">
      <alignment horizontal="center" vertical="center"/>
    </xf>
    <xf numFmtId="0" fontId="15" fillId="0" borderId="0" xfId="0" applyFont="1" applyAlignment="1">
      <alignment horizontal="center" vertical="center"/>
    </xf>
    <xf numFmtId="0" fontId="20" fillId="3" borderId="0" xfId="0" applyFont="1" applyFill="1" applyAlignment="1">
      <alignment horizontal="center" vertical="center" textRotation="90"/>
    </xf>
    <xf numFmtId="0" fontId="15" fillId="0" borderId="0" xfId="0" applyFont="1" applyAlignment="1">
      <alignment horizontal="center"/>
    </xf>
    <xf numFmtId="43" fontId="20" fillId="4" borderId="13" xfId="1" applyFont="1" applyFill="1" applyBorder="1" applyAlignment="1" applyProtection="1">
      <alignment horizontal="center" vertical="center"/>
    </xf>
    <xf numFmtId="43" fontId="20" fillId="4" borderId="11" xfId="1" quotePrefix="1" applyFont="1" applyFill="1" applyBorder="1" applyAlignment="1" applyProtection="1">
      <alignment horizontal="center" vertical="center"/>
    </xf>
    <xf numFmtId="0" fontId="20"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'Travelling Irrigator'!$C$30:$AP$30</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'Travelling Irrigator'!$C$62:$AP$62</c:f>
              <c:numCache>
                <c:formatCode>General</c:formatCode>
                <c:ptCount val="40"/>
                <c:pt idx="0">
                  <c:v>0</c:v>
                </c:pt>
                <c:pt idx="1">
                  <c:v>0</c:v>
                </c:pt>
                <c:pt idx="2">
                  <c:v>0</c:v>
                </c:pt>
                <c:pt idx="3">
                  <c:v>0</c:v>
                </c:pt>
                <c:pt idx="4">
                  <c:v>0</c:v>
                </c:pt>
                <c:pt idx="5">
                  <c:v>0</c:v>
                </c:pt>
                <c:pt idx="6">
                  <c:v>0</c:v>
                </c:pt>
                <c:pt idx="7">
                  <c:v>0</c:v>
                </c:pt>
                <c:pt idx="8">
                  <c:v>0</c:v>
                </c:pt>
                <c:pt idx="9">
                  <c:v>1.3924099444056521</c:v>
                </c:pt>
                <c:pt idx="10">
                  <c:v>2.7848198888113043</c:v>
                </c:pt>
                <c:pt idx="11">
                  <c:v>4.77397695224795</c:v>
                </c:pt>
                <c:pt idx="12">
                  <c:v>5.7685554839662734</c:v>
                </c:pt>
                <c:pt idx="13">
                  <c:v>7.956628253746584</c:v>
                </c:pt>
                <c:pt idx="14">
                  <c:v>8.9512067854649064</c:v>
                </c:pt>
                <c:pt idx="15">
                  <c:v>10.443074583042392</c:v>
                </c:pt>
                <c:pt idx="16">
                  <c:v>10.940363848901553</c:v>
                </c:pt>
                <c:pt idx="17">
                  <c:v>10.443074583042392</c:v>
                </c:pt>
                <c:pt idx="18">
                  <c:v>14.918677975774845</c:v>
                </c:pt>
                <c:pt idx="19">
                  <c:v>0</c:v>
                </c:pt>
                <c:pt idx="20">
                  <c:v>0</c:v>
                </c:pt>
                <c:pt idx="21">
                  <c:v>10.940363848901553</c:v>
                </c:pt>
                <c:pt idx="22">
                  <c:v>10.940363848901553</c:v>
                </c:pt>
                <c:pt idx="23">
                  <c:v>10.940363848901553</c:v>
                </c:pt>
                <c:pt idx="24">
                  <c:v>12.9295209123382</c:v>
                </c:pt>
                <c:pt idx="25">
                  <c:v>13.924099444056521</c:v>
                </c:pt>
                <c:pt idx="26">
                  <c:v>15.913256507493168</c:v>
                </c:pt>
                <c:pt idx="27">
                  <c:v>14.918677975774845</c:v>
                </c:pt>
                <c:pt idx="28">
                  <c:v>11.934942380619876</c:v>
                </c:pt>
                <c:pt idx="29">
                  <c:v>10.940363848901553</c:v>
                </c:pt>
                <c:pt idx="30">
                  <c:v>9.9457853171832298</c:v>
                </c:pt>
                <c:pt idx="31">
                  <c:v>8.9512067854649064</c:v>
                </c:pt>
                <c:pt idx="32">
                  <c:v>7.956628253746584</c:v>
                </c:pt>
                <c:pt idx="33">
                  <c:v>5.9674711903099382</c:v>
                </c:pt>
                <c:pt idx="34">
                  <c:v>4.3761455395606212</c:v>
                </c:pt>
                <c:pt idx="35">
                  <c:v>2.1880727697803106</c:v>
                </c:pt>
                <c:pt idx="36">
                  <c:v>1.1934942380619875</c:v>
                </c:pt>
                <c:pt idx="37">
                  <c:v>0</c:v>
                </c:pt>
                <c:pt idx="38">
                  <c:v>0</c:v>
                </c:pt>
                <c:pt idx="39">
                  <c:v>0</c:v>
                </c:pt>
              </c:numCache>
            </c:numRef>
          </c:val>
          <c:smooth val="0"/>
          <c:extLst>
            <c:ext xmlns:c16="http://schemas.microsoft.com/office/drawing/2014/chart" uri="{C3380CC4-5D6E-409C-BE32-E72D297353CC}">
              <c16:uniqueId val="{00000000-2561-4571-A378-654A3687E0D2}"/>
            </c:ext>
          </c:extLst>
        </c:ser>
        <c:ser>
          <c:idx val="0"/>
          <c:order val="1"/>
          <c:spPr>
            <a:ln>
              <a:solidFill>
                <a:srgbClr val="FF0000"/>
              </a:solidFill>
            </a:ln>
          </c:spPr>
          <c:marker>
            <c:spPr>
              <a:solidFill>
                <a:srgbClr val="FF0000"/>
              </a:solidFill>
              <a:ln>
                <a:solidFill>
                  <a:srgbClr val="FF0000"/>
                </a:solidFill>
              </a:ln>
            </c:spPr>
          </c:marker>
          <c:val>
            <c:numRef>
              <c:f>'Travelling Irrigator'!$C$60:$AP$60</c:f>
              <c:numCache>
                <c:formatCode>General</c:formatCode>
                <c:ptCount val="40"/>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numCache>
            </c:numRef>
          </c:val>
          <c:smooth val="0"/>
          <c:extLst>
            <c:ext xmlns:c16="http://schemas.microsoft.com/office/drawing/2014/chart" uri="{C3380CC4-5D6E-409C-BE32-E72D297353CC}">
              <c16:uniqueId val="{00000001-2561-4571-A378-654A3687E0D2}"/>
            </c:ext>
          </c:extLst>
        </c:ser>
        <c:dLbls>
          <c:showLegendKey val="0"/>
          <c:showVal val="0"/>
          <c:showCatName val="0"/>
          <c:showSerName val="0"/>
          <c:showPercent val="0"/>
          <c:showBubbleSize val="0"/>
        </c:dLbls>
        <c:marker val="1"/>
        <c:smooth val="0"/>
        <c:axId val="248367128"/>
        <c:axId val="248372224"/>
      </c:lineChart>
      <c:catAx>
        <c:axId val="248367128"/>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248372224"/>
        <c:crosses val="autoZero"/>
        <c:auto val="1"/>
        <c:lblAlgn val="ctr"/>
        <c:lblOffset val="100"/>
        <c:noMultiLvlLbl val="0"/>
      </c:catAx>
      <c:valAx>
        <c:axId val="248372224"/>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248367128"/>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Sprinklers!$C$76:$AP$76</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Sprinklers!$C$79:$AP$79</c:f>
              <c:numCache>
                <c:formatCode>General</c:formatCode>
                <c:ptCount val="40"/>
                <c:pt idx="0">
                  <c:v>0</c:v>
                </c:pt>
                <c:pt idx="1">
                  <c:v>0</c:v>
                </c:pt>
                <c:pt idx="2">
                  <c:v>0</c:v>
                </c:pt>
                <c:pt idx="3">
                  <c:v>0</c:v>
                </c:pt>
                <c:pt idx="4">
                  <c:v>0</c:v>
                </c:pt>
                <c:pt idx="5">
                  <c:v>0</c:v>
                </c:pt>
                <c:pt idx="6">
                  <c:v>1.9891570634366459E-2</c:v>
                </c:pt>
                <c:pt idx="7">
                  <c:v>9.9457853171832297E-2</c:v>
                </c:pt>
                <c:pt idx="8">
                  <c:v>0.25859041824676399</c:v>
                </c:pt>
                <c:pt idx="9">
                  <c:v>0.67631340156845965</c:v>
                </c:pt>
                <c:pt idx="10">
                  <c:v>1.3924099444056521</c:v>
                </c:pt>
                <c:pt idx="11">
                  <c:v>2.3670969054896087</c:v>
                </c:pt>
                <c:pt idx="12">
                  <c:v>2.8842777419831367</c:v>
                </c:pt>
                <c:pt idx="13">
                  <c:v>2.764928318176938</c:v>
                </c:pt>
                <c:pt idx="14">
                  <c:v>2.3472053348552424</c:v>
                </c:pt>
                <c:pt idx="15">
                  <c:v>2.5660126118332736</c:v>
                </c:pt>
                <c:pt idx="16">
                  <c:v>2.2278559110490437</c:v>
                </c:pt>
                <c:pt idx="17">
                  <c:v>2.7251451769082049</c:v>
                </c:pt>
                <c:pt idx="18">
                  <c:v>3.321892295939199</c:v>
                </c:pt>
                <c:pt idx="19">
                  <c:v>4.1971214038513232</c:v>
                </c:pt>
                <c:pt idx="20">
                  <c:v>4.8734348054197829</c:v>
                </c:pt>
                <c:pt idx="21">
                  <c:v>2.5262294705645405</c:v>
                </c:pt>
                <c:pt idx="22">
                  <c:v>2.6853620356394723</c:v>
                </c:pt>
                <c:pt idx="23">
                  <c:v>2.2676390523177763</c:v>
                </c:pt>
                <c:pt idx="24">
                  <c:v>3.3020007253048322</c:v>
                </c:pt>
                <c:pt idx="25">
                  <c:v>3.0036271657893354</c:v>
                </c:pt>
                <c:pt idx="26">
                  <c:v>2.5859041824676399</c:v>
                </c:pt>
                <c:pt idx="27">
                  <c:v>2.1283980578772113</c:v>
                </c:pt>
                <c:pt idx="28">
                  <c:v>1.3725183737712858</c:v>
                </c:pt>
                <c:pt idx="29">
                  <c:v>0.51718083649352797</c:v>
                </c:pt>
                <c:pt idx="30">
                  <c:v>0.17902413570929815</c:v>
                </c:pt>
                <c:pt idx="31">
                  <c:v>1.9891570634366459E-2</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BF33-4728-AA2F-7FDA743CCF70}"/>
            </c:ext>
          </c:extLst>
        </c:ser>
        <c:ser>
          <c:idx val="0"/>
          <c:order val="1"/>
          <c:spPr>
            <a:ln>
              <a:solidFill>
                <a:srgbClr val="FF0000"/>
              </a:solidFill>
            </a:ln>
          </c:spPr>
          <c:marker>
            <c:spPr>
              <a:solidFill>
                <a:srgbClr val="FF0000"/>
              </a:solidFill>
              <a:ln>
                <a:solidFill>
                  <a:srgbClr val="FF0000"/>
                </a:solidFill>
              </a:ln>
            </c:spPr>
          </c:marker>
          <c:cat>
            <c:numRef>
              <c:f>Sprinklers!$C$76:$AP$76</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Sprinklers!$C$77:$AP$77</c:f>
              <c:numCache>
                <c:formatCode>General</c:formatCode>
                <c:ptCount val="40"/>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numCache>
            </c:numRef>
          </c:val>
          <c:smooth val="0"/>
          <c:extLst>
            <c:ext xmlns:c16="http://schemas.microsoft.com/office/drawing/2014/chart" uri="{C3380CC4-5D6E-409C-BE32-E72D297353CC}">
              <c16:uniqueId val="{00000001-BF33-4728-AA2F-7FDA743CCF70}"/>
            </c:ext>
          </c:extLst>
        </c:ser>
        <c:dLbls>
          <c:showLegendKey val="0"/>
          <c:showVal val="0"/>
          <c:showCatName val="0"/>
          <c:showSerName val="0"/>
          <c:showPercent val="0"/>
          <c:showBubbleSize val="0"/>
        </c:dLbls>
        <c:marker val="1"/>
        <c:smooth val="0"/>
        <c:axId val="334317488"/>
        <c:axId val="334314744"/>
      </c:lineChart>
      <c:catAx>
        <c:axId val="334317488"/>
        <c:scaling>
          <c:orientation val="minMax"/>
        </c:scaling>
        <c:delete val="0"/>
        <c:axPos val="b"/>
        <c:title>
          <c:tx>
            <c:rich>
              <a:bodyPr/>
              <a:lstStyle/>
              <a:p>
                <a:pPr>
                  <a:defRPr/>
                </a:pPr>
                <a:r>
                  <a:rPr lang="en-US"/>
                  <a:t>(Along Effluent Pipe)                       Bucket Number                         (Away From Effluent Pipe)</a:t>
                </a:r>
              </a:p>
            </c:rich>
          </c:tx>
          <c:overlay val="0"/>
        </c:title>
        <c:numFmt formatCode="General" sourceLinked="1"/>
        <c:majorTickMark val="out"/>
        <c:minorTickMark val="none"/>
        <c:tickLblPos val="nextTo"/>
        <c:crossAx val="334314744"/>
        <c:crosses val="autoZero"/>
        <c:auto val="1"/>
        <c:lblAlgn val="ctr"/>
        <c:lblOffset val="100"/>
        <c:noMultiLvlLbl val="0"/>
      </c:catAx>
      <c:valAx>
        <c:axId val="334314744"/>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334317488"/>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0"/>
          <c:order val="0"/>
          <c:tx>
            <c:v>Maximum Allowable</c:v>
          </c:tx>
          <c:spPr>
            <a:ln>
              <a:solidFill>
                <a:srgbClr val="FF0000"/>
              </a:solidFill>
            </a:ln>
          </c:spPr>
          <c:marker>
            <c:spPr>
              <a:solidFill>
                <a:srgbClr val="FF0000"/>
              </a:solidFill>
              <a:ln>
                <a:solidFill>
                  <a:srgbClr val="FF0000"/>
                </a:solidFill>
              </a:ln>
            </c:spPr>
          </c:marker>
          <c:val>
            <c:numRef>
              <c:f>'Centre Pivot'!$C$65:$AP$65</c:f>
              <c:numCache>
                <c:formatCode>General</c:formatCode>
                <c:ptCount val="40"/>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numCache>
            </c:numRef>
          </c:val>
          <c:smooth val="0"/>
          <c:extLst>
            <c:ext xmlns:c16="http://schemas.microsoft.com/office/drawing/2014/chart" uri="{C3380CC4-5D6E-409C-BE32-E72D297353CC}">
              <c16:uniqueId val="{00000000-22FC-4A29-B4C8-9DC43ED5C366}"/>
            </c:ext>
          </c:extLst>
        </c:ser>
        <c:ser>
          <c:idx val="3"/>
          <c:order val="1"/>
          <c:tx>
            <c:v>Actual Applied Depth</c:v>
          </c:tx>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'Centre Pivot'!$C$32:$AP$32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'Centre Pivot'!$C$67:$AP$67</c:f>
              <c:numCache>
                <c:formatCode>General</c:formatCode>
                <c:ptCount val="40"/>
                <c:pt idx="0">
                  <c:v>24.378058180627107</c:v>
                </c:pt>
                <c:pt idx="1">
                  <c:v>23.731892783068314</c:v>
                </c:pt>
                <c:pt idx="2">
                  <c:v>23.007404307017552</c:v>
                </c:pt>
                <c:pt idx="3">
                  <c:v>23.301115851362454</c:v>
                </c:pt>
                <c:pt idx="4">
                  <c:v>23.575246626084365</c:v>
                </c:pt>
                <c:pt idx="5">
                  <c:v>24.475962028742074</c:v>
                </c:pt>
                <c:pt idx="6">
                  <c:v>23.496923547592392</c:v>
                </c:pt>
                <c:pt idx="7">
                  <c:v>21.538846585293026</c:v>
                </c:pt>
                <c:pt idx="8">
                  <c:v>24.867577421201947</c:v>
                </c:pt>
                <c:pt idx="9">
                  <c:v>23.007404307017552</c:v>
                </c:pt>
                <c:pt idx="10">
                  <c:v>23.731892783068314</c:v>
                </c:pt>
                <c:pt idx="11">
                  <c:v>24.475962028742074</c:v>
                </c:pt>
                <c:pt idx="12">
                  <c:v>25.944519750466601</c:v>
                </c:pt>
                <c:pt idx="13">
                  <c:v>26.43403899104144</c:v>
                </c:pt>
                <c:pt idx="14">
                  <c:v>22.517885066442709</c:v>
                </c:pt>
                <c:pt idx="15">
                  <c:v>22.713692762672647</c:v>
                </c:pt>
                <c:pt idx="16">
                  <c:v>24.867577421201947</c:v>
                </c:pt>
                <c:pt idx="17">
                  <c:v>25.455000509891757</c:v>
                </c:pt>
                <c:pt idx="18">
                  <c:v>19.58076962299366</c:v>
                </c:pt>
                <c:pt idx="19">
                  <c:v>23.751473552691309</c:v>
                </c:pt>
                <c:pt idx="20">
                  <c:v>22.322077370212771</c:v>
                </c:pt>
                <c:pt idx="21">
                  <c:v>12.923307951175815</c:v>
                </c:pt>
                <c:pt idx="22">
                  <c:v>5.0126770234863773</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1-22FC-4A29-B4C8-9DC43ED5C366}"/>
            </c:ext>
          </c:extLst>
        </c:ser>
        <c:dLbls>
          <c:showLegendKey val="0"/>
          <c:showVal val="0"/>
          <c:showCatName val="0"/>
          <c:showSerName val="0"/>
          <c:showPercent val="0"/>
          <c:showBubbleSize val="0"/>
        </c:dLbls>
        <c:marker val="1"/>
        <c:smooth val="0"/>
        <c:axId val="334319448"/>
        <c:axId val="334316312"/>
      </c:lineChart>
      <c:catAx>
        <c:axId val="334319448"/>
        <c:scaling>
          <c:orientation val="minMax"/>
        </c:scaling>
        <c:delete val="0"/>
        <c:axPos val="b"/>
        <c:title>
          <c:tx>
            <c:rich>
              <a:bodyPr/>
              <a:lstStyle/>
              <a:p>
                <a:pPr>
                  <a:defRPr/>
                </a:pPr>
                <a:r>
                  <a:rPr lang="en-US"/>
                  <a:t>(Left of Centre Line)         Bucket Number          (Right of Centre Line)</a:t>
                </a:r>
              </a:p>
            </c:rich>
          </c:tx>
          <c:overlay val="0"/>
        </c:title>
        <c:numFmt formatCode="General" sourceLinked="1"/>
        <c:majorTickMark val="out"/>
        <c:minorTickMark val="none"/>
        <c:tickLblPos val="nextTo"/>
        <c:crossAx val="334316312"/>
        <c:crosses val="autoZero"/>
        <c:auto val="1"/>
        <c:lblAlgn val="ctr"/>
        <c:lblOffset val="100"/>
        <c:noMultiLvlLbl val="0"/>
      </c:catAx>
      <c:valAx>
        <c:axId val="334316312"/>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334319448"/>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3802" name="Picture 16">
          <a:extLst>
            <a:ext uri="{FF2B5EF4-FFF2-40B4-BE49-F238E27FC236}">
              <a16:creationId xmlns:a16="http://schemas.microsoft.com/office/drawing/2014/main" id="{00000000-0008-0000-0000-0000DA0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803" name="Picture 4" descr="flicks.jpg">
          <a:extLst>
            <a:ext uri="{FF2B5EF4-FFF2-40B4-BE49-F238E27FC236}">
              <a16:creationId xmlns:a16="http://schemas.microsoft.com/office/drawing/2014/main" id="{00000000-0008-0000-0000-0000DB0E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35</xdr:row>
      <xdr:rowOff>38100</xdr:rowOff>
    </xdr:from>
    <xdr:to>
      <xdr:col>42</xdr:col>
      <xdr:colOff>228600</xdr:colOff>
      <xdr:row>36</xdr:row>
      <xdr:rowOff>85726</xdr:rowOff>
    </xdr:to>
    <xdr:graphicFrame macro="">
      <xdr:nvGraphicFramePr>
        <xdr:cNvPr id="3810" name="Chart 3809">
          <a:extLst>
            <a:ext uri="{FF2B5EF4-FFF2-40B4-BE49-F238E27FC236}">
              <a16:creationId xmlns:a16="http://schemas.microsoft.com/office/drawing/2014/main" id="{00000000-0008-0000-0000-0000E2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103925</xdr:colOff>
      <xdr:row>14</xdr:row>
      <xdr:rowOff>230782</xdr:rowOff>
    </xdr:from>
    <xdr:to>
      <xdr:col>31</xdr:col>
      <xdr:colOff>371476</xdr:colOff>
      <xdr:row>27</xdr:row>
      <xdr:rowOff>95249</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99700" y="3021607"/>
          <a:ext cx="7506551" cy="2455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22</xdr:row>
      <xdr:rowOff>133351</xdr:rowOff>
    </xdr:from>
    <xdr:to>
      <xdr:col>8</xdr:col>
      <xdr:colOff>19051</xdr:colOff>
      <xdr:row>25</xdr:row>
      <xdr:rowOff>133350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485776" y="45624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161926</xdr:colOff>
      <xdr:row>41</xdr:row>
      <xdr:rowOff>1</xdr:rowOff>
    </xdr:from>
    <xdr:to>
      <xdr:col>41</xdr:col>
      <xdr:colOff>190501</xdr:colOff>
      <xdr:row>50</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267701" y="10344151"/>
          <a:ext cx="7267575" cy="1571624"/>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a:t>
          </a:r>
          <a:r>
            <a:rPr lang="en-NZ" sz="1100">
              <a:solidFill>
                <a:schemeClr val="dk1"/>
              </a:solidFill>
              <a:effectLst/>
              <a:latin typeface="+mn-lt"/>
              <a:ea typeface="+mn-ea"/>
              <a:cs typeface="+mn-cs"/>
            </a:rPr>
            <a:t>(this can be checked in the graph in Step 8, ensure the green line is below the red line)</a:t>
          </a:r>
          <a:r>
            <a:rPr lang="en-NZ" sz="1100"/>
            <a:t>. Some key points</a:t>
          </a:r>
          <a:r>
            <a:rPr lang="en-NZ" sz="1100" baseline="0"/>
            <a:t> to check the irrigator and improve performance are: check the travelling speed setting, check the effluent pressure at the irrigator, check or replace nozzles. For more advice check with an accredited effluent professional, contact details available at www.effluentaccreditation.co.nz    </a:t>
          </a:r>
          <a:endParaRPr lang="en-NZ" sz="1100"/>
        </a:p>
      </xdr:txBody>
    </xdr:sp>
    <xdr:clientData/>
  </xdr:twoCellAnchor>
  <xdr:twoCellAnchor editAs="oneCell">
    <xdr:from>
      <xdr:col>7</xdr:col>
      <xdr:colOff>47626</xdr:colOff>
      <xdr:row>22</xdr:row>
      <xdr:rowOff>133351</xdr:rowOff>
    </xdr:from>
    <xdr:to>
      <xdr:col>13</xdr:col>
      <xdr:colOff>66676</xdr:colOff>
      <xdr:row>25</xdr:row>
      <xdr:rowOff>133350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2438401" y="45624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9526</xdr:colOff>
      <xdr:row>22</xdr:row>
      <xdr:rowOff>104775</xdr:rowOff>
    </xdr:from>
    <xdr:to>
      <xdr:col>37</xdr:col>
      <xdr:colOff>85726</xdr:colOff>
      <xdr:row>25</xdr:row>
      <xdr:rowOff>85725</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1544301" y="45339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47626</xdr:colOff>
      <xdr:row>22</xdr:row>
      <xdr:rowOff>104775</xdr:rowOff>
    </xdr:from>
    <xdr:to>
      <xdr:col>42</xdr:col>
      <xdr:colOff>123826</xdr:colOff>
      <xdr:row>25</xdr:row>
      <xdr:rowOff>85725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3487401" y="45339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a:extLst xmlns:a="http://schemas.openxmlformats.org/drawingml/2006/main">
            <a:ext uri="{FF2B5EF4-FFF2-40B4-BE49-F238E27FC236}">
              <a16:creationId xmlns:a16="http://schemas.microsoft.com/office/drawing/2014/main" id="{0AA580B4-CBE2-6A09-4CBD-1546B835F5DC}"/>
            </a:ext>
          </a:extLst>
        </cdr:cNvPr>
        <cdr:cNvCxnSpPr/>
      </cdr:nvCxnSpPr>
      <cdr:spPr>
        <a:xfrm xmlns:a="http://schemas.openxmlformats.org/drawingml/2006/main" flipH="1" flipV="1">
          <a:off x="5800726" y="0"/>
          <a:ext cx="4377"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95250</xdr:colOff>
      <xdr:row>0</xdr:row>
      <xdr:rowOff>11723</xdr:rowOff>
    </xdr:from>
    <xdr:to>
      <xdr:col>31</xdr:col>
      <xdr:colOff>0</xdr:colOff>
      <xdr:row>0</xdr:row>
      <xdr:rowOff>459398</xdr:rowOff>
    </xdr:to>
    <xdr:pic>
      <xdr:nvPicPr>
        <xdr:cNvPr id="3" name="Picture 4" descr="flicks.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723"/>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51</xdr:row>
      <xdr:rowOff>38100</xdr:rowOff>
    </xdr:from>
    <xdr:to>
      <xdr:col>29</xdr:col>
      <xdr:colOff>9525</xdr:colOff>
      <xdr:row>52</xdr:row>
      <xdr:rowOff>104776</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361950</xdr:colOff>
      <xdr:row>56</xdr:row>
      <xdr:rowOff>19050</xdr:rowOff>
    </xdr:from>
    <xdr:to>
      <xdr:col>29</xdr:col>
      <xdr:colOff>38100</xdr:colOff>
      <xdr:row>66</xdr:row>
      <xdr:rowOff>57149</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943725" y="16278225"/>
          <a:ext cx="3867150" cy="2171699"/>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a:t>
          </a:r>
          <a:r>
            <a:rPr lang="en-NZ" sz="1100">
              <a:solidFill>
                <a:schemeClr val="dk1"/>
              </a:solidFill>
              <a:effectLst/>
              <a:latin typeface="+mn-lt"/>
              <a:ea typeface="+mn-ea"/>
              <a:cs typeface="+mn-cs"/>
            </a:rPr>
            <a:t>(this can be checked in the graph in Step 9, ensure the green line is below the red line)</a:t>
          </a:r>
          <a:r>
            <a:rPr lang="en-NZ" sz="1100"/>
            <a:t>. Some key points</a:t>
          </a:r>
          <a:r>
            <a:rPr lang="en-NZ" sz="1100" baseline="0"/>
            <a:t> to check the irrigator and improve performance are: check the sprinkler is level, check the effluent pressure at the sprinkler, check or replace nozzles. For more advice check with an accredited effluent professional, contact details available at www.effluentaccreditation.co.nz    </a:t>
          </a:r>
          <a:endParaRPr lang="en-NZ" sz="1100"/>
        </a:p>
      </xdr:txBody>
    </xdr:sp>
    <xdr:clientData/>
  </xdr:twoCellAnchor>
  <xdr:twoCellAnchor>
    <xdr:from>
      <xdr:col>23</xdr:col>
      <xdr:colOff>238125</xdr:colOff>
      <xdr:row>42</xdr:row>
      <xdr:rowOff>276225</xdr:rowOff>
    </xdr:from>
    <xdr:to>
      <xdr:col>26</xdr:col>
      <xdr:colOff>247650</xdr:colOff>
      <xdr:row>49</xdr:row>
      <xdr:rowOff>95250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6915150" y="7077075"/>
          <a:ext cx="1438275" cy="14859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228600</xdr:colOff>
      <xdr:row>24</xdr:row>
      <xdr:rowOff>1768</xdr:rowOff>
    </xdr:from>
    <xdr:to>
      <xdr:col>20</xdr:col>
      <xdr:colOff>352425</xdr:colOff>
      <xdr:row>42</xdr:row>
      <xdr:rowOff>113416</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57375" y="5440543"/>
          <a:ext cx="5838825" cy="5598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a:extLst xmlns:a="http://schemas.openxmlformats.org/drawingml/2006/main">
            <a:ext uri="{FF2B5EF4-FFF2-40B4-BE49-F238E27FC236}">
              <a16:creationId xmlns:a16="http://schemas.microsoft.com/office/drawing/2014/main" id="{3A2F7310-6AF8-37A8-9580-FB047408BE39}"/>
            </a:ext>
          </a:extLst>
        </cdr:cNvPr>
        <cdr:cNvCxnSpPr/>
      </cdr:nvCxnSpPr>
      <cdr:spPr>
        <a:xfrm xmlns:a="http://schemas.openxmlformats.org/drawingml/2006/main" flipH="1" flipV="1">
          <a:off x="4516405" y="0"/>
          <a:ext cx="3383" cy="1710387"/>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37</xdr:row>
      <xdr:rowOff>38100</xdr:rowOff>
    </xdr:from>
    <xdr:to>
      <xdr:col>42</xdr:col>
      <xdr:colOff>228600</xdr:colOff>
      <xdr:row>38</xdr:row>
      <xdr:rowOff>85726</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66675</xdr:colOff>
      <xdr:row>42</xdr:row>
      <xdr:rowOff>47625</xdr:rowOff>
    </xdr:from>
    <xdr:to>
      <xdr:col>41</xdr:col>
      <xdr:colOff>28576</xdr:colOff>
      <xdr:row>54</xdr:row>
      <xdr:rowOff>28575</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8553450" y="10715625"/>
          <a:ext cx="6819901" cy="2038350"/>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(this can be checked in the graph in Step 9, ensure the green line is below the red line). Some key points</a:t>
          </a:r>
          <a:r>
            <a:rPr lang="en-NZ" sz="1100" baseline="0"/>
            <a:t> to check the irrigator and improve performance are: check the travelling speed setting, check the effluent pressure at the irrigator, check or replace nozzles. For more advice check with an accredited effluent professional, contact details available at www.effluentaccreditation.co.nz    </a:t>
          </a:r>
          <a:endParaRPr lang="en-NZ" sz="1100"/>
        </a:p>
      </xdr:txBody>
    </xdr:sp>
    <xdr:clientData/>
  </xdr:twoCellAnchor>
  <xdr:twoCellAnchor editAs="oneCell">
    <xdr:from>
      <xdr:col>2</xdr:col>
      <xdr:colOff>333374</xdr:colOff>
      <xdr:row>17</xdr:row>
      <xdr:rowOff>133350</xdr:rowOff>
    </xdr:from>
    <xdr:to>
      <xdr:col>40</xdr:col>
      <xdr:colOff>365444</xdr:colOff>
      <xdr:row>28</xdr:row>
      <xdr:rowOff>85725</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884" b="16936"/>
        <a:stretch/>
      </xdr:blipFill>
      <xdr:spPr bwMode="auto">
        <a:xfrm>
          <a:off x="819149" y="4086225"/>
          <a:ext cx="14510070"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0.04461</cdr:x>
      <cdr:y>0</cdr:y>
    </cdr:from>
    <cdr:to>
      <cdr:x>0.04498</cdr:x>
      <cdr:y>0.78414</cdr:y>
    </cdr:to>
    <cdr:cxnSp macro="">
      <cdr:nvCxnSpPr>
        <cdr:cNvPr id="3" name="Straight Connector 2">
          <a:extLst xmlns:a="http://schemas.openxmlformats.org/drawingml/2006/main">
            <a:ext uri="{FF2B5EF4-FFF2-40B4-BE49-F238E27FC236}">
              <a16:creationId xmlns:a16="http://schemas.microsoft.com/office/drawing/2014/main" id="{98629F5C-93F7-623E-9082-68D5E99D2B6E}"/>
            </a:ext>
          </a:extLst>
        </cdr:cNvPr>
        <cdr:cNvCxnSpPr/>
      </cdr:nvCxnSpPr>
      <cdr:spPr>
        <a:xfrm xmlns:a="http://schemas.openxmlformats.org/drawingml/2006/main" flipH="1" flipV="1">
          <a:off x="523907" y="0"/>
          <a:ext cx="4346"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Z66"/>
  <sheetViews>
    <sheetView showGridLines="0" tabSelected="1" topLeftCell="A36" zoomScale="80" zoomScaleNormal="80" workbookViewId="0">
      <selection activeCell="AM11" sqref="AM11:AN11"/>
    </sheetView>
  </sheetViews>
  <sheetFormatPr defaultRowHeight="15" x14ac:dyDescent="0.25"/>
  <cols>
    <col min="1" max="1" width="5.140625" customWidth="1"/>
    <col min="2" max="2" width="2.140625" style="14" customWidth="1"/>
    <col min="3" max="42" width="5.7109375" style="14" customWidth="1"/>
    <col min="43" max="43" width="4.140625" style="14" customWidth="1"/>
    <col min="44" max="44" width="3.5703125" style="14" customWidth="1"/>
    <col min="50" max="50" width="12" bestFit="1" customWidth="1"/>
  </cols>
  <sheetData>
    <row r="1" spans="1:49" ht="58.5" customHeight="1" x14ac:dyDescent="0.35">
      <c r="A1" s="33"/>
      <c r="B1" s="34"/>
      <c r="C1" s="141" t="s">
        <v>16</v>
      </c>
      <c r="D1" s="141"/>
      <c r="E1" s="141"/>
      <c r="F1" s="141"/>
      <c r="G1" s="141"/>
      <c r="H1" s="141"/>
      <c r="I1" s="141"/>
      <c r="J1" s="141"/>
      <c r="K1" s="141"/>
      <c r="L1" s="141"/>
      <c r="M1" s="141"/>
      <c r="N1" s="141"/>
      <c r="O1" s="141"/>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35"/>
      <c r="AR1" s="34"/>
    </row>
    <row r="2" spans="1:49" s="36" customFormat="1" ht="18" customHeight="1" x14ac:dyDescent="0.35">
      <c r="B2" s="37"/>
      <c r="C2" s="38"/>
      <c r="D2" s="38"/>
      <c r="E2" s="38"/>
      <c r="F2" s="38"/>
      <c r="G2" s="38"/>
      <c r="H2" s="38"/>
      <c r="I2" s="38"/>
      <c r="J2" s="38"/>
      <c r="K2" s="38"/>
      <c r="L2" s="38"/>
      <c r="M2" s="38"/>
      <c r="N2" s="38"/>
      <c r="O2" s="38"/>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7"/>
    </row>
    <row r="3" spans="1:49" ht="15" customHeight="1" x14ac:dyDescent="0.25">
      <c r="B3" s="11"/>
      <c r="C3" s="152" t="s">
        <v>33</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1"/>
      <c r="AS3" s="36"/>
      <c r="AT3" s="36"/>
      <c r="AU3" s="36"/>
      <c r="AV3" s="36"/>
      <c r="AW3" s="36"/>
    </row>
    <row r="4" spans="1:49" ht="30" x14ac:dyDescent="0.25">
      <c r="B4" s="1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1"/>
      <c r="AS4" s="41"/>
      <c r="AT4" s="42"/>
      <c r="AU4" s="42"/>
      <c r="AV4" s="42"/>
      <c r="AW4" s="36"/>
    </row>
    <row r="5" spans="1:49" x14ac:dyDescent="0.25">
      <c r="B5" s="11"/>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1"/>
      <c r="AS5" s="36"/>
      <c r="AT5" s="36"/>
      <c r="AU5" s="36"/>
      <c r="AV5" s="36"/>
      <c r="AW5" s="36"/>
    </row>
    <row r="6" spans="1:49" ht="9.75" customHeight="1"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83"/>
      <c r="AT6" s="83"/>
      <c r="AU6" s="83"/>
    </row>
    <row r="7" spans="1:49" ht="25.5" customHeight="1" x14ac:dyDescent="0.25">
      <c r="B7" s="43"/>
      <c r="C7" s="84" t="s">
        <v>0</v>
      </c>
      <c r="D7" s="45"/>
      <c r="E7" s="110" t="s">
        <v>22</v>
      </c>
      <c r="F7" s="45"/>
      <c r="G7" s="45"/>
      <c r="H7" s="45"/>
      <c r="I7" s="45"/>
      <c r="J7" s="45"/>
      <c r="K7" s="45"/>
      <c r="L7" s="45"/>
      <c r="M7" s="45"/>
      <c r="N7" s="45"/>
      <c r="O7" s="45"/>
      <c r="P7" s="44"/>
      <c r="Q7" s="45"/>
      <c r="R7" s="45"/>
      <c r="S7" s="45"/>
      <c r="T7" s="45"/>
      <c r="U7" s="45"/>
      <c r="V7" s="45"/>
      <c r="W7" s="45"/>
      <c r="X7" s="45"/>
      <c r="Y7" s="45"/>
      <c r="Z7" s="150">
        <v>25</v>
      </c>
      <c r="AA7" s="151"/>
      <c r="AB7" s="91" t="s">
        <v>7</v>
      </c>
      <c r="AC7" s="11"/>
      <c r="AD7" s="11"/>
      <c r="AE7" s="11"/>
      <c r="AF7" s="11"/>
      <c r="AG7" s="11"/>
      <c r="AH7" s="11"/>
      <c r="AI7" s="11"/>
      <c r="AQ7" s="11"/>
      <c r="AR7" s="11"/>
      <c r="AS7" s="83"/>
      <c r="AT7" s="83"/>
      <c r="AU7" s="83"/>
    </row>
    <row r="8" spans="1:49" ht="12" customHeight="1" x14ac:dyDescent="0.25">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83"/>
      <c r="AT8" s="83"/>
      <c r="AU8" s="83"/>
    </row>
    <row r="9" spans="1:49" ht="24" customHeight="1" x14ac:dyDescent="0.25">
      <c r="B9" s="43"/>
      <c r="C9" s="84" t="s">
        <v>23</v>
      </c>
      <c r="D9" s="110" t="s">
        <v>36</v>
      </c>
      <c r="E9" s="44" t="s">
        <v>28</v>
      </c>
      <c r="F9" s="85"/>
      <c r="G9" s="45"/>
      <c r="H9" s="45"/>
      <c r="I9" s="45"/>
      <c r="J9" s="45"/>
      <c r="K9" s="45"/>
      <c r="L9" s="45"/>
      <c r="M9" s="45"/>
      <c r="N9" s="45"/>
      <c r="O9" s="45"/>
      <c r="P9" s="44"/>
      <c r="Q9" s="149" t="s">
        <v>2</v>
      </c>
      <c r="R9" s="149"/>
      <c r="S9" s="149"/>
      <c r="T9" s="149"/>
      <c r="U9" s="46" t="s">
        <v>1</v>
      </c>
      <c r="V9" s="94" t="s">
        <v>24</v>
      </c>
      <c r="W9" s="95"/>
      <c r="X9" s="88"/>
      <c r="Y9" s="112" t="s">
        <v>25</v>
      </c>
      <c r="Z9" s="118"/>
      <c r="AA9" s="89"/>
      <c r="AB9" s="89"/>
      <c r="AC9" s="89"/>
      <c r="AD9" s="118"/>
      <c r="AE9" s="89"/>
      <c r="AF9" s="89"/>
      <c r="AG9" s="89"/>
      <c r="AH9" s="89"/>
      <c r="AI9" s="155" t="str">
        <f>IF(Q9="Square or Rectangular","Width","Diameter ")</f>
        <v xml:space="preserve">Diameter </v>
      </c>
      <c r="AJ9" s="156"/>
      <c r="AK9" s="115">
        <v>253</v>
      </c>
      <c r="AL9" s="65" t="s">
        <v>7</v>
      </c>
      <c r="AM9" s="154" t="str">
        <f>IF(Q9="Square or Rectangular","Length","")</f>
        <v/>
      </c>
      <c r="AN9" s="156"/>
      <c r="AO9" s="115">
        <v>0</v>
      </c>
      <c r="AP9" s="159" t="str">
        <f>IF(Q9="Square or Rectangular","mm","")</f>
        <v/>
      </c>
      <c r="AQ9" s="160"/>
    </row>
    <row r="10" spans="1:49" ht="12" customHeight="1" x14ac:dyDescent="0.25">
      <c r="B10" s="11"/>
      <c r="C10" s="47"/>
      <c r="D10" s="47"/>
      <c r="E10" s="47"/>
      <c r="F10" s="47"/>
      <c r="G10" s="47"/>
      <c r="H10" s="47"/>
      <c r="I10" s="47"/>
      <c r="J10" s="47"/>
      <c r="K10" s="47"/>
      <c r="L10" s="47"/>
      <c r="M10" s="47"/>
      <c r="N10" s="47"/>
      <c r="O10" s="47"/>
      <c r="P10" s="47"/>
      <c r="Q10" s="47"/>
      <c r="R10" s="47"/>
      <c r="S10" s="47"/>
      <c r="T10" s="47"/>
      <c r="U10" s="48" t="s">
        <v>2</v>
      </c>
      <c r="V10" s="11"/>
      <c r="W10" s="92"/>
      <c r="X10" s="92"/>
      <c r="Y10" s="92"/>
      <c r="Z10" s="86"/>
      <c r="AA10" s="87"/>
      <c r="AB10" s="87"/>
      <c r="AC10" s="86"/>
      <c r="AD10" s="86"/>
      <c r="AE10" s="86"/>
      <c r="AF10" s="86"/>
      <c r="AG10" s="86"/>
      <c r="AH10" s="86"/>
      <c r="AI10" s="86"/>
      <c r="AJ10" s="86"/>
      <c r="AK10" s="86"/>
      <c r="AM10" s="93"/>
    </row>
    <row r="11" spans="1:49" ht="24" customHeight="1" x14ac:dyDescent="0.25">
      <c r="B11" s="43"/>
      <c r="C11" s="84" t="s">
        <v>14</v>
      </c>
      <c r="D11" s="110"/>
      <c r="E11" s="127" t="s">
        <v>37</v>
      </c>
      <c r="F11" s="85"/>
      <c r="G11" s="45"/>
      <c r="H11" s="45"/>
      <c r="I11" s="45"/>
      <c r="J11" s="45"/>
      <c r="K11" s="45"/>
      <c r="L11" s="45"/>
      <c r="M11" s="45"/>
      <c r="N11" s="45"/>
      <c r="O11" s="45"/>
      <c r="P11" s="44"/>
      <c r="Q11" s="126">
        <v>24</v>
      </c>
      <c r="R11" s="125" t="s">
        <v>69</v>
      </c>
      <c r="S11" s="126">
        <v>0</v>
      </c>
      <c r="T11" s="120" t="s">
        <v>70</v>
      </c>
      <c r="U11" s="46"/>
      <c r="V11" s="94" t="s">
        <v>39</v>
      </c>
      <c r="W11" s="95"/>
      <c r="X11" s="88"/>
      <c r="Y11" s="112" t="s">
        <v>47</v>
      </c>
      <c r="Z11" s="118"/>
      <c r="AA11" s="89"/>
      <c r="AB11" s="89"/>
      <c r="AC11" s="89"/>
      <c r="AD11" s="112"/>
      <c r="AE11" s="89"/>
      <c r="AF11" s="89"/>
      <c r="AG11" s="89"/>
      <c r="AH11" s="89"/>
      <c r="AI11" s="89"/>
      <c r="AJ11" s="89"/>
      <c r="AK11" s="89"/>
      <c r="AL11" s="90"/>
      <c r="AM11" s="150">
        <v>30</v>
      </c>
      <c r="AN11" s="151"/>
      <c r="AO11" s="154" t="s">
        <v>38</v>
      </c>
      <c r="AP11" s="155"/>
      <c r="AQ11" s="156"/>
    </row>
    <row r="12" spans="1:49" ht="12" customHeight="1" x14ac:dyDescent="0.25">
      <c r="B12" s="11"/>
      <c r="C12" s="47"/>
      <c r="D12" s="47"/>
      <c r="E12" s="47"/>
      <c r="F12" s="47"/>
      <c r="G12" s="47"/>
      <c r="H12" s="47"/>
      <c r="I12" s="47"/>
      <c r="J12" s="47"/>
      <c r="K12" s="47"/>
      <c r="L12" s="47"/>
      <c r="M12" s="47"/>
      <c r="N12" s="47"/>
      <c r="O12" s="47"/>
      <c r="P12" s="47"/>
      <c r="Q12" s="47"/>
      <c r="R12" s="47"/>
      <c r="S12" s="47"/>
      <c r="T12" s="47"/>
      <c r="U12" s="48"/>
      <c r="V12" s="11"/>
      <c r="W12" s="92"/>
      <c r="X12" s="92"/>
      <c r="Y12" s="92"/>
      <c r="Z12" s="86"/>
      <c r="AA12" s="87"/>
      <c r="AB12" s="87"/>
      <c r="AC12" s="86"/>
      <c r="AD12" s="86"/>
      <c r="AE12" s="86"/>
      <c r="AF12" s="86"/>
      <c r="AG12" s="86"/>
      <c r="AH12" s="86"/>
      <c r="AI12" s="86"/>
      <c r="AJ12" s="86"/>
      <c r="AK12" s="86"/>
      <c r="AM12" s="93"/>
    </row>
    <row r="13" spans="1:49" ht="24" customHeight="1" x14ac:dyDescent="0.25">
      <c r="B13" s="43"/>
      <c r="C13" s="84" t="s">
        <v>40</v>
      </c>
      <c r="D13" s="110"/>
      <c r="E13" s="44" t="s">
        <v>45</v>
      </c>
      <c r="F13" s="85"/>
      <c r="G13" s="45"/>
      <c r="H13" s="45"/>
      <c r="I13" s="45"/>
      <c r="J13" s="45"/>
      <c r="K13" s="45"/>
      <c r="L13" s="45"/>
      <c r="M13" s="45"/>
      <c r="N13" s="45"/>
      <c r="O13" s="45"/>
      <c r="P13" s="44"/>
      <c r="Q13" s="149" t="s">
        <v>74</v>
      </c>
      <c r="R13" s="149"/>
      <c r="S13" s="149"/>
      <c r="T13" s="149"/>
      <c r="U13" s="46" t="s">
        <v>43</v>
      </c>
      <c r="V13" s="94" t="s">
        <v>42</v>
      </c>
      <c r="W13" s="95"/>
      <c r="X13" s="88"/>
      <c r="Y13" s="44" t="s">
        <v>41</v>
      </c>
      <c r="Z13" s="118"/>
      <c r="AA13" s="89"/>
      <c r="AB13" s="89"/>
      <c r="AC13" s="89"/>
      <c r="AD13" s="118"/>
      <c r="AE13" s="89"/>
      <c r="AF13" s="89"/>
      <c r="AG13" s="89"/>
      <c r="AH13" s="89"/>
      <c r="AI13" s="89"/>
      <c r="AJ13" s="89"/>
      <c r="AK13" s="89"/>
      <c r="AL13" s="90"/>
      <c r="AM13" s="150">
        <v>20</v>
      </c>
      <c r="AN13" s="157"/>
      <c r="AO13" s="154" t="str">
        <f>IF(Q13="m³/hour","m³/hour",(IF(Q13="L/second","L/second","")))</f>
        <v>m³/hour</v>
      </c>
      <c r="AP13" s="155"/>
      <c r="AQ13" s="156"/>
    </row>
    <row r="14" spans="1:49" ht="12" customHeight="1" x14ac:dyDescent="0.25">
      <c r="B14" s="11"/>
      <c r="C14" s="47"/>
      <c r="D14" s="47"/>
      <c r="E14" s="47"/>
      <c r="F14" s="47"/>
      <c r="G14" s="47"/>
      <c r="H14" s="47"/>
      <c r="I14" s="47"/>
      <c r="J14" s="47"/>
      <c r="K14" s="47"/>
      <c r="L14" s="47"/>
      <c r="M14" s="47"/>
      <c r="N14" s="47"/>
      <c r="O14" s="47"/>
      <c r="P14" s="47"/>
      <c r="Q14" s="47"/>
      <c r="R14" s="47"/>
      <c r="S14" s="47"/>
      <c r="T14" s="47"/>
      <c r="U14" s="48" t="s">
        <v>44</v>
      </c>
      <c r="V14" s="11"/>
      <c r="W14" s="92"/>
      <c r="X14" s="92"/>
      <c r="Y14" s="92"/>
      <c r="Z14" s="86"/>
      <c r="AA14" s="87"/>
      <c r="AB14" s="87"/>
      <c r="AC14" s="86"/>
      <c r="AD14" s="86"/>
      <c r="AE14" s="86"/>
      <c r="AF14" s="86"/>
      <c r="AG14" s="86"/>
      <c r="AH14" s="86"/>
      <c r="AI14" s="86"/>
      <c r="AJ14" s="86"/>
      <c r="AK14" s="86"/>
      <c r="AM14" s="93"/>
    </row>
    <row r="15" spans="1:49" ht="24" customHeight="1" x14ac:dyDescent="0.25">
      <c r="B15" s="18"/>
      <c r="C15" s="111" t="s">
        <v>46</v>
      </c>
      <c r="D15" s="19"/>
      <c r="E15" s="19"/>
      <c r="F15" s="49" t="s">
        <v>9</v>
      </c>
      <c r="G15" s="19"/>
      <c r="H15" s="19"/>
      <c r="I15" s="19"/>
      <c r="J15" s="19"/>
      <c r="K15" s="19"/>
      <c r="L15" s="19"/>
      <c r="M15" s="19"/>
      <c r="N15" s="19"/>
      <c r="O15" s="19"/>
      <c r="P15" s="20"/>
      <c r="Q15" s="20"/>
      <c r="R15" s="21"/>
      <c r="S15" s="21"/>
      <c r="T15" s="20"/>
      <c r="U15" s="20"/>
      <c r="V15" s="21"/>
      <c r="W15" s="21"/>
      <c r="X15" s="21"/>
      <c r="Y15" s="21"/>
      <c r="Z15" s="21"/>
      <c r="AA15" s="22"/>
      <c r="AB15" s="22"/>
      <c r="AC15" s="23"/>
      <c r="AD15" s="23"/>
      <c r="AE15" s="23"/>
      <c r="AF15" s="23"/>
      <c r="AG15" s="23"/>
      <c r="AH15" s="23"/>
      <c r="AI15" s="23"/>
      <c r="AJ15" s="23"/>
      <c r="AK15" s="23"/>
      <c r="AL15" s="23"/>
      <c r="AM15" s="23"/>
      <c r="AN15" s="23"/>
      <c r="AO15" s="23"/>
      <c r="AP15" s="23"/>
      <c r="AQ15" s="24"/>
      <c r="AR15" s="9"/>
    </row>
    <row r="16" spans="1:49" ht="15" customHeight="1" x14ac:dyDescent="0.3">
      <c r="B16" s="9"/>
      <c r="C16" s="25"/>
      <c r="D16" s="25"/>
      <c r="E16" s="25"/>
      <c r="F16" s="25"/>
      <c r="G16" s="25"/>
      <c r="H16" s="25"/>
      <c r="I16" s="25"/>
      <c r="J16" s="25"/>
      <c r="K16" s="25"/>
      <c r="L16" s="25"/>
      <c r="M16" s="25"/>
      <c r="N16" s="25"/>
      <c r="O16" s="25"/>
      <c r="P16" s="25"/>
      <c r="Q16" s="11"/>
      <c r="R16" s="11"/>
      <c r="S16" s="11"/>
      <c r="T16" s="25"/>
      <c r="U16" s="25"/>
      <c r="V16" s="11"/>
      <c r="W16" s="11"/>
      <c r="X16" s="11"/>
      <c r="Y16" s="11"/>
      <c r="Z16" s="11"/>
      <c r="AA16" s="11"/>
      <c r="AB16" s="11"/>
      <c r="AC16" s="11"/>
      <c r="AD16" s="11"/>
      <c r="AE16" s="11"/>
      <c r="AF16" s="11"/>
      <c r="AG16" s="11"/>
      <c r="AH16" s="11"/>
      <c r="AI16" s="11"/>
      <c r="AJ16" s="11"/>
      <c r="AK16" s="11"/>
      <c r="AL16" s="11"/>
      <c r="AM16" s="11"/>
      <c r="AN16" s="11"/>
      <c r="AO16" s="11"/>
      <c r="AP16" s="11"/>
      <c r="AQ16" s="3"/>
      <c r="AR16" s="11"/>
    </row>
    <row r="17" spans="2:48" ht="15" customHeight="1" x14ac:dyDescent="0.25">
      <c r="B17" s="9"/>
      <c r="C17" s="11"/>
      <c r="D17" s="11"/>
      <c r="E17" s="11"/>
      <c r="F17" s="11"/>
      <c r="G17" s="11"/>
      <c r="H17" s="11"/>
      <c r="I17" s="11"/>
      <c r="J17" s="11"/>
      <c r="K17" s="11"/>
      <c r="L17" s="11"/>
      <c r="M17" s="11"/>
      <c r="N17" s="11"/>
      <c r="O17" s="11"/>
      <c r="Q17" s="82"/>
      <c r="R17" s="50"/>
      <c r="S17" s="82"/>
      <c r="V17" s="82"/>
      <c r="W17" s="82"/>
      <c r="X17" s="50"/>
      <c r="Y17" s="82"/>
      <c r="Z17" s="82"/>
      <c r="AA17" s="50"/>
      <c r="AB17" s="82"/>
      <c r="AP17" s="11"/>
      <c r="AQ17" s="3"/>
      <c r="AR17" s="11"/>
    </row>
    <row r="18" spans="2:48" ht="15" customHeight="1" x14ac:dyDescent="0.25">
      <c r="B18" s="9"/>
      <c r="C18" s="11"/>
      <c r="D18" s="11"/>
      <c r="E18" s="11"/>
      <c r="F18" s="11"/>
      <c r="G18" s="11"/>
      <c r="H18" s="11"/>
      <c r="I18" s="11"/>
      <c r="J18" s="11"/>
      <c r="K18" s="11"/>
      <c r="L18" s="11"/>
      <c r="M18" s="11"/>
      <c r="N18" s="11"/>
      <c r="O18" s="11"/>
      <c r="Q18" s="119"/>
      <c r="R18" s="51"/>
      <c r="S18" s="114"/>
      <c r="V18" s="119"/>
      <c r="W18" s="119"/>
      <c r="X18" s="51"/>
      <c r="Y18" s="114"/>
      <c r="Z18" s="114"/>
      <c r="AA18" s="51"/>
      <c r="AB18" s="119"/>
      <c r="AP18" s="11"/>
      <c r="AQ18" s="3"/>
      <c r="AR18" s="11"/>
    </row>
    <row r="19" spans="2:48" ht="15" customHeight="1" x14ac:dyDescent="0.25">
      <c r="B19" s="9"/>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3"/>
      <c r="AR19" s="11"/>
      <c r="AT19" s="140"/>
    </row>
    <row r="20" spans="2:48" ht="15" customHeight="1" x14ac:dyDescent="0.25">
      <c r="B20" s="26"/>
      <c r="C20" s="27"/>
      <c r="D20" s="27"/>
      <c r="E20" s="27"/>
      <c r="F20" s="27"/>
      <c r="G20" s="27"/>
      <c r="H20" s="27"/>
      <c r="I20" s="27"/>
      <c r="J20" s="27"/>
      <c r="K20" s="27"/>
      <c r="L20" s="27"/>
      <c r="M20" s="27"/>
      <c r="N20" s="27"/>
      <c r="O20" s="27"/>
      <c r="P20" s="11"/>
      <c r="Q20" s="11"/>
      <c r="R20" s="11"/>
      <c r="S20" s="11"/>
      <c r="T20" s="11"/>
      <c r="U20" s="11"/>
      <c r="V20" s="11"/>
      <c r="W20" s="11"/>
      <c r="X20" s="11"/>
      <c r="Y20" s="11"/>
      <c r="Z20" s="11"/>
      <c r="AA20" s="11"/>
      <c r="AB20" s="11"/>
      <c r="AC20" s="12"/>
      <c r="AD20" s="12"/>
      <c r="AE20" s="12"/>
      <c r="AF20" s="12"/>
      <c r="AG20" s="12"/>
      <c r="AH20" s="12"/>
      <c r="AI20" s="12"/>
      <c r="AJ20" s="12"/>
      <c r="AK20" s="12"/>
      <c r="AL20" s="12"/>
      <c r="AM20" s="12"/>
      <c r="AN20" s="12"/>
      <c r="AO20" s="12"/>
      <c r="AP20" s="15"/>
      <c r="AQ20" s="28"/>
      <c r="AR20" s="52"/>
      <c r="AT20" s="140"/>
    </row>
    <row r="21" spans="2:48" ht="15" customHeight="1" x14ac:dyDescent="0.25">
      <c r="B21" s="9"/>
      <c r="C21" s="10"/>
      <c r="D21" s="10"/>
      <c r="E21" s="10"/>
      <c r="F21" s="10"/>
      <c r="G21" s="10"/>
      <c r="H21" s="10"/>
      <c r="I21" s="10"/>
      <c r="J21" s="10"/>
      <c r="K21" s="10"/>
      <c r="L21" s="10"/>
      <c r="M21" s="10"/>
      <c r="N21" s="10"/>
      <c r="O21" s="10"/>
      <c r="P21" s="11"/>
      <c r="Q21" s="11"/>
      <c r="R21" s="11"/>
      <c r="S21" s="11"/>
      <c r="T21" s="11"/>
      <c r="U21" s="11"/>
      <c r="V21" s="11"/>
      <c r="W21" s="11"/>
      <c r="X21" s="11"/>
      <c r="Y21" s="11"/>
      <c r="Z21" s="11"/>
      <c r="AA21" s="11"/>
      <c r="AB21" s="11"/>
      <c r="AC21" s="12"/>
      <c r="AD21" s="12"/>
      <c r="AE21" s="12"/>
      <c r="AF21" s="12"/>
      <c r="AG21" s="12"/>
      <c r="AH21" s="12"/>
      <c r="AI21" s="12"/>
      <c r="AJ21" s="12"/>
      <c r="AK21" s="12"/>
      <c r="AL21" s="12"/>
      <c r="AM21" s="12"/>
      <c r="AN21" s="12"/>
      <c r="AO21" s="12"/>
      <c r="AP21" s="12"/>
      <c r="AQ21" s="13"/>
      <c r="AR21" s="9"/>
      <c r="AT21" s="140"/>
    </row>
    <row r="22" spans="2:48" ht="15" customHeight="1" x14ac:dyDescent="0.25">
      <c r="B22" s="9"/>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3"/>
      <c r="AR22" s="9"/>
      <c r="AT22" s="140"/>
    </row>
    <row r="23" spans="2:48" ht="15" customHeight="1" x14ac:dyDescent="0.25">
      <c r="B23" s="9"/>
      <c r="AQ23" s="3"/>
      <c r="AR23" s="9"/>
      <c r="AT23" s="140"/>
    </row>
    <row r="24" spans="2:48" ht="15" customHeight="1" x14ac:dyDescent="0.25">
      <c r="B24" s="9"/>
      <c r="C24" s="53"/>
      <c r="D24" s="53"/>
      <c r="E24" s="53"/>
      <c r="F24" s="53"/>
      <c r="G24" s="53"/>
      <c r="H24" s="53"/>
      <c r="I24" s="53"/>
      <c r="J24" s="53"/>
      <c r="K24" s="53"/>
      <c r="L24" s="53"/>
      <c r="M24" s="53"/>
      <c r="N24" s="53"/>
      <c r="O24" s="53"/>
      <c r="AP24" s="143"/>
      <c r="AQ24" s="1"/>
      <c r="AR24" s="11"/>
      <c r="AT24" s="140"/>
    </row>
    <row r="25" spans="2:48" ht="15" customHeight="1" x14ac:dyDescent="0.25">
      <c r="B25" s="9"/>
      <c r="C25" s="54"/>
      <c r="D25" s="54"/>
      <c r="E25" s="54"/>
      <c r="F25" s="54"/>
      <c r="G25" s="54"/>
      <c r="H25" s="54"/>
      <c r="I25" s="54"/>
      <c r="J25" s="54"/>
      <c r="K25" s="54"/>
      <c r="L25" s="54"/>
      <c r="M25" s="54"/>
      <c r="N25" s="54"/>
      <c r="O25" s="54"/>
      <c r="AP25" s="143"/>
      <c r="AQ25" s="1"/>
      <c r="AR25" s="9"/>
      <c r="AT25" s="140"/>
    </row>
    <row r="26" spans="2:48" ht="15" customHeight="1" x14ac:dyDescent="0.25">
      <c r="B26" s="26"/>
      <c r="C26" s="55"/>
      <c r="D26" s="55"/>
      <c r="E26" s="55"/>
      <c r="F26" s="55"/>
      <c r="G26" s="55"/>
      <c r="H26" s="55"/>
      <c r="I26" s="55"/>
      <c r="J26" s="55"/>
      <c r="K26" s="55"/>
      <c r="L26" s="55"/>
      <c r="M26" s="55"/>
      <c r="N26" s="55"/>
      <c r="O26" s="55"/>
      <c r="AC26" s="56"/>
      <c r="AD26" s="56"/>
      <c r="AE26" s="56"/>
      <c r="AF26" s="56"/>
      <c r="AG26" s="56"/>
      <c r="AH26" s="56"/>
      <c r="AI26" s="56"/>
      <c r="AJ26" s="56"/>
      <c r="AK26" s="56"/>
      <c r="AL26" s="56"/>
      <c r="AM26" s="56"/>
      <c r="AN26" s="56"/>
      <c r="AO26" s="56"/>
      <c r="AP26" s="57"/>
      <c r="AQ26" s="28"/>
      <c r="AR26" s="52"/>
      <c r="AT26" s="140"/>
    </row>
    <row r="27" spans="2:48" ht="15" customHeight="1" x14ac:dyDescent="0.25">
      <c r="B27" s="9"/>
      <c r="C27" s="58"/>
      <c r="D27" s="58"/>
      <c r="E27" s="58"/>
      <c r="F27" s="58"/>
      <c r="G27" s="58"/>
      <c r="H27" s="58"/>
      <c r="I27" s="58"/>
      <c r="J27" s="58"/>
      <c r="K27" s="58"/>
      <c r="L27" s="58"/>
      <c r="M27" s="58"/>
      <c r="N27" s="58"/>
      <c r="O27" s="58"/>
      <c r="AC27" s="56"/>
      <c r="AD27" s="56"/>
      <c r="AE27" s="56"/>
      <c r="AF27" s="56"/>
      <c r="AG27" s="56"/>
      <c r="AH27" s="56"/>
      <c r="AI27" s="56"/>
      <c r="AJ27" s="56"/>
      <c r="AK27" s="56"/>
      <c r="AL27" s="56"/>
      <c r="AM27" s="56"/>
      <c r="AN27" s="56"/>
      <c r="AO27" s="56"/>
      <c r="AP27" s="56"/>
      <c r="AQ27" s="13"/>
      <c r="AR27" s="9"/>
      <c r="AT27" s="140"/>
    </row>
    <row r="28" spans="2:48" ht="15" customHeight="1" x14ac:dyDescent="0.25">
      <c r="B28" s="9"/>
      <c r="C28" s="53"/>
      <c r="D28" s="53"/>
      <c r="E28" s="53"/>
      <c r="F28" s="53"/>
      <c r="G28" s="53"/>
      <c r="H28" s="53"/>
      <c r="I28" s="53"/>
      <c r="J28" s="53"/>
      <c r="K28" s="53"/>
      <c r="L28" s="53"/>
      <c r="M28" s="53"/>
      <c r="N28" s="53"/>
      <c r="O28" s="53"/>
      <c r="AP28" s="113"/>
      <c r="AQ28" s="1"/>
      <c r="AR28" s="11"/>
      <c r="AT28" s="140"/>
    </row>
    <row r="29" spans="2:48" ht="15" customHeight="1" x14ac:dyDescent="0.25">
      <c r="B29" s="9"/>
      <c r="C29" s="145" t="s">
        <v>11</v>
      </c>
      <c r="D29" s="145"/>
      <c r="E29" s="145"/>
      <c r="F29" s="145"/>
      <c r="G29" s="145"/>
      <c r="H29" s="145"/>
      <c r="I29" s="145"/>
      <c r="J29" s="145"/>
      <c r="K29" s="145"/>
      <c r="L29" s="145"/>
      <c r="M29" s="145"/>
      <c r="N29" s="145"/>
      <c r="O29" s="145"/>
      <c r="P29" s="145"/>
      <c r="Q29" s="145"/>
      <c r="R29" s="145"/>
      <c r="S29" s="145"/>
      <c r="T29" s="145"/>
      <c r="U29" s="145"/>
      <c r="V29" s="146"/>
      <c r="W29" s="145" t="s">
        <v>12</v>
      </c>
      <c r="X29" s="145"/>
      <c r="Y29" s="145"/>
      <c r="Z29" s="145"/>
      <c r="AA29" s="145"/>
      <c r="AB29" s="145"/>
      <c r="AC29" s="145"/>
      <c r="AD29" s="145"/>
      <c r="AE29" s="145"/>
      <c r="AF29" s="145"/>
      <c r="AG29" s="145"/>
      <c r="AH29" s="145"/>
      <c r="AI29" s="145"/>
      <c r="AJ29" s="145"/>
      <c r="AK29" s="145"/>
      <c r="AL29" s="145"/>
      <c r="AM29" s="145"/>
      <c r="AN29" s="145"/>
      <c r="AO29" s="145"/>
      <c r="AP29" s="145"/>
      <c r="AQ29" s="2"/>
      <c r="AR29" s="9"/>
      <c r="AT29" s="140"/>
    </row>
    <row r="30" spans="2:48" s="59" customFormat="1" ht="18" customHeight="1" x14ac:dyDescent="0.25">
      <c r="B30" s="60"/>
      <c r="C30" s="61">
        <v>20</v>
      </c>
      <c r="D30" s="61">
        <v>19</v>
      </c>
      <c r="E30" s="61">
        <v>18</v>
      </c>
      <c r="F30" s="61">
        <v>17</v>
      </c>
      <c r="G30" s="61">
        <v>16</v>
      </c>
      <c r="H30" s="61">
        <v>15</v>
      </c>
      <c r="I30" s="61">
        <v>14</v>
      </c>
      <c r="J30" s="61">
        <v>13</v>
      </c>
      <c r="K30" s="61">
        <v>12</v>
      </c>
      <c r="L30" s="61">
        <v>11</v>
      </c>
      <c r="M30" s="61">
        <v>10</v>
      </c>
      <c r="N30" s="61">
        <v>9</v>
      </c>
      <c r="O30" s="61">
        <v>8</v>
      </c>
      <c r="P30" s="61">
        <v>7</v>
      </c>
      <c r="Q30" s="61">
        <v>6</v>
      </c>
      <c r="R30" s="61">
        <v>5</v>
      </c>
      <c r="S30" s="61">
        <v>4</v>
      </c>
      <c r="T30" s="61">
        <v>3</v>
      </c>
      <c r="U30" s="61">
        <v>2</v>
      </c>
      <c r="V30" s="62">
        <v>1</v>
      </c>
      <c r="W30" s="63">
        <v>1</v>
      </c>
      <c r="X30" s="64">
        <v>2</v>
      </c>
      <c r="Y30" s="64">
        <v>3</v>
      </c>
      <c r="Z30" s="64">
        <v>4</v>
      </c>
      <c r="AA30" s="64">
        <v>5</v>
      </c>
      <c r="AB30" s="64">
        <v>6</v>
      </c>
      <c r="AC30" s="64">
        <v>7</v>
      </c>
      <c r="AD30" s="64">
        <v>8</v>
      </c>
      <c r="AE30" s="64">
        <v>9</v>
      </c>
      <c r="AF30" s="64">
        <v>10</v>
      </c>
      <c r="AG30" s="64">
        <v>11</v>
      </c>
      <c r="AH30" s="64">
        <v>12</v>
      </c>
      <c r="AI30" s="64">
        <v>13</v>
      </c>
      <c r="AJ30" s="64">
        <v>14</v>
      </c>
      <c r="AK30" s="64">
        <v>15</v>
      </c>
      <c r="AL30" s="64">
        <v>16</v>
      </c>
      <c r="AM30" s="64">
        <v>17</v>
      </c>
      <c r="AN30" s="64">
        <v>18</v>
      </c>
      <c r="AO30" s="64">
        <v>19</v>
      </c>
      <c r="AP30" s="64">
        <v>20</v>
      </c>
      <c r="AQ30" s="32"/>
      <c r="AR30" s="60"/>
      <c r="AT30" s="140"/>
    </row>
    <row r="31" spans="2:48" ht="27.75" customHeight="1" x14ac:dyDescent="0.25">
      <c r="B31" s="9"/>
      <c r="C31" s="122"/>
      <c r="D31" s="122"/>
      <c r="E31" s="122"/>
      <c r="F31" s="122"/>
      <c r="G31" s="122"/>
      <c r="H31" s="122"/>
      <c r="I31" s="122"/>
      <c r="J31" s="122"/>
      <c r="K31" s="122"/>
      <c r="L31" s="122">
        <v>70</v>
      </c>
      <c r="M31" s="122">
        <v>140</v>
      </c>
      <c r="N31" s="122">
        <v>240</v>
      </c>
      <c r="O31" s="122">
        <v>290</v>
      </c>
      <c r="P31" s="122">
        <v>400</v>
      </c>
      <c r="Q31" s="123">
        <v>450</v>
      </c>
      <c r="R31" s="123">
        <v>525</v>
      </c>
      <c r="S31" s="123">
        <v>550</v>
      </c>
      <c r="T31" s="123">
        <v>525</v>
      </c>
      <c r="U31" s="123">
        <v>750</v>
      </c>
      <c r="V31" s="124">
        <v>0</v>
      </c>
      <c r="W31" s="123">
        <v>0</v>
      </c>
      <c r="X31" s="123">
        <v>550</v>
      </c>
      <c r="Y31" s="123">
        <v>550</v>
      </c>
      <c r="Z31" s="123">
        <v>550</v>
      </c>
      <c r="AA31" s="123">
        <v>650</v>
      </c>
      <c r="AB31" s="123">
        <v>700</v>
      </c>
      <c r="AC31" s="123">
        <v>800</v>
      </c>
      <c r="AD31" s="123">
        <v>750</v>
      </c>
      <c r="AE31" s="123">
        <v>600</v>
      </c>
      <c r="AF31" s="123">
        <v>550</v>
      </c>
      <c r="AG31" s="123">
        <v>500</v>
      </c>
      <c r="AH31" s="123">
        <v>450</v>
      </c>
      <c r="AI31" s="123">
        <v>400</v>
      </c>
      <c r="AJ31" s="123">
        <v>300</v>
      </c>
      <c r="AK31" s="123">
        <v>220</v>
      </c>
      <c r="AL31" s="123">
        <v>110</v>
      </c>
      <c r="AM31" s="123">
        <v>60</v>
      </c>
      <c r="AN31" s="123"/>
      <c r="AO31" s="123"/>
      <c r="AP31" s="123"/>
      <c r="AQ31" s="3"/>
      <c r="AR31" s="9"/>
      <c r="AT31" s="140"/>
      <c r="AV31" s="4"/>
    </row>
    <row r="32" spans="2:48" ht="15" customHeight="1" x14ac:dyDescent="0.25">
      <c r="B32" s="9"/>
      <c r="C32" s="65" t="s">
        <v>13</v>
      </c>
      <c r="D32" s="65" t="s">
        <v>13</v>
      </c>
      <c r="E32" s="66" t="s">
        <v>13</v>
      </c>
      <c r="F32" s="66" t="s">
        <v>13</v>
      </c>
      <c r="G32" s="66" t="s">
        <v>13</v>
      </c>
      <c r="H32" s="66" t="s">
        <v>13</v>
      </c>
      <c r="I32" s="66" t="s">
        <v>13</v>
      </c>
      <c r="J32" s="66" t="s">
        <v>13</v>
      </c>
      <c r="K32" s="66" t="s">
        <v>13</v>
      </c>
      <c r="L32" s="66" t="s">
        <v>13</v>
      </c>
      <c r="M32" s="66" t="s">
        <v>13</v>
      </c>
      <c r="N32" s="66" t="s">
        <v>13</v>
      </c>
      <c r="O32" s="66" t="s">
        <v>13</v>
      </c>
      <c r="P32" s="66" t="s">
        <v>13</v>
      </c>
      <c r="Q32" s="66" t="s">
        <v>13</v>
      </c>
      <c r="R32" s="66" t="s">
        <v>13</v>
      </c>
      <c r="S32" s="66" t="s">
        <v>13</v>
      </c>
      <c r="T32" s="66" t="s">
        <v>13</v>
      </c>
      <c r="U32" s="66" t="s">
        <v>13</v>
      </c>
      <c r="V32" s="67" t="s">
        <v>13</v>
      </c>
      <c r="W32" s="66" t="s">
        <v>13</v>
      </c>
      <c r="X32" s="66" t="s">
        <v>13</v>
      </c>
      <c r="Y32" s="66" t="s">
        <v>13</v>
      </c>
      <c r="Z32" s="66" t="s">
        <v>13</v>
      </c>
      <c r="AA32" s="66" t="s">
        <v>13</v>
      </c>
      <c r="AB32" s="66" t="s">
        <v>13</v>
      </c>
      <c r="AC32" s="66" t="s">
        <v>13</v>
      </c>
      <c r="AD32" s="66" t="s">
        <v>13</v>
      </c>
      <c r="AE32" s="66" t="s">
        <v>13</v>
      </c>
      <c r="AF32" s="66" t="s">
        <v>13</v>
      </c>
      <c r="AG32" s="66" t="s">
        <v>13</v>
      </c>
      <c r="AH32" s="66" t="s">
        <v>13</v>
      </c>
      <c r="AI32" s="66" t="s">
        <v>13</v>
      </c>
      <c r="AJ32" s="66" t="s">
        <v>13</v>
      </c>
      <c r="AK32" s="66" t="s">
        <v>13</v>
      </c>
      <c r="AL32" s="66" t="s">
        <v>13</v>
      </c>
      <c r="AM32" s="66" t="s">
        <v>13</v>
      </c>
      <c r="AN32" s="66" t="s">
        <v>13</v>
      </c>
      <c r="AO32" s="66" t="s">
        <v>13</v>
      </c>
      <c r="AP32" s="66" t="s">
        <v>13</v>
      </c>
      <c r="AQ32" s="3"/>
      <c r="AR32" s="9"/>
      <c r="AT32" s="140"/>
      <c r="AV32" s="4"/>
    </row>
    <row r="33" spans="2:49" ht="15" customHeight="1" x14ac:dyDescent="0.25">
      <c r="B33" s="9"/>
      <c r="C33" s="119"/>
      <c r="D33" s="147" t="s">
        <v>52</v>
      </c>
      <c r="E33" s="147"/>
      <c r="F33" s="147"/>
      <c r="G33" s="147"/>
      <c r="H33" s="147"/>
      <c r="I33" s="147"/>
      <c r="J33" s="147"/>
      <c r="K33" s="147"/>
      <c r="L33" s="147"/>
      <c r="M33" s="147"/>
      <c r="N33" s="147"/>
      <c r="O33" s="147"/>
      <c r="P33" s="147"/>
      <c r="Q33" s="147"/>
      <c r="R33" s="147"/>
      <c r="S33" s="147"/>
      <c r="T33" s="147"/>
      <c r="V33" s="68"/>
      <c r="AP33" s="144"/>
      <c r="AQ33" s="5"/>
      <c r="AR33" s="9"/>
      <c r="AT33" s="140"/>
      <c r="AV33" s="4"/>
    </row>
    <row r="34" spans="2:49" ht="15" customHeight="1" x14ac:dyDescent="0.25">
      <c r="B34" s="9"/>
      <c r="D34" s="148"/>
      <c r="E34" s="148"/>
      <c r="F34" s="148"/>
      <c r="G34" s="148"/>
      <c r="H34" s="148"/>
      <c r="I34" s="148"/>
      <c r="J34" s="148"/>
      <c r="K34" s="148"/>
      <c r="L34" s="148"/>
      <c r="M34" s="148"/>
      <c r="N34" s="148"/>
      <c r="O34" s="148"/>
      <c r="P34" s="148"/>
      <c r="Q34" s="148"/>
      <c r="R34" s="148"/>
      <c r="S34" s="148"/>
      <c r="T34" s="148"/>
      <c r="U34" s="153" t="s">
        <v>8</v>
      </c>
      <c r="V34" s="153"/>
      <c r="W34" s="153"/>
      <c r="X34" s="153"/>
      <c r="AC34" s="69"/>
      <c r="AD34" s="69"/>
      <c r="AE34" s="69"/>
      <c r="AF34" s="69"/>
      <c r="AG34" s="69"/>
      <c r="AH34" s="69"/>
      <c r="AI34" s="69"/>
      <c r="AJ34" s="69"/>
      <c r="AK34" s="69"/>
      <c r="AL34" s="69"/>
      <c r="AM34" s="69"/>
      <c r="AN34" s="69"/>
      <c r="AO34" s="69"/>
      <c r="AP34" s="144"/>
      <c r="AQ34" s="5"/>
      <c r="AR34" s="11"/>
      <c r="AT34" s="140"/>
      <c r="AV34" s="4"/>
    </row>
    <row r="35" spans="2:49" ht="13.5" customHeight="1" x14ac:dyDescent="0.25">
      <c r="B35" s="9"/>
      <c r="P35" s="70"/>
      <c r="Q35" s="70"/>
      <c r="R35" s="70"/>
      <c r="S35" s="70"/>
      <c r="AP35" s="119"/>
      <c r="AQ35" s="2"/>
      <c r="AR35" s="11"/>
      <c r="AT35" s="140"/>
      <c r="AV35" s="4"/>
    </row>
    <row r="36" spans="2:49" ht="166.5" customHeight="1" x14ac:dyDescent="0.25">
      <c r="B36" s="9"/>
      <c r="AP36" s="119"/>
      <c r="AQ36" s="2"/>
      <c r="AR36" s="11"/>
      <c r="AT36" s="140"/>
      <c r="AV36" s="4"/>
    </row>
    <row r="37" spans="2:49" ht="15" customHeight="1" x14ac:dyDescent="0.25">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6"/>
      <c r="AQ37" s="7"/>
      <c r="AR37" s="11"/>
      <c r="AT37" s="140"/>
      <c r="AV37" s="4"/>
    </row>
    <row r="38" spans="2:49" ht="12" customHeight="1" x14ac:dyDescent="0.25">
      <c r="B38" s="23"/>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23"/>
      <c r="AQ38" s="11"/>
      <c r="AR38" s="11"/>
      <c r="AT38" s="140"/>
      <c r="AV38" s="4"/>
    </row>
    <row r="39" spans="2:49" ht="5.25" customHeight="1" x14ac:dyDescent="0.25">
      <c r="B39" s="18"/>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4"/>
      <c r="AR39" s="11"/>
      <c r="AT39" s="140"/>
      <c r="AV39" s="4"/>
    </row>
    <row r="40" spans="2:49" ht="15.75" customHeight="1" x14ac:dyDescent="0.25">
      <c r="B40" s="9"/>
      <c r="C40" s="71" t="s">
        <v>48</v>
      </c>
      <c r="D40" s="71"/>
      <c r="E40" s="71"/>
      <c r="F40" s="72" t="s">
        <v>26</v>
      </c>
      <c r="G40" s="71"/>
      <c r="H40" s="71"/>
      <c r="I40" s="71"/>
      <c r="J40" s="71"/>
      <c r="K40" s="71"/>
      <c r="L40" s="71"/>
      <c r="M40" s="71"/>
      <c r="N40" s="71"/>
      <c r="O40" s="71"/>
      <c r="Q40" s="73"/>
      <c r="R40" s="73"/>
      <c r="S40" s="73"/>
      <c r="T40" s="72"/>
      <c r="U40" s="72"/>
      <c r="V40" s="73"/>
      <c r="W40" s="73"/>
      <c r="X40" s="73"/>
      <c r="Y40" s="73"/>
      <c r="Z40" s="73"/>
      <c r="AA40" s="73"/>
      <c r="AB40" s="47"/>
      <c r="AC40" s="11"/>
      <c r="AD40" s="11"/>
      <c r="AE40" s="11"/>
      <c r="AF40" s="11"/>
      <c r="AG40" s="11"/>
      <c r="AH40" s="11"/>
      <c r="AI40" s="11"/>
      <c r="AJ40" s="11"/>
      <c r="AK40" s="11"/>
      <c r="AL40" s="11"/>
      <c r="AM40" s="11"/>
      <c r="AN40" s="11"/>
      <c r="AO40" s="11"/>
      <c r="AP40" s="11"/>
      <c r="AQ40" s="3"/>
      <c r="AR40" s="11"/>
      <c r="AT40" s="140"/>
      <c r="AV40" s="4"/>
    </row>
    <row r="41" spans="2:49" ht="6" customHeight="1" x14ac:dyDescent="0.25">
      <c r="B41" s="9"/>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3"/>
      <c r="AR41" s="11"/>
    </row>
    <row r="42" spans="2:49" ht="24" customHeight="1" x14ac:dyDescent="0.25">
      <c r="B42" s="9"/>
      <c r="C42" s="11"/>
      <c r="D42" s="11"/>
      <c r="E42" s="11"/>
      <c r="F42" s="154" t="s">
        <v>6</v>
      </c>
      <c r="G42" s="155"/>
      <c r="H42" s="155"/>
      <c r="I42" s="155"/>
      <c r="J42" s="155"/>
      <c r="K42" s="155"/>
      <c r="L42" s="155"/>
      <c r="M42" s="155"/>
      <c r="N42" s="155"/>
      <c r="O42" s="155"/>
      <c r="P42" s="155"/>
      <c r="Q42" s="155"/>
      <c r="R42" s="156"/>
      <c r="S42" s="161">
        <f>$D$65</f>
        <v>8.9359055772846254</v>
      </c>
      <c r="T42" s="162"/>
      <c r="U42" s="163" t="s">
        <v>7</v>
      </c>
      <c r="V42" s="164"/>
      <c r="AO42" s="11"/>
      <c r="AP42" s="11"/>
      <c r="AQ42" s="3"/>
      <c r="AR42" s="11"/>
    </row>
    <row r="43" spans="2:49" ht="9" customHeight="1" x14ac:dyDescent="0.25">
      <c r="B43" s="9"/>
      <c r="C43" s="11"/>
      <c r="D43" s="11"/>
      <c r="E43" s="11"/>
      <c r="G43" s="72"/>
      <c r="H43" s="72"/>
      <c r="I43" s="72"/>
      <c r="J43" s="72"/>
      <c r="K43" s="72"/>
      <c r="L43" s="72"/>
      <c r="M43" s="72"/>
      <c r="N43" s="72"/>
      <c r="O43" s="72"/>
      <c r="P43" s="72"/>
      <c r="Q43" s="72"/>
      <c r="R43" s="72"/>
      <c r="S43" s="74"/>
      <c r="T43" s="75"/>
      <c r="U43" s="51"/>
      <c r="Z43" s="72"/>
      <c r="AA43" s="72"/>
      <c r="AB43" s="72"/>
      <c r="AC43" s="72"/>
      <c r="AD43" s="72"/>
      <c r="AE43" s="72"/>
      <c r="AF43" s="72"/>
      <c r="AG43" s="72"/>
      <c r="AH43" s="72"/>
      <c r="AI43" s="72"/>
      <c r="AJ43" s="72"/>
      <c r="AK43" s="72"/>
      <c r="AL43" s="74"/>
      <c r="AM43" s="75"/>
      <c r="AN43" s="51"/>
      <c r="AO43" s="11"/>
      <c r="AP43" s="11"/>
      <c r="AQ43" s="3"/>
      <c r="AR43" s="11"/>
    </row>
    <row r="44" spans="2:49" ht="24" customHeight="1" x14ac:dyDescent="0.25">
      <c r="B44" s="9"/>
      <c r="C44" s="11"/>
      <c r="D44" s="11"/>
      <c r="E44" s="11"/>
      <c r="F44" s="154" t="s">
        <v>15</v>
      </c>
      <c r="G44" s="155"/>
      <c r="H44" s="155"/>
      <c r="I44" s="155"/>
      <c r="J44" s="155"/>
      <c r="K44" s="155"/>
      <c r="L44" s="155"/>
      <c r="M44" s="155"/>
      <c r="N44" s="155"/>
      <c r="O44" s="155"/>
      <c r="P44" s="155"/>
      <c r="Q44" s="155"/>
      <c r="R44" s="156"/>
      <c r="S44" s="161">
        <f>MAX(C61:AP61)</f>
        <v>15.913256507493168</v>
      </c>
      <c r="T44" s="162"/>
      <c r="U44" s="163" t="s">
        <v>7</v>
      </c>
      <c r="V44" s="164"/>
      <c r="AO44" s="11"/>
      <c r="AP44" s="11"/>
      <c r="AQ44" s="3"/>
      <c r="AR44" s="11"/>
      <c r="AW44">
        <f>S46*(PI()/4)</f>
        <v>22.222222222222221</v>
      </c>
    </row>
    <row r="45" spans="2:49" ht="9" customHeight="1" x14ac:dyDescent="0.25">
      <c r="B45" s="9"/>
      <c r="C45" s="11"/>
      <c r="D45" s="11"/>
      <c r="E45" s="11"/>
      <c r="F45" s="93"/>
      <c r="G45" s="93"/>
      <c r="H45" s="93"/>
      <c r="I45" s="93"/>
      <c r="J45" s="93"/>
      <c r="K45" s="93"/>
      <c r="L45" s="93"/>
      <c r="M45" s="93"/>
      <c r="N45" s="93"/>
      <c r="O45" s="93"/>
      <c r="P45" s="93"/>
      <c r="Q45" s="93"/>
      <c r="R45" s="93"/>
      <c r="S45" s="93"/>
      <c r="T45" s="93"/>
      <c r="AO45" s="11"/>
      <c r="AP45" s="11"/>
      <c r="AQ45" s="3"/>
      <c r="AR45" s="11"/>
    </row>
    <row r="46" spans="2:49" ht="24" customHeight="1" x14ac:dyDescent="0.25">
      <c r="B46" s="9"/>
      <c r="C46" s="11"/>
      <c r="D46" s="11"/>
      <c r="E46" s="11"/>
      <c r="F46" s="154" t="s">
        <v>50</v>
      </c>
      <c r="G46" s="155"/>
      <c r="H46" s="155"/>
      <c r="I46" s="155"/>
      <c r="J46" s="155"/>
      <c r="K46" s="155"/>
      <c r="L46" s="155"/>
      <c r="M46" s="155"/>
      <c r="N46" s="155"/>
      <c r="O46" s="155"/>
      <c r="P46" s="155"/>
      <c r="Q46" s="155"/>
      <c r="R46" s="156"/>
      <c r="S46" s="161">
        <f>IF(Q13="m³/hour",(AM13*1000)/(PI()*((AM11/2)^2)),(IF(Q13="L/second",(AM13*3600)/(PI()*((AM11/2)^2)),"")))</f>
        <v>28.294212105225839</v>
      </c>
      <c r="T46" s="162"/>
      <c r="U46" s="163" t="s">
        <v>35</v>
      </c>
      <c r="V46" s="164"/>
      <c r="AO46" s="11"/>
      <c r="AP46" s="11"/>
      <c r="AQ46" s="3"/>
      <c r="AR46" s="11"/>
      <c r="AW46">
        <f>S48/(PI()/4)</f>
        <v>28.443870872545691</v>
      </c>
    </row>
    <row r="47" spans="2:49" ht="9" customHeight="1" x14ac:dyDescent="0.25">
      <c r="B47" s="9"/>
      <c r="C47" s="11"/>
      <c r="D47" s="11"/>
      <c r="E47" s="11"/>
      <c r="F47" s="93"/>
      <c r="G47" s="93"/>
      <c r="H47" s="93"/>
      <c r="I47" s="93"/>
      <c r="J47" s="93"/>
      <c r="K47" s="93"/>
      <c r="L47" s="93"/>
      <c r="M47" s="93"/>
      <c r="N47" s="93"/>
      <c r="O47" s="93"/>
      <c r="P47" s="93"/>
      <c r="Q47" s="93"/>
      <c r="R47" s="93"/>
      <c r="S47" s="93"/>
      <c r="T47" s="93"/>
      <c r="AO47" s="11"/>
      <c r="AP47" s="11"/>
      <c r="AQ47" s="3"/>
      <c r="AR47" s="11"/>
    </row>
    <row r="48" spans="2:49" ht="24" customHeight="1" x14ac:dyDescent="0.25">
      <c r="B48" s="9"/>
      <c r="C48" s="11"/>
      <c r="D48" s="11"/>
      <c r="E48" s="11"/>
      <c r="F48" s="154" t="s">
        <v>51</v>
      </c>
      <c r="G48" s="155"/>
      <c r="H48" s="155"/>
      <c r="I48" s="155"/>
      <c r="J48" s="155"/>
      <c r="K48" s="155"/>
      <c r="L48" s="155"/>
      <c r="M48" s="155"/>
      <c r="N48" s="155"/>
      <c r="O48" s="155"/>
      <c r="P48" s="155"/>
      <c r="Q48" s="155"/>
      <c r="R48" s="156"/>
      <c r="S48" s="161">
        <f>S42/(((Q11*60)+S11)/3600)</f>
        <v>22.339763943211562</v>
      </c>
      <c r="T48" s="162"/>
      <c r="U48" s="163" t="s">
        <v>35</v>
      </c>
      <c r="V48" s="164"/>
      <c r="AO48" s="11"/>
      <c r="AP48" s="11"/>
      <c r="AQ48" s="3"/>
      <c r="AR48" s="11"/>
    </row>
    <row r="49" spans="1:52" ht="9" customHeight="1" x14ac:dyDescent="0.25">
      <c r="B49" s="9"/>
      <c r="C49" s="11"/>
      <c r="D49" s="11"/>
      <c r="E49" s="11"/>
      <c r="F49" s="93"/>
      <c r="G49" s="93"/>
      <c r="H49" s="93"/>
      <c r="I49" s="93"/>
      <c r="J49" s="93"/>
      <c r="K49" s="93"/>
      <c r="L49" s="93"/>
      <c r="M49" s="93"/>
      <c r="N49" s="93"/>
      <c r="O49" s="93"/>
      <c r="P49" s="93"/>
      <c r="Q49" s="93"/>
      <c r="R49" s="93"/>
      <c r="S49" s="93"/>
      <c r="T49" s="93"/>
      <c r="AO49" s="11"/>
      <c r="AP49" s="11"/>
      <c r="AQ49" s="3"/>
      <c r="AR49" s="11"/>
    </row>
    <row r="50" spans="1:52" ht="24" customHeight="1" x14ac:dyDescent="0.25">
      <c r="B50" s="9"/>
      <c r="C50" s="11"/>
      <c r="D50" s="11"/>
      <c r="E50" s="11"/>
      <c r="F50" s="166" t="s">
        <v>27</v>
      </c>
      <c r="G50" s="166"/>
      <c r="H50" s="166"/>
      <c r="I50" s="166"/>
      <c r="J50" s="166"/>
      <c r="K50" s="166"/>
      <c r="L50" s="166"/>
      <c r="M50" s="166"/>
      <c r="N50" s="166"/>
      <c r="O50" s="166"/>
      <c r="P50" s="166"/>
      <c r="Q50" s="166"/>
      <c r="R50" s="166"/>
      <c r="S50" s="167">
        <f>E65/D65</f>
        <v>1.576769406392694</v>
      </c>
      <c r="T50" s="167"/>
      <c r="AO50" s="11"/>
      <c r="AP50" s="11"/>
      <c r="AQ50" s="3"/>
      <c r="AR50" s="11"/>
    </row>
    <row r="51" spans="1:52" ht="13.5" customHeight="1" x14ac:dyDescent="0.25">
      <c r="B51" s="16"/>
      <c r="C51" s="17"/>
      <c r="D51" s="17"/>
      <c r="E51" s="17"/>
      <c r="F51" s="17"/>
      <c r="G51" s="17"/>
      <c r="H51" s="17"/>
      <c r="I51" s="17"/>
      <c r="J51" s="17"/>
      <c r="K51" s="17"/>
      <c r="L51" s="17"/>
      <c r="M51" s="17"/>
      <c r="N51" s="17"/>
      <c r="O51" s="17"/>
      <c r="P51" s="76"/>
      <c r="Q51" s="77"/>
      <c r="R51" s="78"/>
      <c r="S51" s="76"/>
      <c r="T51" s="76"/>
      <c r="U51" s="76"/>
      <c r="V51" s="77"/>
      <c r="W51" s="77"/>
      <c r="X51" s="78"/>
      <c r="Y51" s="76"/>
      <c r="Z51" s="76"/>
      <c r="AA51" s="17"/>
      <c r="AB51" s="17"/>
      <c r="AC51" s="17"/>
      <c r="AD51" s="17"/>
      <c r="AE51" s="17"/>
      <c r="AF51" s="17"/>
      <c r="AG51" s="17"/>
      <c r="AH51" s="17"/>
      <c r="AI51" s="17"/>
      <c r="AJ51" s="17"/>
      <c r="AK51" s="17"/>
      <c r="AL51" s="17"/>
      <c r="AM51" s="17"/>
      <c r="AN51" s="17"/>
      <c r="AO51" s="17"/>
      <c r="AP51" s="17"/>
      <c r="AQ51" s="79"/>
      <c r="AR51" s="11"/>
      <c r="AW51" s="80"/>
      <c r="AX51" s="80"/>
      <c r="AY51" s="103"/>
      <c r="AZ51" s="14"/>
    </row>
    <row r="52" spans="1:52" ht="10.5" customHeight="1" x14ac:dyDescent="0.2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W52" s="158"/>
      <c r="AX52" s="158"/>
      <c r="AY52" s="104"/>
      <c r="AZ52" s="105"/>
    </row>
    <row r="53" spans="1:52" ht="15" customHeight="1" x14ac:dyDescent="0.25">
      <c r="B53" s="165" t="s">
        <v>4</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81"/>
    </row>
    <row r="54" spans="1:52" x14ac:dyDescent="0.2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81"/>
    </row>
    <row r="55" spans="1:52" x14ac:dyDescent="0.2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81"/>
    </row>
    <row r="56" spans="1:52" x14ac:dyDescent="0.2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81"/>
    </row>
    <row r="57" spans="1:52" ht="9.75" customHeight="1" x14ac:dyDescent="0.25">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52" ht="15" customHeight="1" x14ac:dyDescent="0.25">
      <c r="A58" s="31"/>
      <c r="B58" s="30" t="s">
        <v>49</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t="s">
        <v>5</v>
      </c>
      <c r="AQ58" s="31"/>
      <c r="AR58" s="8"/>
    </row>
    <row r="59" spans="1:52" s="100" customFormat="1" x14ac:dyDescent="0.25">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row>
    <row r="60" spans="1:52" s="108" customFormat="1" x14ac:dyDescent="0.25">
      <c r="A60" s="121"/>
      <c r="B60" s="48"/>
      <c r="C60" s="48">
        <f t="shared" ref="C60:Q60" si="0">$Z$7</f>
        <v>25</v>
      </c>
      <c r="D60" s="48">
        <f t="shared" si="0"/>
        <v>25</v>
      </c>
      <c r="E60" s="48">
        <f t="shared" si="0"/>
        <v>25</v>
      </c>
      <c r="F60" s="48">
        <f t="shared" si="0"/>
        <v>25</v>
      </c>
      <c r="G60" s="48">
        <f t="shared" si="0"/>
        <v>25</v>
      </c>
      <c r="H60" s="48">
        <f t="shared" si="0"/>
        <v>25</v>
      </c>
      <c r="I60" s="48">
        <f t="shared" si="0"/>
        <v>25</v>
      </c>
      <c r="J60" s="48">
        <f t="shared" si="0"/>
        <v>25</v>
      </c>
      <c r="K60" s="48">
        <f t="shared" si="0"/>
        <v>25</v>
      </c>
      <c r="L60" s="48">
        <f t="shared" si="0"/>
        <v>25</v>
      </c>
      <c r="M60" s="48">
        <f t="shared" si="0"/>
        <v>25</v>
      </c>
      <c r="N60" s="48">
        <f t="shared" si="0"/>
        <v>25</v>
      </c>
      <c r="O60" s="48">
        <f t="shared" si="0"/>
        <v>25</v>
      </c>
      <c r="P60" s="48">
        <f t="shared" si="0"/>
        <v>25</v>
      </c>
      <c r="Q60" s="48">
        <f t="shared" si="0"/>
        <v>25</v>
      </c>
      <c r="R60" s="48">
        <f t="shared" ref="R60:AB60" si="1">$Z$7</f>
        <v>25</v>
      </c>
      <c r="S60" s="48">
        <f t="shared" si="1"/>
        <v>25</v>
      </c>
      <c r="T60" s="48">
        <f t="shared" si="1"/>
        <v>25</v>
      </c>
      <c r="U60" s="48">
        <f t="shared" si="1"/>
        <v>25</v>
      </c>
      <c r="V60" s="48">
        <f t="shared" si="1"/>
        <v>25</v>
      </c>
      <c r="W60" s="48">
        <f t="shared" si="1"/>
        <v>25</v>
      </c>
      <c r="X60" s="48">
        <f t="shared" si="1"/>
        <v>25</v>
      </c>
      <c r="Y60" s="48">
        <f t="shared" si="1"/>
        <v>25</v>
      </c>
      <c r="Z60" s="48">
        <f t="shared" si="1"/>
        <v>25</v>
      </c>
      <c r="AA60" s="48">
        <f t="shared" si="1"/>
        <v>25</v>
      </c>
      <c r="AB60" s="48">
        <f t="shared" si="1"/>
        <v>25</v>
      </c>
      <c r="AC60" s="48">
        <f t="shared" ref="AC60:AP60" si="2">$Z$7</f>
        <v>25</v>
      </c>
      <c r="AD60" s="48">
        <f t="shared" si="2"/>
        <v>25</v>
      </c>
      <c r="AE60" s="48">
        <f t="shared" si="2"/>
        <v>25</v>
      </c>
      <c r="AF60" s="48">
        <f t="shared" si="2"/>
        <v>25</v>
      </c>
      <c r="AG60" s="48">
        <f t="shared" si="2"/>
        <v>25</v>
      </c>
      <c r="AH60" s="48">
        <f t="shared" si="2"/>
        <v>25</v>
      </c>
      <c r="AI60" s="48">
        <f t="shared" si="2"/>
        <v>25</v>
      </c>
      <c r="AJ60" s="48">
        <f t="shared" si="2"/>
        <v>25</v>
      </c>
      <c r="AK60" s="48">
        <f t="shared" si="2"/>
        <v>25</v>
      </c>
      <c r="AL60" s="48">
        <f t="shared" si="2"/>
        <v>25</v>
      </c>
      <c r="AM60" s="48">
        <f t="shared" si="2"/>
        <v>25</v>
      </c>
      <c r="AN60" s="48">
        <f t="shared" si="2"/>
        <v>25</v>
      </c>
      <c r="AO60" s="48">
        <f t="shared" si="2"/>
        <v>25</v>
      </c>
      <c r="AP60" s="48">
        <f t="shared" si="2"/>
        <v>25</v>
      </c>
      <c r="AQ60" s="48"/>
      <c r="AR60" s="48"/>
    </row>
    <row r="61" spans="1:52" s="108" customFormat="1" x14ac:dyDescent="0.25">
      <c r="A61" s="121"/>
      <c r="B61" s="48"/>
      <c r="C61" s="48">
        <f t="shared" ref="C61:AP61" si="3">1000*C31/((IF($Q$9="Square or Rectangular",$AK$9*$AO$9,PI()*($AK$9/2)^2)))</f>
        <v>0</v>
      </c>
      <c r="D61" s="48">
        <f t="shared" si="3"/>
        <v>0</v>
      </c>
      <c r="E61" s="48">
        <f t="shared" si="3"/>
        <v>0</v>
      </c>
      <c r="F61" s="48">
        <f t="shared" si="3"/>
        <v>0</v>
      </c>
      <c r="G61" s="48">
        <f t="shared" si="3"/>
        <v>0</v>
      </c>
      <c r="H61" s="48">
        <f t="shared" si="3"/>
        <v>0</v>
      </c>
      <c r="I61" s="48">
        <f t="shared" si="3"/>
        <v>0</v>
      </c>
      <c r="J61" s="48">
        <f t="shared" si="3"/>
        <v>0</v>
      </c>
      <c r="K61" s="48">
        <f t="shared" si="3"/>
        <v>0</v>
      </c>
      <c r="L61" s="48">
        <f t="shared" si="3"/>
        <v>1.3924099444056521</v>
      </c>
      <c r="M61" s="48">
        <f t="shared" si="3"/>
        <v>2.7848198888113043</v>
      </c>
      <c r="N61" s="48">
        <f t="shared" si="3"/>
        <v>4.77397695224795</v>
      </c>
      <c r="O61" s="48">
        <f t="shared" si="3"/>
        <v>5.7685554839662734</v>
      </c>
      <c r="P61" s="48">
        <f t="shared" si="3"/>
        <v>7.956628253746584</v>
      </c>
      <c r="Q61" s="48">
        <f t="shared" si="3"/>
        <v>8.9512067854649064</v>
      </c>
      <c r="R61" s="48">
        <f t="shared" si="3"/>
        <v>10.443074583042392</v>
      </c>
      <c r="S61" s="48">
        <f t="shared" si="3"/>
        <v>10.940363848901553</v>
      </c>
      <c r="T61" s="48">
        <f t="shared" si="3"/>
        <v>10.443074583042392</v>
      </c>
      <c r="U61" s="48">
        <f t="shared" si="3"/>
        <v>14.918677975774845</v>
      </c>
      <c r="V61" s="48">
        <f t="shared" si="3"/>
        <v>0</v>
      </c>
      <c r="W61" s="48">
        <f t="shared" si="3"/>
        <v>0</v>
      </c>
      <c r="X61" s="48">
        <f t="shared" si="3"/>
        <v>10.940363848901553</v>
      </c>
      <c r="Y61" s="48">
        <f t="shared" si="3"/>
        <v>10.940363848901553</v>
      </c>
      <c r="Z61" s="48">
        <f t="shared" si="3"/>
        <v>10.940363848901553</v>
      </c>
      <c r="AA61" s="48">
        <f t="shared" si="3"/>
        <v>12.9295209123382</v>
      </c>
      <c r="AB61" s="48">
        <f t="shared" si="3"/>
        <v>13.924099444056521</v>
      </c>
      <c r="AC61" s="48">
        <f t="shared" si="3"/>
        <v>15.913256507493168</v>
      </c>
      <c r="AD61" s="48">
        <f t="shared" si="3"/>
        <v>14.918677975774845</v>
      </c>
      <c r="AE61" s="48">
        <f t="shared" si="3"/>
        <v>11.934942380619876</v>
      </c>
      <c r="AF61" s="48">
        <f t="shared" si="3"/>
        <v>10.940363848901553</v>
      </c>
      <c r="AG61" s="48">
        <f t="shared" si="3"/>
        <v>9.9457853171832298</v>
      </c>
      <c r="AH61" s="48">
        <f t="shared" si="3"/>
        <v>8.9512067854649064</v>
      </c>
      <c r="AI61" s="48">
        <f t="shared" si="3"/>
        <v>7.956628253746584</v>
      </c>
      <c r="AJ61" s="48">
        <f t="shared" si="3"/>
        <v>5.9674711903099382</v>
      </c>
      <c r="AK61" s="48">
        <f t="shared" si="3"/>
        <v>4.3761455395606212</v>
      </c>
      <c r="AL61" s="48">
        <f t="shared" si="3"/>
        <v>2.1880727697803106</v>
      </c>
      <c r="AM61" s="48">
        <f t="shared" si="3"/>
        <v>1.1934942380619875</v>
      </c>
      <c r="AN61" s="48">
        <f t="shared" si="3"/>
        <v>0</v>
      </c>
      <c r="AO61" s="48">
        <f t="shared" si="3"/>
        <v>0</v>
      </c>
      <c r="AP61" s="48">
        <f t="shared" si="3"/>
        <v>0</v>
      </c>
      <c r="AQ61" s="48"/>
      <c r="AR61" s="48"/>
    </row>
    <row r="62" spans="1:52" s="108" customFormat="1" x14ac:dyDescent="0.25">
      <c r="A62" s="121"/>
      <c r="B62" s="48"/>
      <c r="C62" s="48" t="str">
        <f t="shared" ref="C62:Q62" si="4">IF(C61=0,"",C61)</f>
        <v/>
      </c>
      <c r="D62" s="48" t="str">
        <f t="shared" si="4"/>
        <v/>
      </c>
      <c r="E62" s="48" t="str">
        <f t="shared" si="4"/>
        <v/>
      </c>
      <c r="F62" s="48" t="str">
        <f t="shared" si="4"/>
        <v/>
      </c>
      <c r="G62" s="48" t="str">
        <f t="shared" si="4"/>
        <v/>
      </c>
      <c r="H62" s="48" t="str">
        <f t="shared" si="4"/>
        <v/>
      </c>
      <c r="I62" s="48" t="str">
        <f t="shared" si="4"/>
        <v/>
      </c>
      <c r="J62" s="48" t="str">
        <f t="shared" si="4"/>
        <v/>
      </c>
      <c r="K62" s="48" t="str">
        <f t="shared" si="4"/>
        <v/>
      </c>
      <c r="L62" s="48">
        <f t="shared" si="4"/>
        <v>1.3924099444056521</v>
      </c>
      <c r="M62" s="48">
        <f t="shared" si="4"/>
        <v>2.7848198888113043</v>
      </c>
      <c r="N62" s="48">
        <f t="shared" si="4"/>
        <v>4.77397695224795</v>
      </c>
      <c r="O62" s="48">
        <f t="shared" si="4"/>
        <v>5.7685554839662734</v>
      </c>
      <c r="P62" s="48">
        <f t="shared" si="4"/>
        <v>7.956628253746584</v>
      </c>
      <c r="Q62" s="48">
        <f t="shared" si="4"/>
        <v>8.9512067854649064</v>
      </c>
      <c r="R62" s="48">
        <f t="shared" ref="R62:AB62" si="5">IF(R61=0,"",R61)</f>
        <v>10.443074583042392</v>
      </c>
      <c r="S62" s="48">
        <f t="shared" si="5"/>
        <v>10.940363848901553</v>
      </c>
      <c r="T62" s="48">
        <f t="shared" si="5"/>
        <v>10.443074583042392</v>
      </c>
      <c r="U62" s="48">
        <f t="shared" si="5"/>
        <v>14.918677975774845</v>
      </c>
      <c r="V62" s="48" t="str">
        <f t="shared" si="5"/>
        <v/>
      </c>
      <c r="W62" s="48" t="str">
        <f t="shared" si="5"/>
        <v/>
      </c>
      <c r="X62" s="48">
        <f t="shared" si="5"/>
        <v>10.940363848901553</v>
      </c>
      <c r="Y62" s="48">
        <f t="shared" si="5"/>
        <v>10.940363848901553</v>
      </c>
      <c r="Z62" s="48">
        <f t="shared" si="5"/>
        <v>10.940363848901553</v>
      </c>
      <c r="AA62" s="48">
        <f t="shared" si="5"/>
        <v>12.9295209123382</v>
      </c>
      <c r="AB62" s="48">
        <f t="shared" si="5"/>
        <v>13.924099444056521</v>
      </c>
      <c r="AC62" s="48">
        <f t="shared" ref="AC62:AP62" si="6">IF(AC61=0,"",AC61)</f>
        <v>15.913256507493168</v>
      </c>
      <c r="AD62" s="48">
        <f t="shared" si="6"/>
        <v>14.918677975774845</v>
      </c>
      <c r="AE62" s="48">
        <f t="shared" si="6"/>
        <v>11.934942380619876</v>
      </c>
      <c r="AF62" s="48">
        <f t="shared" si="6"/>
        <v>10.940363848901553</v>
      </c>
      <c r="AG62" s="48">
        <f t="shared" si="6"/>
        <v>9.9457853171832298</v>
      </c>
      <c r="AH62" s="48">
        <f t="shared" si="6"/>
        <v>8.9512067854649064</v>
      </c>
      <c r="AI62" s="48">
        <f t="shared" si="6"/>
        <v>7.956628253746584</v>
      </c>
      <c r="AJ62" s="48">
        <f t="shared" si="6"/>
        <v>5.9674711903099382</v>
      </c>
      <c r="AK62" s="48">
        <f t="shared" si="6"/>
        <v>4.3761455395606212</v>
      </c>
      <c r="AL62" s="48">
        <f t="shared" si="6"/>
        <v>2.1880727697803106</v>
      </c>
      <c r="AM62" s="48">
        <f t="shared" si="6"/>
        <v>1.1934942380619875</v>
      </c>
      <c r="AN62" s="48" t="str">
        <f t="shared" si="6"/>
        <v/>
      </c>
      <c r="AO62" s="48" t="str">
        <f t="shared" si="6"/>
        <v/>
      </c>
      <c r="AP62" s="48" t="str">
        <f t="shared" si="6"/>
        <v/>
      </c>
      <c r="AQ62" s="48"/>
      <c r="AR62" s="48"/>
    </row>
    <row r="63" spans="1:52" s="108" customFormat="1" x14ac:dyDescent="0.25">
      <c r="A63" s="121"/>
      <c r="B63" s="48"/>
      <c r="C63" s="48" t="str">
        <f t="shared" ref="C63:Q63" si="7">IF(C62&gt;$C$65,C62,"")</f>
        <v/>
      </c>
      <c r="D63" s="48" t="str">
        <f t="shared" si="7"/>
        <v/>
      </c>
      <c r="E63" s="48" t="str">
        <f t="shared" si="7"/>
        <v/>
      </c>
      <c r="F63" s="48" t="str">
        <f t="shared" si="7"/>
        <v/>
      </c>
      <c r="G63" s="48" t="str">
        <f t="shared" si="7"/>
        <v/>
      </c>
      <c r="H63" s="48" t="str">
        <f t="shared" si="7"/>
        <v/>
      </c>
      <c r="I63" s="48" t="str">
        <f t="shared" si="7"/>
        <v/>
      </c>
      <c r="J63" s="48" t="str">
        <f t="shared" si="7"/>
        <v/>
      </c>
      <c r="K63" s="48" t="str">
        <f t="shared" si="7"/>
        <v/>
      </c>
      <c r="L63" s="48" t="str">
        <f t="shared" si="7"/>
        <v/>
      </c>
      <c r="M63" s="48" t="str">
        <f t="shared" si="7"/>
        <v/>
      </c>
      <c r="N63" s="48" t="str">
        <f t="shared" si="7"/>
        <v/>
      </c>
      <c r="O63" s="48" t="str">
        <f t="shared" si="7"/>
        <v/>
      </c>
      <c r="P63" s="48" t="str">
        <f t="shared" si="7"/>
        <v/>
      </c>
      <c r="Q63" s="48" t="str">
        <f t="shared" si="7"/>
        <v/>
      </c>
      <c r="R63" s="48" t="str">
        <f t="shared" ref="R63:AB63" si="8">IF(R62&gt;$C$65,R62,"")</f>
        <v/>
      </c>
      <c r="S63" s="48" t="str">
        <f t="shared" si="8"/>
        <v/>
      </c>
      <c r="T63" s="48" t="str">
        <f t="shared" si="8"/>
        <v/>
      </c>
      <c r="U63" s="48">
        <f t="shared" si="8"/>
        <v>14.918677975774845</v>
      </c>
      <c r="V63" s="48" t="str">
        <f t="shared" si="8"/>
        <v/>
      </c>
      <c r="W63" s="48" t="str">
        <f t="shared" si="8"/>
        <v/>
      </c>
      <c r="X63" s="48" t="str">
        <f t="shared" si="8"/>
        <v/>
      </c>
      <c r="Y63" s="48" t="str">
        <f t="shared" si="8"/>
        <v/>
      </c>
      <c r="Z63" s="48" t="str">
        <f t="shared" si="8"/>
        <v/>
      </c>
      <c r="AA63" s="48">
        <f t="shared" si="8"/>
        <v>12.9295209123382</v>
      </c>
      <c r="AB63" s="48">
        <f t="shared" si="8"/>
        <v>13.924099444056521</v>
      </c>
      <c r="AC63" s="48">
        <f t="shared" ref="AC63:AP63" si="9">IF(AC62&gt;$C$65,AC62,"")</f>
        <v>15.913256507493168</v>
      </c>
      <c r="AD63" s="48">
        <f t="shared" si="9"/>
        <v>14.918677975774845</v>
      </c>
      <c r="AE63" s="48">
        <f t="shared" si="9"/>
        <v>11.934942380619876</v>
      </c>
      <c r="AF63" s="48" t="str">
        <f t="shared" si="9"/>
        <v/>
      </c>
      <c r="AG63" s="48" t="str">
        <f t="shared" si="9"/>
        <v/>
      </c>
      <c r="AH63" s="48" t="str">
        <f t="shared" si="9"/>
        <v/>
      </c>
      <c r="AI63" s="48" t="str">
        <f t="shared" si="9"/>
        <v/>
      </c>
      <c r="AJ63" s="48" t="str">
        <f t="shared" si="9"/>
        <v/>
      </c>
      <c r="AK63" s="48" t="str">
        <f t="shared" si="9"/>
        <v/>
      </c>
      <c r="AL63" s="48" t="str">
        <f t="shared" si="9"/>
        <v/>
      </c>
      <c r="AM63" s="48" t="str">
        <f t="shared" si="9"/>
        <v/>
      </c>
      <c r="AN63" s="48" t="str">
        <f t="shared" si="9"/>
        <v/>
      </c>
      <c r="AO63" s="48" t="str">
        <f t="shared" si="9"/>
        <v/>
      </c>
      <c r="AP63" s="48" t="str">
        <f t="shared" si="9"/>
        <v/>
      </c>
      <c r="AQ63" s="48"/>
      <c r="AR63" s="48"/>
    </row>
    <row r="64" spans="1:52" s="108" customFormat="1" x14ac:dyDescent="0.25">
      <c r="A64" s="121"/>
      <c r="B64" s="48"/>
      <c r="C64" s="48" t="s">
        <v>30</v>
      </c>
      <c r="D64" s="48" t="s">
        <v>31</v>
      </c>
      <c r="E64" s="48" t="s">
        <v>32</v>
      </c>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row>
    <row r="65" spans="1:44" s="108" customFormat="1" x14ac:dyDescent="0.25">
      <c r="A65" s="121"/>
      <c r="B65" s="48"/>
      <c r="C65" s="48">
        <f>QUARTILE(C62:AP62,3)</f>
        <v>10.940363848901553</v>
      </c>
      <c r="D65" s="48">
        <f>AVERAGE(C62:AP62)</f>
        <v>8.9359055772846254</v>
      </c>
      <c r="E65" s="48">
        <f>AVERAGE(C63:AP63)</f>
        <v>14.089862532676243</v>
      </c>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row>
    <row r="66" spans="1:44" s="108" customFormat="1" x14ac:dyDescent="0.25">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row>
  </sheetData>
  <sortState xmlns:xlrd2="http://schemas.microsoft.com/office/spreadsheetml/2017/richdata2" ref="C63:Z63">
    <sortCondition ref="C63"/>
  </sortState>
  <mergeCells count="34">
    <mergeCell ref="B53:AQ56"/>
    <mergeCell ref="F42:R42"/>
    <mergeCell ref="F50:R50"/>
    <mergeCell ref="F44:R44"/>
    <mergeCell ref="S44:T44"/>
    <mergeCell ref="S42:T42"/>
    <mergeCell ref="S50:T50"/>
    <mergeCell ref="F46:R46"/>
    <mergeCell ref="S46:T46"/>
    <mergeCell ref="U42:V42"/>
    <mergeCell ref="U44:V44"/>
    <mergeCell ref="U46:V46"/>
    <mergeCell ref="F48:R48"/>
    <mergeCell ref="AW52:AX52"/>
    <mergeCell ref="AP9:AQ9"/>
    <mergeCell ref="AO13:AQ13"/>
    <mergeCell ref="S48:T48"/>
    <mergeCell ref="U48:V48"/>
    <mergeCell ref="C1:AP1"/>
    <mergeCell ref="AP24:AP25"/>
    <mergeCell ref="AP33:AP34"/>
    <mergeCell ref="C29:V29"/>
    <mergeCell ref="W29:AP29"/>
    <mergeCell ref="D33:T34"/>
    <mergeCell ref="Q9:T9"/>
    <mergeCell ref="Z7:AA7"/>
    <mergeCell ref="C3:AQ5"/>
    <mergeCell ref="U34:X34"/>
    <mergeCell ref="AM11:AN11"/>
    <mergeCell ref="AO11:AQ11"/>
    <mergeCell ref="AM9:AN9"/>
    <mergeCell ref="AI9:AJ9"/>
    <mergeCell ref="AM13:AN13"/>
    <mergeCell ref="Q13:T13"/>
  </mergeCells>
  <dataValidations count="4">
    <dataValidation type="whole" allowBlank="1" showInputMessage="1" showErrorMessage="1" sqref="Q18 V18:W18" xr:uid="{00000000-0002-0000-0000-000000000000}">
      <formula1>1</formula1>
      <formula2>10000</formula2>
    </dataValidation>
    <dataValidation allowBlank="1" showErrorMessage="1" promptTitle="Select from drop down tab" prompt="Select either kg N/ha or mm effluent applied" sqref="AV31:AV40" xr:uid="{00000000-0002-0000-0000-000001000000}"/>
    <dataValidation type="list" allowBlank="1" showInputMessage="1" showErrorMessage="1" sqref="Q9" xr:uid="{00000000-0002-0000-0000-000002000000}">
      <formula1>$U$9:$U$10</formula1>
    </dataValidation>
    <dataValidation type="list" allowBlank="1" showInputMessage="1" showErrorMessage="1" sqref="Q13:T13" xr:uid="{00000000-0002-0000-0000-000003000000}">
      <formula1>$U$13:$U$14</formula1>
    </dataValidation>
  </dataValidations>
  <pageMargins left="0.7" right="0.7" top="0.75" bottom="0.75" header="0.3" footer="0.3"/>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85"/>
  <sheetViews>
    <sheetView showGridLines="0" topLeftCell="A6" zoomScaleNormal="100" workbookViewId="0">
      <selection activeCell="S17" sqref="S17:V17"/>
    </sheetView>
  </sheetViews>
  <sheetFormatPr defaultRowHeight="15" x14ac:dyDescent="0.25"/>
  <cols>
    <col min="1" max="1" width="5.140625" customWidth="1"/>
    <col min="2" max="2" width="2.140625" style="14" customWidth="1"/>
    <col min="3" max="29" width="5.7109375" style="14" customWidth="1"/>
    <col min="30" max="30" width="4.140625" style="14" customWidth="1"/>
    <col min="31" max="31" width="3.5703125" style="14" customWidth="1"/>
    <col min="32" max="40" width="5.7109375" customWidth="1"/>
  </cols>
  <sheetData>
    <row r="1" spans="1:44" ht="58.5" customHeight="1" x14ac:dyDescent="0.35">
      <c r="A1" s="33"/>
      <c r="B1" s="34"/>
      <c r="C1" s="141" t="s">
        <v>19</v>
      </c>
      <c r="D1" s="141"/>
      <c r="E1" s="141"/>
      <c r="F1" s="141"/>
      <c r="G1" s="141"/>
      <c r="H1" s="141"/>
      <c r="I1" s="141"/>
      <c r="J1" s="141"/>
      <c r="K1" s="141"/>
      <c r="L1" s="141"/>
      <c r="M1" s="141"/>
      <c r="N1" s="141"/>
      <c r="O1" s="141"/>
      <c r="P1" s="142"/>
      <c r="Q1" s="142"/>
      <c r="R1" s="142"/>
      <c r="S1" s="142"/>
      <c r="T1" s="142"/>
      <c r="U1" s="142"/>
      <c r="V1" s="142"/>
      <c r="W1" s="142"/>
      <c r="X1" s="142"/>
      <c r="Y1" s="142"/>
      <c r="Z1" s="142"/>
      <c r="AA1" s="142"/>
      <c r="AB1" s="142"/>
      <c r="AC1" s="142"/>
      <c r="AD1" s="35"/>
      <c r="AE1" s="34"/>
    </row>
    <row r="2" spans="1:44" s="36" customFormat="1" ht="12" customHeight="1" x14ac:dyDescent="0.35">
      <c r="B2" s="37"/>
      <c r="C2" s="38"/>
      <c r="D2" s="38"/>
      <c r="E2" s="38"/>
      <c r="F2" s="38"/>
      <c r="G2" s="38"/>
      <c r="H2" s="38"/>
      <c r="I2" s="38"/>
      <c r="J2" s="38"/>
      <c r="K2" s="38"/>
      <c r="L2" s="38"/>
      <c r="M2" s="38"/>
      <c r="N2" s="38"/>
      <c r="O2" s="38"/>
      <c r="P2" s="39"/>
      <c r="Q2" s="39"/>
      <c r="R2" s="39"/>
      <c r="S2" s="39"/>
      <c r="T2" s="39"/>
      <c r="U2" s="39"/>
      <c r="V2" s="39"/>
      <c r="W2" s="39"/>
      <c r="X2" s="39"/>
      <c r="Y2" s="39"/>
      <c r="Z2" s="39"/>
      <c r="AA2" s="39"/>
      <c r="AB2" s="39"/>
      <c r="AC2" s="39"/>
      <c r="AD2" s="39"/>
      <c r="AE2" s="37"/>
    </row>
    <row r="3" spans="1:44" ht="15" customHeight="1" x14ac:dyDescent="0.25">
      <c r="B3" s="11"/>
      <c r="C3" s="152" t="s">
        <v>67</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40"/>
      <c r="AE3" s="11"/>
      <c r="AF3" s="36"/>
      <c r="AG3" s="36"/>
      <c r="AH3" s="36"/>
      <c r="AI3" s="36"/>
      <c r="AJ3" s="36"/>
    </row>
    <row r="4" spans="1:44" ht="36.75" customHeight="1" x14ac:dyDescent="0.25">
      <c r="B4" s="1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40"/>
      <c r="AE4" s="11"/>
      <c r="AF4" s="41"/>
      <c r="AG4" s="42"/>
      <c r="AH4" s="42"/>
      <c r="AI4" s="42"/>
      <c r="AJ4" s="36"/>
    </row>
    <row r="5" spans="1:44" ht="26.25" customHeight="1" x14ac:dyDescent="0.25">
      <c r="B5" s="11"/>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40"/>
      <c r="AE5" s="11"/>
      <c r="AF5" s="36"/>
      <c r="AG5" s="36"/>
      <c r="AH5" s="36"/>
      <c r="AI5" s="36"/>
      <c r="AJ5" s="36"/>
    </row>
    <row r="6" spans="1:44" ht="9.75" customHeight="1" x14ac:dyDescent="0.25">
      <c r="B6" s="11"/>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40"/>
      <c r="AE6" s="11"/>
      <c r="AF6" s="36"/>
      <c r="AG6" s="36"/>
      <c r="AH6" s="36"/>
      <c r="AI6" s="36"/>
      <c r="AJ6" s="36"/>
    </row>
    <row r="7" spans="1:44" ht="25.5" customHeight="1" x14ac:dyDescent="0.25">
      <c r="B7" s="43"/>
      <c r="C7" s="132" t="s">
        <v>0</v>
      </c>
      <c r="D7" s="45"/>
      <c r="E7" s="110" t="s">
        <v>22</v>
      </c>
      <c r="F7" s="45"/>
      <c r="G7" s="45"/>
      <c r="H7" s="45"/>
      <c r="I7" s="45"/>
      <c r="J7" s="45"/>
      <c r="K7" s="45"/>
      <c r="L7" s="45"/>
      <c r="M7" s="45"/>
      <c r="N7" s="45"/>
      <c r="O7" s="45"/>
      <c r="P7" s="44"/>
      <c r="Q7" s="45"/>
      <c r="R7" s="45"/>
      <c r="S7" s="45"/>
      <c r="T7" s="150">
        <v>25</v>
      </c>
      <c r="U7" s="151"/>
      <c r="V7" s="159" t="s">
        <v>7</v>
      </c>
      <c r="W7" s="160"/>
      <c r="AC7" s="11"/>
      <c r="AD7" s="11"/>
      <c r="AE7" s="11"/>
      <c r="AF7" s="11"/>
      <c r="AG7" s="11"/>
      <c r="AH7" s="11"/>
      <c r="AI7" s="11"/>
      <c r="AJ7" s="11"/>
      <c r="AK7" s="83"/>
      <c r="AL7" s="83"/>
      <c r="AM7" s="83"/>
    </row>
    <row r="8" spans="1:44" ht="7.5" customHeight="1" x14ac:dyDescent="0.25">
      <c r="B8" s="11"/>
      <c r="C8" s="10"/>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83"/>
      <c r="AL8" s="83"/>
      <c r="AM8" s="83"/>
    </row>
    <row r="9" spans="1:44" ht="24" customHeight="1" x14ac:dyDescent="0.25">
      <c r="B9" s="43"/>
      <c r="C9" s="132" t="s">
        <v>23</v>
      </c>
      <c r="D9" s="45"/>
      <c r="E9" s="110" t="s">
        <v>28</v>
      </c>
      <c r="F9" s="45"/>
      <c r="G9" s="45"/>
      <c r="H9" s="45"/>
      <c r="I9" s="45"/>
      <c r="J9" s="45"/>
      <c r="K9" s="45"/>
      <c r="L9" s="45"/>
      <c r="M9" s="45"/>
      <c r="N9" s="45"/>
      <c r="O9" s="45"/>
      <c r="P9" s="45"/>
      <c r="Q9" s="45"/>
      <c r="R9" s="45"/>
      <c r="S9" s="149" t="s">
        <v>2</v>
      </c>
      <c r="T9" s="149"/>
      <c r="U9" s="149"/>
      <c r="V9" s="149"/>
      <c r="W9" s="46" t="s">
        <v>1</v>
      </c>
    </row>
    <row r="10" spans="1:44" ht="7.5" customHeight="1" x14ac:dyDescent="0.25">
      <c r="B10" s="11"/>
      <c r="C10" s="138"/>
      <c r="D10" s="87"/>
      <c r="E10" s="97"/>
      <c r="F10" s="82"/>
      <c r="G10" s="82"/>
      <c r="H10" s="82"/>
      <c r="I10" s="82"/>
      <c r="J10" s="82"/>
      <c r="K10" s="82"/>
      <c r="L10"/>
      <c r="M10"/>
      <c r="N10"/>
      <c r="O10"/>
      <c r="P10"/>
      <c r="Q10"/>
      <c r="S10" s="82"/>
      <c r="T10" s="82"/>
      <c r="U10" s="82"/>
      <c r="V10" s="82"/>
      <c r="W10" s="48" t="s">
        <v>2</v>
      </c>
      <c r="Z10" s="98"/>
      <c r="AA10" s="98"/>
      <c r="AB10" s="97"/>
      <c r="AC10" s="117"/>
      <c r="AD10" s="82"/>
    </row>
    <row r="11" spans="1:44" ht="24" customHeight="1" x14ac:dyDescent="0.25">
      <c r="B11" s="94"/>
      <c r="C11" s="139" t="s">
        <v>3</v>
      </c>
      <c r="D11" s="88"/>
      <c r="E11" s="112" t="s">
        <v>25</v>
      </c>
      <c r="F11" s="118"/>
      <c r="G11" s="118"/>
      <c r="H11" s="118"/>
      <c r="I11" s="118"/>
      <c r="J11" s="118"/>
      <c r="K11" s="118"/>
      <c r="L11" s="118"/>
      <c r="M11" s="118"/>
      <c r="N11" s="155" t="str">
        <f>IF(S9="Square or Rectangular","Width","Diameter ")</f>
        <v xml:space="preserve">Diameter </v>
      </c>
      <c r="O11" s="156"/>
      <c r="P11" s="150">
        <v>253</v>
      </c>
      <c r="Q11" s="151"/>
      <c r="R11" s="159" t="s">
        <v>7</v>
      </c>
      <c r="S11" s="160"/>
      <c r="T11" s="154" t="str">
        <f>IF(S9="Square or Rectangular","Length","")</f>
        <v/>
      </c>
      <c r="U11" s="156"/>
      <c r="V11" s="150">
        <v>0</v>
      </c>
      <c r="W11" s="151"/>
      <c r="X11" s="159" t="str">
        <f>IF(S9="Square or Rectangular","mm","")</f>
        <v/>
      </c>
      <c r="Y11" s="160"/>
      <c r="Z11" s="98"/>
      <c r="AA11" s="98"/>
      <c r="AB11"/>
      <c r="AC11"/>
      <c r="AD11"/>
      <c r="AE11"/>
    </row>
    <row r="12" spans="1:44" ht="7.5" customHeight="1" x14ac:dyDescent="0.25">
      <c r="B12" s="11"/>
      <c r="C12" s="138"/>
      <c r="D12" s="87"/>
      <c r="E12" s="97"/>
      <c r="F12" s="82"/>
      <c r="G12" s="82"/>
      <c r="H12" s="82"/>
      <c r="I12" s="82"/>
      <c r="J12" s="82"/>
      <c r="K12" s="82"/>
      <c r="L12" s="82"/>
      <c r="M12" s="82"/>
      <c r="N12" s="82"/>
      <c r="O12" s="82"/>
      <c r="P12" s="48"/>
      <c r="Z12" s="98"/>
      <c r="AA12" s="98"/>
      <c r="AB12" s="97"/>
      <c r="AC12" s="117"/>
      <c r="AD12" s="82"/>
    </row>
    <row r="13" spans="1:44" ht="24" customHeight="1" x14ac:dyDescent="0.25">
      <c r="B13" s="43"/>
      <c r="C13" s="132" t="s">
        <v>14</v>
      </c>
      <c r="D13" s="110"/>
      <c r="E13" s="127" t="s">
        <v>59</v>
      </c>
      <c r="F13" s="85"/>
      <c r="G13" s="45"/>
      <c r="H13" s="45"/>
      <c r="I13" s="45"/>
      <c r="J13" s="45"/>
      <c r="K13" s="45"/>
      <c r="L13" s="45"/>
      <c r="M13" s="45"/>
      <c r="N13" s="45"/>
      <c r="O13" s="45"/>
      <c r="P13" s="44"/>
      <c r="Q13" s="45"/>
      <c r="R13" s="44"/>
      <c r="S13" s="126">
        <v>24</v>
      </c>
      <c r="T13" s="154" t="s">
        <v>71</v>
      </c>
      <c r="U13" s="156"/>
      <c r="V13" s="126">
        <v>0</v>
      </c>
      <c r="W13" s="159" t="s">
        <v>34</v>
      </c>
      <c r="X13" s="160"/>
      <c r="AR13" s="14"/>
    </row>
    <row r="14" spans="1:44" ht="7.5" customHeight="1" x14ac:dyDescent="0.25">
      <c r="B14" s="11"/>
      <c r="C14" s="133"/>
      <c r="D14" s="47"/>
      <c r="E14" s="47"/>
      <c r="F14" s="47"/>
      <c r="G14" s="47"/>
      <c r="H14" s="47"/>
      <c r="I14" s="47"/>
      <c r="J14" s="47"/>
      <c r="K14" s="47"/>
      <c r="L14" s="47"/>
      <c r="M14" s="47"/>
      <c r="N14" s="47"/>
      <c r="O14" s="47"/>
      <c r="P14" s="47"/>
      <c r="Q14" s="47"/>
      <c r="R14" s="47"/>
      <c r="S14" s="47"/>
      <c r="T14" s="47"/>
      <c r="U14" s="48"/>
      <c r="V14" s="11"/>
      <c r="W14" s="92"/>
      <c r="X14" s="92"/>
      <c r="Y14" s="92"/>
      <c r="Z14" s="86"/>
      <c r="AA14" s="87"/>
      <c r="AB14" s="87"/>
      <c r="AC14" s="86"/>
      <c r="AD14" s="86"/>
      <c r="AE14" s="86"/>
      <c r="AF14" s="86"/>
      <c r="AG14" s="86"/>
      <c r="AH14" s="86"/>
      <c r="AI14" s="86"/>
      <c r="AJ14" s="86"/>
      <c r="AK14" s="86"/>
      <c r="AL14" s="14"/>
      <c r="AM14" s="93"/>
      <c r="AN14" s="14"/>
      <c r="AO14" s="14"/>
      <c r="AP14" s="14"/>
      <c r="AQ14" s="14"/>
      <c r="AR14" s="14"/>
    </row>
    <row r="15" spans="1:44" ht="24" customHeight="1" x14ac:dyDescent="0.25">
      <c r="B15" s="94" t="s">
        <v>39</v>
      </c>
      <c r="C15" s="139"/>
      <c r="D15" s="88"/>
      <c r="E15" s="112" t="s">
        <v>47</v>
      </c>
      <c r="F15" s="118"/>
      <c r="G15" s="89"/>
      <c r="H15" s="89"/>
      <c r="I15" s="89"/>
      <c r="J15" s="112"/>
      <c r="K15" s="89"/>
      <c r="L15" s="89"/>
      <c r="M15" s="89"/>
      <c r="N15" s="89"/>
      <c r="O15" s="89"/>
      <c r="P15" s="89"/>
      <c r="Q15" s="89"/>
      <c r="R15" s="90"/>
      <c r="S15" s="150">
        <v>30</v>
      </c>
      <c r="T15" s="151"/>
      <c r="U15" s="154" t="s">
        <v>38</v>
      </c>
      <c r="V15" s="155"/>
      <c r="W15" s="156"/>
      <c r="X15" s="50"/>
      <c r="Y15" s="50"/>
      <c r="Z15" s="82"/>
      <c r="AA15" s="97"/>
      <c r="AB15" s="97"/>
      <c r="AC15" s="97"/>
      <c r="AD15" s="82"/>
      <c r="AE15" s="97"/>
      <c r="AF15" s="97"/>
      <c r="AG15" s="97"/>
      <c r="AH15" s="97"/>
      <c r="AI15" s="97"/>
      <c r="AJ15" s="97"/>
      <c r="AK15" s="97"/>
      <c r="AL15" s="137"/>
      <c r="AM15" s="168"/>
      <c r="AN15" s="168"/>
      <c r="AO15" s="168"/>
      <c r="AP15" s="168"/>
      <c r="AQ15" s="168"/>
      <c r="AR15" s="14"/>
    </row>
    <row r="16" spans="1:44" ht="7.5" customHeight="1" x14ac:dyDescent="0.25">
      <c r="B16" s="11"/>
      <c r="C16" s="58"/>
      <c r="V16" s="11"/>
      <c r="W16" s="92"/>
      <c r="X16" s="92"/>
      <c r="Y16" s="92"/>
      <c r="Z16" s="86"/>
      <c r="AA16" s="87"/>
      <c r="AB16" s="87"/>
      <c r="AC16" s="86"/>
      <c r="AD16" s="86"/>
      <c r="AE16" s="86"/>
      <c r="AF16" s="86"/>
      <c r="AG16" s="86"/>
      <c r="AH16" s="86"/>
      <c r="AI16" s="86"/>
      <c r="AJ16" s="86"/>
      <c r="AK16" s="86"/>
      <c r="AL16" s="14"/>
      <c r="AM16" s="93"/>
      <c r="AN16" s="14"/>
      <c r="AO16" s="14"/>
      <c r="AP16" s="14"/>
      <c r="AQ16" s="14"/>
      <c r="AR16" s="14"/>
    </row>
    <row r="17" spans="2:44" ht="24" customHeight="1" x14ac:dyDescent="0.25">
      <c r="B17" s="43"/>
      <c r="C17" s="132" t="s">
        <v>40</v>
      </c>
      <c r="D17" s="110"/>
      <c r="E17" s="44" t="s">
        <v>60</v>
      </c>
      <c r="F17" s="85"/>
      <c r="G17" s="45"/>
      <c r="H17" s="45"/>
      <c r="I17" s="45"/>
      <c r="J17" s="45"/>
      <c r="K17" s="45"/>
      <c r="L17" s="45"/>
      <c r="M17" s="45"/>
      <c r="N17" s="45"/>
      <c r="O17" s="45"/>
      <c r="P17" s="45"/>
      <c r="Q17" s="45"/>
      <c r="R17" s="44"/>
      <c r="S17" s="149"/>
      <c r="T17" s="149"/>
      <c r="U17" s="149"/>
      <c r="V17" s="149"/>
      <c r="W17" s="46" t="s">
        <v>43</v>
      </c>
      <c r="X17" s="98"/>
      <c r="Y17" s="117"/>
      <c r="Z17" s="82"/>
      <c r="AG17" s="97"/>
      <c r="AH17" s="97"/>
      <c r="AI17" s="97"/>
      <c r="AJ17" s="97"/>
      <c r="AK17" s="97"/>
      <c r="AL17" s="137"/>
      <c r="AM17" s="168"/>
      <c r="AN17" s="168"/>
      <c r="AO17" s="168"/>
      <c r="AP17" s="168"/>
      <c r="AQ17" s="168"/>
      <c r="AR17" s="14"/>
    </row>
    <row r="18" spans="2:44" ht="7.5" customHeight="1" x14ac:dyDescent="0.25">
      <c r="B18" s="11"/>
      <c r="C18" s="133"/>
      <c r="D18" s="47"/>
      <c r="E18" s="47"/>
      <c r="F18" s="47"/>
      <c r="G18" s="47"/>
      <c r="H18" s="47"/>
      <c r="I18" s="47"/>
      <c r="J18" s="47"/>
      <c r="K18" s="47"/>
      <c r="L18" s="47"/>
      <c r="M18" s="47"/>
      <c r="N18" s="47"/>
      <c r="O18" s="47"/>
      <c r="P18" s="47"/>
      <c r="S18" s="47"/>
      <c r="T18" s="47"/>
      <c r="U18" s="47"/>
      <c r="V18" s="47"/>
      <c r="W18" s="48" t="s">
        <v>44</v>
      </c>
      <c r="X18" s="11"/>
      <c r="Y18" s="92"/>
      <c r="Z18" s="86"/>
      <c r="AG18" s="86"/>
      <c r="AH18" s="86"/>
      <c r="AI18" s="86"/>
      <c r="AJ18" s="86"/>
      <c r="AK18" s="86"/>
      <c r="AL18" s="14"/>
      <c r="AM18" s="93"/>
      <c r="AN18" s="14"/>
      <c r="AO18" s="14"/>
      <c r="AP18" s="14"/>
      <c r="AQ18" s="14"/>
      <c r="AR18" s="14"/>
    </row>
    <row r="19" spans="2:44" ht="24" customHeight="1" x14ac:dyDescent="0.25">
      <c r="B19" s="94" t="s">
        <v>57</v>
      </c>
      <c r="C19" s="139" t="s">
        <v>58</v>
      </c>
      <c r="D19" s="88"/>
      <c r="E19" s="44" t="s">
        <v>61</v>
      </c>
      <c r="F19" s="118"/>
      <c r="G19" s="89"/>
      <c r="H19" s="89"/>
      <c r="I19" s="89"/>
      <c r="J19" s="118"/>
      <c r="K19" s="89"/>
      <c r="L19" s="89"/>
      <c r="M19" s="89"/>
      <c r="N19" s="89"/>
      <c r="O19" s="89"/>
      <c r="P19" s="89"/>
      <c r="Q19" s="89"/>
      <c r="R19" s="90"/>
      <c r="S19" s="150">
        <v>4.18</v>
      </c>
      <c r="T19" s="157"/>
      <c r="U19" s="154" t="str">
        <f>IF(S17="m³/hour","m³/hour",(IF(S17="L/second","L/second","")))</f>
        <v/>
      </c>
      <c r="V19" s="155"/>
      <c r="W19" s="156"/>
      <c r="AR19" s="14"/>
    </row>
    <row r="20" spans="2:44" ht="7.5" customHeight="1" x14ac:dyDescent="0.25">
      <c r="B20" s="11"/>
      <c r="C20" s="47"/>
      <c r="D20" s="47"/>
      <c r="E20" s="47"/>
      <c r="F20" s="47"/>
      <c r="G20" s="47"/>
      <c r="H20" s="47"/>
      <c r="I20" s="47"/>
      <c r="J20" s="47"/>
      <c r="K20" s="47"/>
      <c r="L20" s="47"/>
      <c r="M20" s="47"/>
      <c r="N20" s="47"/>
      <c r="O20" s="47"/>
      <c r="P20" s="47"/>
      <c r="Q20" s="47"/>
      <c r="R20" s="47"/>
      <c r="S20" s="47"/>
      <c r="T20" s="47"/>
      <c r="V20" s="11"/>
      <c r="W20" s="92"/>
      <c r="X20" s="92"/>
      <c r="Y20" s="92"/>
      <c r="Z20" s="86"/>
      <c r="AA20" s="87"/>
      <c r="AB20" s="87"/>
    </row>
    <row r="21" spans="2:44" ht="24" customHeight="1" x14ac:dyDescent="0.25">
      <c r="B21" s="94" t="s">
        <v>57</v>
      </c>
      <c r="C21" s="139" t="s">
        <v>46</v>
      </c>
      <c r="D21" s="88"/>
      <c r="E21" s="44" t="s">
        <v>72</v>
      </c>
      <c r="F21" s="118"/>
      <c r="G21" s="89"/>
      <c r="H21" s="89"/>
      <c r="I21" s="89"/>
      <c r="J21" s="118"/>
      <c r="K21" s="89"/>
      <c r="L21" s="89"/>
      <c r="M21" s="89"/>
      <c r="N21" s="89"/>
      <c r="O21" s="89"/>
      <c r="P21" s="89"/>
      <c r="Q21" s="89"/>
      <c r="R21" s="90"/>
      <c r="S21" s="150">
        <v>3</v>
      </c>
      <c r="T21" s="157"/>
      <c r="U21" s="154" t="s">
        <v>73</v>
      </c>
      <c r="V21" s="155"/>
      <c r="W21" s="156"/>
      <c r="AR21" s="14"/>
    </row>
    <row r="22" spans="2:44" ht="7.5" customHeight="1" x14ac:dyDescent="0.25">
      <c r="B22" s="11"/>
      <c r="C22" s="47"/>
      <c r="D22" s="47"/>
      <c r="E22" s="47"/>
      <c r="F22" s="47"/>
      <c r="G22" s="47"/>
      <c r="H22" s="47"/>
      <c r="I22" s="47"/>
      <c r="J22" s="47"/>
      <c r="K22" s="47"/>
      <c r="L22" s="47"/>
      <c r="M22" s="47"/>
      <c r="N22" s="47"/>
      <c r="O22" s="47"/>
      <c r="P22" s="47"/>
      <c r="Q22" s="47"/>
      <c r="R22" s="47"/>
      <c r="S22" s="47"/>
      <c r="T22" s="47"/>
      <c r="V22" s="11"/>
      <c r="W22" s="92"/>
      <c r="X22" s="92"/>
      <c r="Y22" s="92"/>
      <c r="Z22" s="86"/>
      <c r="AA22" s="87"/>
      <c r="AB22" s="87"/>
    </row>
    <row r="23" spans="2:44" ht="24" customHeight="1" x14ac:dyDescent="0.25">
      <c r="B23" s="18"/>
      <c r="C23" s="134" t="s">
        <v>48</v>
      </c>
      <c r="D23" s="19"/>
      <c r="E23" s="19"/>
      <c r="F23" s="49" t="s">
        <v>9</v>
      </c>
      <c r="G23" s="19"/>
      <c r="H23" s="20"/>
      <c r="I23" s="20"/>
      <c r="J23" s="21"/>
      <c r="K23" s="21"/>
      <c r="L23" s="20"/>
      <c r="M23" s="20"/>
      <c r="N23" s="21"/>
      <c r="O23" s="21"/>
      <c r="P23" s="21"/>
      <c r="Q23" s="20"/>
      <c r="R23" s="21"/>
      <c r="S23" s="21"/>
      <c r="T23" s="20"/>
      <c r="U23" s="20"/>
      <c r="V23" s="21"/>
      <c r="W23" s="21"/>
      <c r="X23" s="21"/>
      <c r="Y23" s="21"/>
      <c r="Z23" s="21"/>
      <c r="AA23" s="22"/>
      <c r="AB23" s="22"/>
      <c r="AC23" s="23"/>
      <c r="AD23" s="24"/>
      <c r="AE23" s="9"/>
    </row>
    <row r="24" spans="2:44" ht="24" customHeight="1" x14ac:dyDescent="0.3">
      <c r="B24" s="9"/>
      <c r="C24" s="25"/>
      <c r="D24" s="25"/>
      <c r="E24" s="25"/>
      <c r="F24" s="25"/>
      <c r="G24" s="25"/>
      <c r="H24" s="25"/>
      <c r="I24" s="25"/>
      <c r="J24" s="25"/>
      <c r="K24" s="25"/>
      <c r="L24" s="25"/>
      <c r="M24" s="25"/>
      <c r="N24" s="25"/>
      <c r="O24" s="25"/>
      <c r="P24" s="25"/>
      <c r="Q24" s="11"/>
      <c r="R24" s="11"/>
      <c r="S24" s="11"/>
      <c r="T24" s="25"/>
      <c r="U24" s="25"/>
      <c r="V24" s="11"/>
      <c r="Y24" s="169" t="s">
        <v>17</v>
      </c>
      <c r="Z24" s="61">
        <v>20</v>
      </c>
      <c r="AA24" s="123"/>
      <c r="AB24" s="66" t="s">
        <v>13</v>
      </c>
      <c r="AC24" s="11"/>
      <c r="AD24" s="3"/>
      <c r="AE24" s="11"/>
    </row>
    <row r="25" spans="2:44" ht="24" customHeight="1" x14ac:dyDescent="0.25">
      <c r="B25" s="9"/>
      <c r="C25" s="11"/>
      <c r="D25" s="11"/>
      <c r="E25" s="11"/>
      <c r="F25" s="11"/>
      <c r="G25" s="11"/>
      <c r="H25" s="11"/>
      <c r="I25" s="11"/>
      <c r="J25" s="11"/>
      <c r="K25" s="11"/>
      <c r="L25" s="11"/>
      <c r="M25" s="11"/>
      <c r="N25" s="11"/>
      <c r="O25" s="11"/>
      <c r="Q25" s="82"/>
      <c r="R25" s="50"/>
      <c r="S25" s="82"/>
      <c r="V25" s="82"/>
      <c r="Y25" s="169"/>
      <c r="Z25" s="65">
        <v>19</v>
      </c>
      <c r="AA25" s="123"/>
      <c r="AB25" s="66" t="s">
        <v>13</v>
      </c>
      <c r="AC25" s="11"/>
      <c r="AD25" s="3"/>
      <c r="AE25" s="11"/>
    </row>
    <row r="26" spans="2:44" ht="24" customHeight="1" x14ac:dyDescent="0.25">
      <c r="B26" s="9"/>
      <c r="C26" s="11"/>
      <c r="D26" s="11"/>
      <c r="E26" s="11"/>
      <c r="F26" s="11"/>
      <c r="G26" s="11"/>
      <c r="H26" s="11"/>
      <c r="I26" s="11"/>
      <c r="J26" s="11"/>
      <c r="K26" s="11"/>
      <c r="L26" s="11"/>
      <c r="M26" s="11"/>
      <c r="N26" s="11"/>
      <c r="O26" s="11"/>
      <c r="Q26" s="119"/>
      <c r="R26" s="51"/>
      <c r="S26" s="114"/>
      <c r="V26" s="119"/>
      <c r="Y26" s="169"/>
      <c r="Z26" s="61">
        <v>18</v>
      </c>
      <c r="AA26" s="123"/>
      <c r="AB26" s="66" t="s">
        <v>13</v>
      </c>
      <c r="AC26" s="50"/>
      <c r="AD26" s="3"/>
      <c r="AE26" s="11"/>
    </row>
    <row r="27" spans="2:44" ht="24" customHeight="1" x14ac:dyDescent="0.25">
      <c r="B27" s="9"/>
      <c r="C27" s="11"/>
      <c r="D27" s="11"/>
      <c r="E27" s="11"/>
      <c r="F27" s="11"/>
      <c r="G27" s="11"/>
      <c r="H27" s="11"/>
      <c r="I27" s="11"/>
      <c r="J27" s="11"/>
      <c r="K27" s="11"/>
      <c r="L27" s="11"/>
      <c r="M27" s="11"/>
      <c r="N27" s="11"/>
      <c r="O27" s="11"/>
      <c r="P27" s="11"/>
      <c r="Q27" s="11"/>
      <c r="R27" s="11"/>
      <c r="S27" s="11"/>
      <c r="T27" s="11"/>
      <c r="U27" s="11"/>
      <c r="V27" s="11"/>
      <c r="Y27" s="169"/>
      <c r="Z27" s="65">
        <v>17</v>
      </c>
      <c r="AA27" s="123"/>
      <c r="AB27" s="66" t="s">
        <v>13</v>
      </c>
      <c r="AC27" s="51"/>
      <c r="AD27" s="3"/>
      <c r="AE27" s="11"/>
    </row>
    <row r="28" spans="2:44" ht="24" customHeight="1" x14ac:dyDescent="0.25">
      <c r="B28" s="26"/>
      <c r="C28" s="27"/>
      <c r="D28" s="27"/>
      <c r="E28" s="27"/>
      <c r="F28" s="27"/>
      <c r="G28" s="27"/>
      <c r="H28" s="27"/>
      <c r="I28" s="27"/>
      <c r="J28" s="27"/>
      <c r="K28" s="27"/>
      <c r="L28" s="27"/>
      <c r="M28" s="27"/>
      <c r="N28" s="27"/>
      <c r="O28" s="27"/>
      <c r="P28" s="11"/>
      <c r="Q28" s="11"/>
      <c r="R28" s="11"/>
      <c r="S28" s="11"/>
      <c r="T28" s="11"/>
      <c r="U28" s="11"/>
      <c r="V28" s="11"/>
      <c r="Y28" s="169"/>
      <c r="Z28" s="61">
        <v>16</v>
      </c>
      <c r="AA28" s="123"/>
      <c r="AB28" s="66" t="s">
        <v>13</v>
      </c>
      <c r="AC28" s="11"/>
      <c r="AD28" s="28"/>
      <c r="AE28" s="52"/>
    </row>
    <row r="29" spans="2:44" ht="24" customHeight="1" x14ac:dyDescent="0.25">
      <c r="B29" s="26"/>
      <c r="C29" s="27"/>
      <c r="D29" s="27"/>
      <c r="E29" s="27"/>
      <c r="F29" s="27"/>
      <c r="G29" s="27"/>
      <c r="H29" s="27"/>
      <c r="I29" s="27"/>
      <c r="J29" s="27"/>
      <c r="K29" s="27"/>
      <c r="L29" s="27"/>
      <c r="M29" s="27"/>
      <c r="N29" s="27"/>
      <c r="O29" s="27"/>
      <c r="P29" s="11"/>
      <c r="Q29" s="11"/>
      <c r="R29" s="11"/>
      <c r="S29" s="11"/>
      <c r="T29" s="11"/>
      <c r="U29" s="11"/>
      <c r="V29" s="11"/>
      <c r="Y29" s="169"/>
      <c r="Z29" s="65">
        <v>15</v>
      </c>
      <c r="AA29" s="123"/>
      <c r="AB29" s="66" t="s">
        <v>13</v>
      </c>
      <c r="AC29" s="11"/>
      <c r="AD29" s="28"/>
      <c r="AE29" s="52"/>
    </row>
    <row r="30" spans="2:44" ht="24" customHeight="1" x14ac:dyDescent="0.25">
      <c r="B30" s="26"/>
      <c r="C30" s="27"/>
      <c r="D30" s="27"/>
      <c r="E30" s="27"/>
      <c r="F30" s="27"/>
      <c r="G30" s="27"/>
      <c r="H30" s="27"/>
      <c r="I30" s="27"/>
      <c r="J30" s="27"/>
      <c r="K30" s="27"/>
      <c r="L30" s="27"/>
      <c r="M30" s="27"/>
      <c r="N30" s="27"/>
      <c r="O30" s="27"/>
      <c r="P30" s="11"/>
      <c r="Q30" s="11"/>
      <c r="R30" s="11"/>
      <c r="S30" s="11"/>
      <c r="T30" s="11"/>
      <c r="U30" s="11"/>
      <c r="V30" s="11"/>
      <c r="Y30" s="169"/>
      <c r="Z30" s="61">
        <v>14</v>
      </c>
      <c r="AA30" s="123"/>
      <c r="AB30" s="66" t="s">
        <v>13</v>
      </c>
      <c r="AC30" s="11"/>
      <c r="AD30" s="28"/>
      <c r="AE30" s="52"/>
    </row>
    <row r="31" spans="2:44" ht="24" customHeight="1" x14ac:dyDescent="0.25">
      <c r="B31" s="26"/>
      <c r="C31" s="27"/>
      <c r="D31" s="27"/>
      <c r="E31" s="27"/>
      <c r="F31" s="27"/>
      <c r="G31" s="27"/>
      <c r="H31" s="27"/>
      <c r="I31" s="27"/>
      <c r="J31" s="27"/>
      <c r="K31" s="27"/>
      <c r="L31" s="27"/>
      <c r="M31" s="27"/>
      <c r="N31" s="27"/>
      <c r="O31" s="27"/>
      <c r="P31" s="11"/>
      <c r="Q31" s="11"/>
      <c r="R31" s="11"/>
      <c r="S31" s="11"/>
      <c r="T31" s="11"/>
      <c r="U31" s="11"/>
      <c r="V31" s="11"/>
      <c r="Y31" s="169"/>
      <c r="Z31" s="65">
        <v>13</v>
      </c>
      <c r="AA31" s="123"/>
      <c r="AB31" s="66" t="s">
        <v>13</v>
      </c>
      <c r="AC31" s="11"/>
      <c r="AD31" s="28"/>
      <c r="AE31" s="52"/>
    </row>
    <row r="32" spans="2:44" ht="24" customHeight="1" x14ac:dyDescent="0.25">
      <c r="B32" s="26"/>
      <c r="C32" s="27"/>
      <c r="D32" s="27"/>
      <c r="E32" s="27"/>
      <c r="F32" s="27"/>
      <c r="G32" s="27"/>
      <c r="H32" s="27"/>
      <c r="I32" s="27"/>
      <c r="J32" s="27"/>
      <c r="K32" s="27"/>
      <c r="L32" s="27"/>
      <c r="M32" s="27"/>
      <c r="N32" s="27"/>
      <c r="O32" s="27"/>
      <c r="P32" s="11"/>
      <c r="Q32" s="11"/>
      <c r="R32" s="11"/>
      <c r="S32" s="11"/>
      <c r="T32" s="11"/>
      <c r="U32" s="11"/>
      <c r="V32" s="11"/>
      <c r="Y32" s="169"/>
      <c r="Z32" s="61">
        <v>12</v>
      </c>
      <c r="AA32" s="123">
        <v>1</v>
      </c>
      <c r="AB32" s="66" t="s">
        <v>13</v>
      </c>
      <c r="AC32" s="11"/>
      <c r="AD32" s="28"/>
      <c r="AE32" s="52"/>
    </row>
    <row r="33" spans="2:35" ht="24" customHeight="1" x14ac:dyDescent="0.25">
      <c r="B33" s="26"/>
      <c r="C33" s="27"/>
      <c r="D33" s="27"/>
      <c r="E33" s="27"/>
      <c r="F33" s="27"/>
      <c r="G33" s="27"/>
      <c r="H33" s="27"/>
      <c r="I33" s="27"/>
      <c r="J33" s="27"/>
      <c r="K33" s="27"/>
      <c r="L33" s="27"/>
      <c r="M33" s="27"/>
      <c r="N33" s="27"/>
      <c r="O33" s="27"/>
      <c r="P33" s="11"/>
      <c r="Q33" s="11"/>
      <c r="R33" s="11"/>
      <c r="S33" s="11"/>
      <c r="T33" s="11"/>
      <c r="U33" s="11"/>
      <c r="V33" s="11"/>
      <c r="Y33" s="169"/>
      <c r="Z33" s="65">
        <v>11</v>
      </c>
      <c r="AA33" s="123">
        <v>9</v>
      </c>
      <c r="AB33" s="66" t="s">
        <v>13</v>
      </c>
      <c r="AC33" s="11"/>
      <c r="AD33" s="28"/>
      <c r="AE33" s="52"/>
    </row>
    <row r="34" spans="2:35" ht="24" customHeight="1" x14ac:dyDescent="0.25">
      <c r="B34" s="26"/>
      <c r="C34" s="27"/>
      <c r="D34" s="27"/>
      <c r="E34" s="27"/>
      <c r="F34" s="27"/>
      <c r="G34" s="27"/>
      <c r="H34" s="27"/>
      <c r="I34" s="27"/>
      <c r="J34" s="27"/>
      <c r="K34" s="27"/>
      <c r="L34" s="27"/>
      <c r="M34" s="27"/>
      <c r="N34" s="27"/>
      <c r="O34" s="27"/>
      <c r="P34" s="11"/>
      <c r="Q34" s="11"/>
      <c r="R34" s="11"/>
      <c r="S34" s="11"/>
      <c r="T34" s="11"/>
      <c r="U34" s="11"/>
      <c r="V34" s="11"/>
      <c r="Y34" s="169"/>
      <c r="Z34" s="61">
        <v>10</v>
      </c>
      <c r="AA34" s="123">
        <v>26</v>
      </c>
      <c r="AB34" s="66" t="s">
        <v>13</v>
      </c>
      <c r="AC34" s="11"/>
      <c r="AD34" s="28"/>
      <c r="AE34" s="52"/>
    </row>
    <row r="35" spans="2:35" ht="24" customHeight="1" x14ac:dyDescent="0.25">
      <c r="B35" s="26"/>
      <c r="C35" s="27"/>
      <c r="D35" s="27"/>
      <c r="E35" s="27"/>
      <c r="F35" s="27"/>
      <c r="G35" s="27"/>
      <c r="H35" s="27"/>
      <c r="I35" s="27"/>
      <c r="J35" s="27"/>
      <c r="K35" s="27"/>
      <c r="L35" s="27"/>
      <c r="M35" s="27"/>
      <c r="N35" s="27"/>
      <c r="O35" s="27"/>
      <c r="P35" s="11"/>
      <c r="Q35" s="11"/>
      <c r="R35" s="11"/>
      <c r="S35" s="11"/>
      <c r="T35" s="11"/>
      <c r="U35" s="11"/>
      <c r="V35" s="11"/>
      <c r="Y35" s="169"/>
      <c r="Z35" s="65">
        <v>9</v>
      </c>
      <c r="AA35" s="123">
        <v>69</v>
      </c>
      <c r="AB35" s="66" t="s">
        <v>13</v>
      </c>
      <c r="AC35" s="11"/>
      <c r="AD35" s="28"/>
      <c r="AE35" s="52"/>
    </row>
    <row r="36" spans="2:35" ht="24" customHeight="1" x14ac:dyDescent="0.25">
      <c r="B36" s="26"/>
      <c r="C36" s="27"/>
      <c r="D36" s="27"/>
      <c r="E36" s="27"/>
      <c r="F36" s="27"/>
      <c r="G36" s="27"/>
      <c r="H36" s="27"/>
      <c r="I36" s="27"/>
      <c r="J36" s="27"/>
      <c r="K36" s="27"/>
      <c r="L36" s="27"/>
      <c r="M36" s="27"/>
      <c r="N36" s="27"/>
      <c r="O36" s="27"/>
      <c r="P36" s="11"/>
      <c r="Q36" s="11"/>
      <c r="R36" s="11"/>
      <c r="S36" s="11"/>
      <c r="T36" s="11"/>
      <c r="U36" s="11"/>
      <c r="V36" s="11"/>
      <c r="Y36" s="169"/>
      <c r="Z36" s="61">
        <v>8</v>
      </c>
      <c r="AA36" s="123">
        <v>107</v>
      </c>
      <c r="AB36" s="66" t="s">
        <v>13</v>
      </c>
      <c r="AC36" s="11"/>
      <c r="AD36" s="28"/>
      <c r="AE36" s="52"/>
    </row>
    <row r="37" spans="2:35" ht="24" customHeight="1" x14ac:dyDescent="0.25">
      <c r="B37" s="9"/>
      <c r="C37" s="10"/>
      <c r="D37" s="10"/>
      <c r="E37" s="10"/>
      <c r="F37" s="10"/>
      <c r="G37" s="10"/>
      <c r="H37" s="10"/>
      <c r="I37" s="10"/>
      <c r="J37" s="10"/>
      <c r="K37" s="10"/>
      <c r="L37" s="10"/>
      <c r="M37" s="10"/>
      <c r="N37" s="10"/>
      <c r="O37" s="10"/>
      <c r="P37" s="11"/>
      <c r="Q37" s="11"/>
      <c r="R37" s="11"/>
      <c r="S37" s="11"/>
      <c r="T37" s="11"/>
      <c r="U37" s="11"/>
      <c r="V37" s="11"/>
      <c r="Y37" s="169"/>
      <c r="Z37" s="65">
        <v>7</v>
      </c>
      <c r="AA37" s="123">
        <v>130</v>
      </c>
      <c r="AB37" s="66" t="s">
        <v>13</v>
      </c>
      <c r="AC37" s="11"/>
      <c r="AD37" s="13"/>
      <c r="AE37" s="9"/>
    </row>
    <row r="38" spans="2:35" ht="24" customHeight="1" x14ac:dyDescent="0.25">
      <c r="B38" s="9"/>
      <c r="C38" s="11"/>
      <c r="D38" s="11"/>
      <c r="E38" s="11"/>
      <c r="F38" s="11"/>
      <c r="G38" s="11"/>
      <c r="H38" s="11"/>
      <c r="I38" s="11"/>
      <c r="J38" s="11"/>
      <c r="K38" s="11"/>
      <c r="L38" s="11"/>
      <c r="M38" s="11"/>
      <c r="N38" s="11"/>
      <c r="O38" s="11"/>
      <c r="P38" s="11"/>
      <c r="Q38" s="11"/>
      <c r="R38" s="11"/>
      <c r="S38" s="11"/>
      <c r="T38" s="11"/>
      <c r="U38" s="11"/>
      <c r="V38" s="11"/>
      <c r="Y38" s="169"/>
      <c r="Z38" s="61">
        <v>6</v>
      </c>
      <c r="AA38" s="123">
        <v>151</v>
      </c>
      <c r="AB38" s="66" t="s">
        <v>13</v>
      </c>
      <c r="AC38" s="11"/>
      <c r="AD38" s="3"/>
      <c r="AE38" s="9"/>
    </row>
    <row r="39" spans="2:35" ht="24" customHeight="1" x14ac:dyDescent="0.25">
      <c r="B39" s="9"/>
      <c r="Y39" s="169"/>
      <c r="Z39" s="65">
        <v>5</v>
      </c>
      <c r="AA39" s="123">
        <v>166</v>
      </c>
      <c r="AB39" s="66" t="s">
        <v>13</v>
      </c>
      <c r="AC39" s="11"/>
      <c r="AD39" s="3"/>
      <c r="AE39" s="9"/>
    </row>
    <row r="40" spans="2:35" ht="24" customHeight="1" x14ac:dyDescent="0.25">
      <c r="B40" s="9"/>
      <c r="C40" s="53"/>
      <c r="D40" s="53"/>
      <c r="E40" s="53"/>
      <c r="F40" s="53"/>
      <c r="G40" s="53"/>
      <c r="H40" s="53"/>
      <c r="I40" s="53"/>
      <c r="J40" s="53"/>
      <c r="K40" s="53"/>
      <c r="L40" s="53"/>
      <c r="M40" s="53"/>
      <c r="N40" s="53"/>
      <c r="O40" s="53"/>
      <c r="Y40" s="169"/>
      <c r="Z40" s="61">
        <v>4</v>
      </c>
      <c r="AA40" s="123">
        <v>114</v>
      </c>
      <c r="AB40" s="66" t="s">
        <v>13</v>
      </c>
      <c r="AD40" s="1"/>
      <c r="AE40" s="11"/>
    </row>
    <row r="41" spans="2:35" ht="24" customHeight="1" x14ac:dyDescent="0.25">
      <c r="B41" s="9"/>
      <c r="C41" s="54"/>
      <c r="D41" s="54"/>
      <c r="E41" s="54"/>
      <c r="F41" s="54"/>
      <c r="G41" s="54"/>
      <c r="H41" s="54"/>
      <c r="I41" s="54"/>
      <c r="J41" s="54"/>
      <c r="K41" s="54"/>
      <c r="L41" s="54"/>
      <c r="M41" s="54"/>
      <c r="N41" s="54"/>
      <c r="O41" s="54"/>
      <c r="Y41" s="169"/>
      <c r="Z41" s="65">
        <v>3</v>
      </c>
      <c r="AA41" s="123">
        <v>135</v>
      </c>
      <c r="AB41" s="66" t="s">
        <v>13</v>
      </c>
      <c r="AD41" s="1"/>
      <c r="AE41" s="9"/>
    </row>
    <row r="42" spans="2:35" ht="24" customHeight="1" x14ac:dyDescent="0.25">
      <c r="B42" s="26"/>
      <c r="C42" s="55"/>
      <c r="D42" s="55"/>
      <c r="E42" s="55"/>
      <c r="F42" s="55"/>
      <c r="G42" s="55"/>
      <c r="H42" s="55"/>
      <c r="I42" s="55"/>
      <c r="J42" s="55"/>
      <c r="K42" s="55"/>
      <c r="L42" s="55"/>
      <c r="M42" s="55"/>
      <c r="N42" s="55"/>
      <c r="O42" s="55"/>
      <c r="Y42" s="169"/>
      <c r="Z42" s="61">
        <v>2</v>
      </c>
      <c r="AA42" s="123">
        <v>127</v>
      </c>
      <c r="AB42" s="66" t="s">
        <v>13</v>
      </c>
      <c r="AD42" s="28"/>
      <c r="AE42" s="52"/>
    </row>
    <row r="43" spans="2:35" ht="24" customHeight="1" x14ac:dyDescent="0.25">
      <c r="B43" s="9"/>
      <c r="C43" s="58"/>
      <c r="D43" s="58"/>
      <c r="E43" s="58"/>
      <c r="F43" s="58"/>
      <c r="G43" s="58"/>
      <c r="H43" s="58"/>
      <c r="I43" s="58"/>
      <c r="J43" s="58"/>
      <c r="K43" s="58"/>
      <c r="L43" s="58"/>
      <c r="M43" s="58"/>
      <c r="N43" s="58"/>
      <c r="O43" s="58"/>
      <c r="Y43" s="169"/>
      <c r="Z43" s="65">
        <v>1</v>
      </c>
      <c r="AA43" s="123">
        <v>245</v>
      </c>
      <c r="AB43" s="66" t="s">
        <v>13</v>
      </c>
      <c r="AD43" s="13"/>
      <c r="AE43" s="9"/>
    </row>
    <row r="44" spans="2:35" ht="15" customHeight="1" x14ac:dyDescent="0.25">
      <c r="B44" s="9"/>
      <c r="C44" s="53"/>
      <c r="D44" s="53"/>
      <c r="E44" s="53"/>
      <c r="F44" s="53"/>
      <c r="G44" s="53"/>
      <c r="H44" s="53"/>
      <c r="I44" s="53"/>
      <c r="J44" s="53"/>
      <c r="K44" s="53"/>
      <c r="L44" s="53"/>
      <c r="M44" s="53"/>
      <c r="N44" s="53"/>
      <c r="O44" s="53"/>
      <c r="Y44" s="169"/>
      <c r="AD44" s="1"/>
      <c r="AE44" s="11"/>
    </row>
    <row r="45" spans="2:35" ht="15" customHeight="1" x14ac:dyDescent="0.25">
      <c r="B45" s="9"/>
      <c r="C45" s="145" t="s">
        <v>18</v>
      </c>
      <c r="D45" s="145"/>
      <c r="E45" s="145"/>
      <c r="F45" s="145"/>
      <c r="G45" s="145"/>
      <c r="H45" s="145"/>
      <c r="I45" s="145"/>
      <c r="J45" s="145"/>
      <c r="K45" s="145"/>
      <c r="L45" s="145"/>
      <c r="M45" s="145"/>
      <c r="N45" s="145"/>
      <c r="O45" s="145"/>
      <c r="P45" s="145"/>
      <c r="Q45" s="145"/>
      <c r="R45" s="145"/>
      <c r="S45" s="145"/>
      <c r="T45" s="145"/>
      <c r="U45" s="145"/>
      <c r="V45" s="145"/>
      <c r="AD45" s="2"/>
      <c r="AE45" s="9"/>
    </row>
    <row r="46" spans="2:35" s="59" customFormat="1" ht="18" customHeight="1" x14ac:dyDescent="0.25">
      <c r="B46" s="60"/>
      <c r="C46" s="61">
        <v>20</v>
      </c>
      <c r="D46" s="96">
        <v>19</v>
      </c>
      <c r="E46" s="61">
        <v>18</v>
      </c>
      <c r="F46" s="96">
        <v>17</v>
      </c>
      <c r="G46" s="61">
        <v>16</v>
      </c>
      <c r="H46" s="96">
        <v>15</v>
      </c>
      <c r="I46" s="61">
        <v>14</v>
      </c>
      <c r="J46" s="96">
        <v>13</v>
      </c>
      <c r="K46" s="61">
        <v>12</v>
      </c>
      <c r="L46" s="96">
        <v>11</v>
      </c>
      <c r="M46" s="61">
        <v>10</v>
      </c>
      <c r="N46" s="96">
        <v>9</v>
      </c>
      <c r="O46" s="61">
        <v>8</v>
      </c>
      <c r="P46" s="96">
        <v>7</v>
      </c>
      <c r="Q46" s="61">
        <v>6</v>
      </c>
      <c r="R46" s="96">
        <v>5</v>
      </c>
      <c r="S46" s="61">
        <v>4</v>
      </c>
      <c r="T46" s="96">
        <v>3</v>
      </c>
      <c r="U46" s="61">
        <v>2</v>
      </c>
      <c r="V46" s="96">
        <v>1</v>
      </c>
      <c r="W46" s="101"/>
      <c r="X46" s="48"/>
      <c r="Y46" s="102"/>
      <c r="Z46" s="102"/>
      <c r="AA46" s="48"/>
      <c r="AB46" s="48"/>
      <c r="AC46" s="48"/>
      <c r="AD46" s="32"/>
      <c r="AE46" s="60"/>
    </row>
    <row r="47" spans="2:35" ht="24" customHeight="1" x14ac:dyDescent="0.25">
      <c r="B47" s="9"/>
      <c r="C47" s="122"/>
      <c r="D47" s="122"/>
      <c r="E47" s="122"/>
      <c r="F47" s="122"/>
      <c r="G47" s="122"/>
      <c r="H47" s="122"/>
      <c r="I47" s="122">
        <v>1</v>
      </c>
      <c r="J47" s="122">
        <v>5</v>
      </c>
      <c r="K47" s="122">
        <v>13</v>
      </c>
      <c r="L47" s="122">
        <v>34</v>
      </c>
      <c r="M47" s="122">
        <v>70</v>
      </c>
      <c r="N47" s="122">
        <v>119</v>
      </c>
      <c r="O47" s="122">
        <v>145</v>
      </c>
      <c r="P47" s="122">
        <v>139</v>
      </c>
      <c r="Q47" s="123">
        <v>118</v>
      </c>
      <c r="R47" s="123">
        <v>129</v>
      </c>
      <c r="S47" s="123">
        <v>112</v>
      </c>
      <c r="T47" s="123">
        <v>137</v>
      </c>
      <c r="U47" s="123">
        <v>167</v>
      </c>
      <c r="V47" s="135">
        <v>211</v>
      </c>
      <c r="AD47" s="3"/>
      <c r="AE47" s="9"/>
      <c r="AI47" s="4"/>
    </row>
    <row r="48" spans="2:35" ht="15" customHeight="1" x14ac:dyDescent="0.25">
      <c r="B48" s="9"/>
      <c r="C48" s="66" t="s">
        <v>13</v>
      </c>
      <c r="D48" s="65" t="s">
        <v>13</v>
      </c>
      <c r="E48" s="66" t="s">
        <v>13</v>
      </c>
      <c r="F48" s="66" t="s">
        <v>13</v>
      </c>
      <c r="G48" s="65" t="s">
        <v>13</v>
      </c>
      <c r="H48" s="66" t="s">
        <v>13</v>
      </c>
      <c r="I48" s="66" t="s">
        <v>13</v>
      </c>
      <c r="J48" s="65" t="s">
        <v>13</v>
      </c>
      <c r="K48" s="66" t="s">
        <v>13</v>
      </c>
      <c r="L48" s="66" t="s">
        <v>13</v>
      </c>
      <c r="M48" s="65" t="s">
        <v>13</v>
      </c>
      <c r="N48" s="66" t="s">
        <v>13</v>
      </c>
      <c r="O48" s="66" t="s">
        <v>13</v>
      </c>
      <c r="P48" s="65" t="s">
        <v>13</v>
      </c>
      <c r="Q48" s="66" t="s">
        <v>13</v>
      </c>
      <c r="R48" s="66" t="s">
        <v>13</v>
      </c>
      <c r="S48" s="65" t="s">
        <v>13</v>
      </c>
      <c r="T48" s="66" t="s">
        <v>13</v>
      </c>
      <c r="U48" s="66" t="s">
        <v>13</v>
      </c>
      <c r="V48" s="65" t="s">
        <v>13</v>
      </c>
      <c r="X48" s="170" t="s">
        <v>8</v>
      </c>
      <c r="Y48" s="170"/>
      <c r="AD48" s="3"/>
      <c r="AE48" s="9"/>
      <c r="AI48" s="4"/>
    </row>
    <row r="49" spans="2:44" ht="15" customHeight="1" x14ac:dyDescent="0.25">
      <c r="B49" s="9"/>
      <c r="C49" s="119"/>
      <c r="D49" s="147" t="s">
        <v>53</v>
      </c>
      <c r="E49" s="147"/>
      <c r="F49" s="147"/>
      <c r="G49" s="147"/>
      <c r="H49" s="147"/>
      <c r="I49" s="147"/>
      <c r="J49" s="147"/>
      <c r="K49" s="147"/>
      <c r="L49" s="147"/>
      <c r="M49" s="147"/>
      <c r="N49" s="147"/>
      <c r="O49" s="147"/>
      <c r="P49" s="147"/>
      <c r="Q49" s="147"/>
      <c r="R49" s="147"/>
      <c r="S49" s="147"/>
      <c r="T49" s="147"/>
      <c r="AC49" s="144"/>
      <c r="AD49" s="5"/>
      <c r="AE49" s="9"/>
      <c r="AI49" s="4"/>
    </row>
    <row r="50" spans="2:44" ht="15" customHeight="1" x14ac:dyDescent="0.25">
      <c r="B50" s="9"/>
      <c r="D50" s="148"/>
      <c r="E50" s="148"/>
      <c r="F50" s="148"/>
      <c r="G50" s="148"/>
      <c r="H50" s="148"/>
      <c r="I50" s="148"/>
      <c r="J50" s="148"/>
      <c r="K50" s="148"/>
      <c r="L50" s="148"/>
      <c r="M50" s="148"/>
      <c r="N50" s="148"/>
      <c r="O50" s="148"/>
      <c r="P50" s="148"/>
      <c r="Q50" s="148"/>
      <c r="R50" s="148"/>
      <c r="S50" s="148"/>
      <c r="T50" s="148"/>
      <c r="AC50" s="144"/>
      <c r="AD50" s="5"/>
      <c r="AE50" s="11"/>
      <c r="AI50" s="4"/>
    </row>
    <row r="51" spans="2:44" ht="9.75" customHeight="1" x14ac:dyDescent="0.25">
      <c r="B51" s="9"/>
      <c r="P51" s="70"/>
      <c r="Q51" s="70"/>
      <c r="R51" s="70"/>
      <c r="S51" s="70"/>
      <c r="AC51" s="119"/>
      <c r="AD51" s="2"/>
      <c r="AE51" s="11"/>
      <c r="AI51" s="4"/>
    </row>
    <row r="52" spans="2:44" ht="166.5" customHeight="1" x14ac:dyDescent="0.25">
      <c r="B52" s="9"/>
      <c r="AC52" s="119"/>
      <c r="AD52" s="2"/>
      <c r="AE52" s="11"/>
      <c r="AI52" s="4"/>
    </row>
    <row r="53" spans="2:44" ht="15" customHeight="1" x14ac:dyDescent="0.25">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6"/>
      <c r="AD53" s="7"/>
      <c r="AE53" s="11"/>
      <c r="AI53" s="4"/>
    </row>
    <row r="54" spans="2:44" ht="17.25" customHeight="1" x14ac:dyDescent="0.25">
      <c r="B54" s="23"/>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23"/>
      <c r="AD54" s="11"/>
      <c r="AE54" s="11"/>
      <c r="AI54" s="4"/>
    </row>
    <row r="55" spans="2:44" ht="5.25" customHeight="1" x14ac:dyDescent="0.25">
      <c r="B55" s="1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4"/>
      <c r="AE55" s="11"/>
      <c r="AI55" s="4"/>
    </row>
    <row r="56" spans="2:44" ht="15.75" customHeight="1" x14ac:dyDescent="0.25">
      <c r="B56" s="9"/>
      <c r="C56" s="131" t="s">
        <v>66</v>
      </c>
      <c r="D56" s="71"/>
      <c r="E56" s="72" t="s">
        <v>26</v>
      </c>
      <c r="O56" s="71"/>
      <c r="Q56" s="73"/>
      <c r="R56" s="73"/>
      <c r="S56" s="73"/>
      <c r="T56" s="72"/>
      <c r="U56" s="72"/>
      <c r="V56" s="73"/>
      <c r="W56" s="73"/>
      <c r="X56" s="73"/>
      <c r="Y56" s="73"/>
      <c r="Z56" s="73"/>
      <c r="AA56" s="73"/>
      <c r="AB56" s="47"/>
      <c r="AC56" s="11"/>
      <c r="AD56" s="3"/>
      <c r="AE56" s="11"/>
      <c r="AI56" s="4"/>
    </row>
    <row r="57" spans="2:44" ht="12" customHeight="1" x14ac:dyDescent="0.25">
      <c r="B57" s="9"/>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3"/>
      <c r="AE57" s="11"/>
    </row>
    <row r="58" spans="2:44" ht="24" customHeight="1" x14ac:dyDescent="0.25">
      <c r="B58" s="9"/>
      <c r="C58" s="11"/>
      <c r="D58" s="154" t="s">
        <v>6</v>
      </c>
      <c r="E58" s="155"/>
      <c r="F58" s="155"/>
      <c r="G58" s="155"/>
      <c r="H58" s="155"/>
      <c r="I58" s="155"/>
      <c r="J58" s="155"/>
      <c r="K58" s="155"/>
      <c r="L58" s="155"/>
      <c r="M58" s="155"/>
      <c r="N58" s="155"/>
      <c r="O58" s="161">
        <f>$D$82</f>
        <v>2.0503618961577734</v>
      </c>
      <c r="P58" s="171"/>
      <c r="Q58" s="163" t="s">
        <v>7</v>
      </c>
      <c r="R58" s="164"/>
      <c r="S58"/>
      <c r="AC58" s="11"/>
      <c r="AD58" s="3"/>
      <c r="AE58" s="11"/>
    </row>
    <row r="59" spans="2:44" ht="9" customHeight="1" x14ac:dyDescent="0.25">
      <c r="B59" s="9"/>
      <c r="C59" s="11"/>
      <c r="E59" s="72"/>
      <c r="F59" s="72"/>
      <c r="G59" s="72"/>
      <c r="H59" s="72"/>
      <c r="I59" s="72"/>
      <c r="J59" s="72"/>
      <c r="K59" s="72"/>
      <c r="L59" s="72"/>
      <c r="M59" s="72"/>
      <c r="N59" s="72"/>
      <c r="O59" s="72"/>
      <c r="P59" s="72"/>
      <c r="Q59" s="74"/>
      <c r="R59" s="75"/>
      <c r="S59" s="51"/>
      <c r="Z59" s="72"/>
      <c r="AA59" s="72"/>
      <c r="AB59" s="72"/>
      <c r="AC59" s="11"/>
      <c r="AD59" s="3"/>
      <c r="AE59" s="11"/>
    </row>
    <row r="60" spans="2:44" ht="24" customHeight="1" x14ac:dyDescent="0.25">
      <c r="B60" s="9"/>
      <c r="C60" s="11"/>
      <c r="D60" s="154" t="s">
        <v>15</v>
      </c>
      <c r="E60" s="155"/>
      <c r="F60" s="155"/>
      <c r="G60" s="155"/>
      <c r="H60" s="155"/>
      <c r="I60" s="155"/>
      <c r="J60" s="155"/>
      <c r="K60" s="155"/>
      <c r="L60" s="155"/>
      <c r="M60" s="155"/>
      <c r="N60" s="155"/>
      <c r="O60" s="161">
        <f>MAX(C78:AP78)</f>
        <v>4.8734348054197829</v>
      </c>
      <c r="P60" s="162"/>
      <c r="Q60" s="163" t="s">
        <v>7</v>
      </c>
      <c r="R60" s="164"/>
      <c r="S60" s="105"/>
      <c r="AC60" s="11"/>
      <c r="AD60" s="3"/>
      <c r="AE60" s="11"/>
    </row>
    <row r="61" spans="2:44" ht="9" customHeight="1" x14ac:dyDescent="0.25">
      <c r="B61" s="9"/>
      <c r="C61" s="11"/>
      <c r="D61" s="93"/>
      <c r="E61" s="93"/>
      <c r="F61" s="93"/>
      <c r="G61" s="93"/>
      <c r="H61" s="93"/>
      <c r="I61" s="93"/>
      <c r="J61" s="93"/>
      <c r="K61" s="93"/>
      <c r="L61" s="93"/>
      <c r="M61" s="93"/>
      <c r="N61" s="93"/>
      <c r="O61" s="93"/>
      <c r="P61" s="93"/>
      <c r="Q61" s="93"/>
      <c r="R61" s="93"/>
      <c r="AC61" s="11"/>
      <c r="AD61" s="3"/>
      <c r="AE61" s="11"/>
    </row>
    <row r="62" spans="2:44" ht="24" customHeight="1" x14ac:dyDescent="0.25">
      <c r="B62" s="9"/>
      <c r="C62" s="11"/>
      <c r="D62" s="154" t="s">
        <v>50</v>
      </c>
      <c r="E62" s="155"/>
      <c r="F62" s="155"/>
      <c r="G62" s="155"/>
      <c r="H62" s="155"/>
      <c r="I62" s="155"/>
      <c r="J62" s="155"/>
      <c r="K62" s="155"/>
      <c r="L62" s="155"/>
      <c r="M62" s="155"/>
      <c r="N62" s="156"/>
      <c r="O62" s="161" t="str">
        <f>IF(S17="m³/hour",(S19*1000)/(PI()*((S15/2)^2)/S21),(IF(S17="L/second",(S19*3600)/(PI()*((S15/2)^2))/S21,"")))</f>
        <v/>
      </c>
      <c r="P62" s="171"/>
      <c r="Q62" s="163" t="s">
        <v>35</v>
      </c>
      <c r="R62" s="164"/>
      <c r="AD62" s="3"/>
      <c r="AF62" s="129"/>
      <c r="AG62" s="14"/>
      <c r="AH62" s="14"/>
      <c r="AI62" s="14"/>
      <c r="AJ62" s="14"/>
      <c r="AK62" s="14"/>
      <c r="AL62" s="14"/>
      <c r="AM62" s="14"/>
      <c r="AN62" s="14"/>
      <c r="AO62" s="11"/>
      <c r="AP62" s="11"/>
      <c r="AR62" s="11"/>
    </row>
    <row r="63" spans="2:44" ht="9" customHeight="1" x14ac:dyDescent="0.25">
      <c r="B63" s="9"/>
      <c r="C63" s="11"/>
      <c r="D63" s="93"/>
      <c r="E63" s="93"/>
      <c r="F63" s="93"/>
      <c r="G63" s="93"/>
      <c r="H63" s="93"/>
      <c r="I63" s="93"/>
      <c r="J63" s="93"/>
      <c r="K63" s="93"/>
      <c r="L63" s="93"/>
      <c r="M63" s="93"/>
      <c r="N63" s="93"/>
      <c r="O63" s="93"/>
      <c r="P63" s="93"/>
      <c r="S63" s="93"/>
      <c r="T63" s="93"/>
      <c r="AD63" s="3"/>
      <c r="AF63" s="14"/>
      <c r="AG63" s="14"/>
      <c r="AH63" s="14"/>
      <c r="AI63" s="14"/>
      <c r="AJ63" s="14"/>
      <c r="AK63" s="14"/>
      <c r="AL63" s="14"/>
      <c r="AM63" s="14"/>
      <c r="AN63" s="14"/>
      <c r="AO63" s="11"/>
      <c r="AP63" s="11"/>
      <c r="AR63" s="11"/>
    </row>
    <row r="64" spans="2:44" ht="24" customHeight="1" x14ac:dyDescent="0.25">
      <c r="B64" s="9"/>
      <c r="C64" s="11"/>
      <c r="D64" s="154" t="s">
        <v>51</v>
      </c>
      <c r="E64" s="155"/>
      <c r="F64" s="155"/>
      <c r="G64" s="155"/>
      <c r="H64" s="155"/>
      <c r="I64" s="155"/>
      <c r="J64" s="155"/>
      <c r="K64" s="155"/>
      <c r="L64" s="155"/>
      <c r="M64" s="155"/>
      <c r="N64" s="155"/>
      <c r="O64" s="161">
        <f>O58/(((S13*60)+V13)/3600)</f>
        <v>5.1259047403944331</v>
      </c>
      <c r="P64" s="171"/>
      <c r="Q64" s="163" t="s">
        <v>35</v>
      </c>
      <c r="R64" s="164"/>
      <c r="AD64" s="3"/>
      <c r="AF64" s="14"/>
      <c r="AG64" s="14"/>
      <c r="AH64" s="14"/>
      <c r="AI64" s="14"/>
      <c r="AJ64" s="14"/>
      <c r="AK64" s="14"/>
      <c r="AL64" s="14"/>
      <c r="AM64" s="14"/>
      <c r="AN64" s="14"/>
      <c r="AO64" s="11"/>
      <c r="AP64" s="11"/>
      <c r="AR64" s="11"/>
    </row>
    <row r="65" spans="1:44" ht="9" customHeight="1" x14ac:dyDescent="0.25">
      <c r="B65" s="9"/>
      <c r="C65" s="11"/>
      <c r="D65" s="93"/>
      <c r="E65" s="93"/>
      <c r="F65" s="93"/>
      <c r="G65" s="93"/>
      <c r="H65" s="93"/>
      <c r="I65" s="93"/>
      <c r="J65" s="93"/>
      <c r="K65" s="93"/>
      <c r="L65" s="93"/>
      <c r="M65" s="93"/>
      <c r="N65" s="93"/>
      <c r="O65" s="93"/>
      <c r="P65" s="93"/>
      <c r="S65" s="93"/>
      <c r="T65" s="93"/>
      <c r="AD65" s="3"/>
      <c r="AF65" s="14"/>
      <c r="AG65" s="14"/>
      <c r="AH65" s="14"/>
      <c r="AI65" s="14"/>
      <c r="AJ65" s="14"/>
      <c r="AK65" s="14"/>
      <c r="AL65" s="14"/>
      <c r="AM65" s="14"/>
      <c r="AN65" s="14"/>
      <c r="AO65" s="11"/>
      <c r="AP65" s="11"/>
      <c r="AR65" s="11"/>
    </row>
    <row r="66" spans="1:44" ht="24" customHeight="1" x14ac:dyDescent="0.25">
      <c r="B66" s="9"/>
      <c r="C66" s="11"/>
      <c r="D66" s="154" t="s">
        <v>27</v>
      </c>
      <c r="E66" s="155"/>
      <c r="F66" s="155"/>
      <c r="G66" s="155"/>
      <c r="H66" s="155"/>
      <c r="I66" s="155"/>
      <c r="J66" s="155"/>
      <c r="K66" s="155"/>
      <c r="L66" s="155"/>
      <c r="M66" s="155"/>
      <c r="N66" s="155"/>
      <c r="O66" s="167">
        <f>E82/D82</f>
        <v>1.6963752665245204</v>
      </c>
      <c r="P66" s="167"/>
      <c r="Q66"/>
      <c r="R66"/>
      <c r="AC66" s="11"/>
      <c r="AD66" s="3"/>
      <c r="AE66" s="11"/>
    </row>
    <row r="67" spans="1:44" ht="17.25" customHeight="1" x14ac:dyDescent="0.25">
      <c r="B67" s="16"/>
      <c r="C67" s="17"/>
      <c r="D67" s="17"/>
      <c r="E67" s="17"/>
      <c r="F67" s="17"/>
      <c r="G67" s="17"/>
      <c r="H67" s="17"/>
      <c r="I67" s="17"/>
      <c r="J67" s="17"/>
      <c r="K67" s="17"/>
      <c r="L67" s="17"/>
      <c r="M67" s="17"/>
      <c r="N67" s="17"/>
      <c r="O67" s="17"/>
      <c r="P67" s="76"/>
      <c r="Q67" s="77"/>
      <c r="R67" s="78"/>
      <c r="S67" s="76"/>
      <c r="T67" s="76"/>
      <c r="U67" s="76"/>
      <c r="V67" s="77"/>
      <c r="W67" s="77"/>
      <c r="X67" s="78"/>
      <c r="Y67" s="76"/>
      <c r="Z67" s="76"/>
      <c r="AA67" s="17"/>
      <c r="AB67" s="17"/>
      <c r="AC67" s="17"/>
      <c r="AD67" s="79"/>
      <c r="AE67" s="11"/>
      <c r="AJ67" s="80"/>
      <c r="AK67" s="80"/>
      <c r="AL67" s="103"/>
      <c r="AM67" s="14"/>
    </row>
    <row r="68" spans="1:44" ht="15" customHeight="1" x14ac:dyDescent="0.2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J68" s="158"/>
      <c r="AK68" s="158"/>
      <c r="AL68" s="104"/>
      <c r="AM68" s="105"/>
    </row>
    <row r="69" spans="1:44" ht="15" customHeight="1" x14ac:dyDescent="0.25">
      <c r="B69" s="165" t="s">
        <v>4</v>
      </c>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81"/>
    </row>
    <row r="70" spans="1:44" x14ac:dyDescent="0.2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81"/>
    </row>
    <row r="71" spans="1:44" x14ac:dyDescent="0.2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81"/>
    </row>
    <row r="72" spans="1:44" ht="18" customHeight="1" x14ac:dyDescent="0.2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81"/>
    </row>
    <row r="73" spans="1:44" ht="13.5" customHeight="1" x14ac:dyDescent="0.25">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row>
    <row r="74" spans="1:44" ht="15" customHeight="1" x14ac:dyDescent="0.25">
      <c r="A74" s="31"/>
      <c r="B74" s="30" t="s">
        <v>10</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t="s">
        <v>5</v>
      </c>
      <c r="AD74" s="31"/>
      <c r="AE74" s="8"/>
      <c r="AH74" s="136"/>
    </row>
    <row r="75" spans="1:44" x14ac:dyDescent="0.25">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100"/>
      <c r="AG75" s="100"/>
      <c r="AH75" s="100"/>
    </row>
    <row r="76" spans="1:44" s="121" customFormat="1" x14ac:dyDescent="0.25">
      <c r="B76" s="48"/>
      <c r="C76" s="48">
        <v>20</v>
      </c>
      <c r="D76" s="48">
        <v>19</v>
      </c>
      <c r="E76" s="48">
        <v>18</v>
      </c>
      <c r="F76" s="48">
        <v>17</v>
      </c>
      <c r="G76" s="48">
        <v>16</v>
      </c>
      <c r="H76" s="48">
        <v>15</v>
      </c>
      <c r="I76" s="48">
        <v>14</v>
      </c>
      <c r="J76" s="48">
        <v>13</v>
      </c>
      <c r="K76" s="48">
        <v>12</v>
      </c>
      <c r="L76" s="48">
        <v>11</v>
      </c>
      <c r="M76" s="48">
        <v>10</v>
      </c>
      <c r="N76" s="48">
        <v>9</v>
      </c>
      <c r="O76" s="48">
        <v>8</v>
      </c>
      <c r="P76" s="48">
        <v>7</v>
      </c>
      <c r="Q76" s="48">
        <v>6</v>
      </c>
      <c r="R76" s="48">
        <v>5</v>
      </c>
      <c r="S76" s="48">
        <v>4</v>
      </c>
      <c r="T76" s="48">
        <v>3</v>
      </c>
      <c r="U76" s="48">
        <v>2</v>
      </c>
      <c r="V76" s="48">
        <v>1</v>
      </c>
      <c r="W76" s="48">
        <v>1</v>
      </c>
      <c r="X76" s="48">
        <v>2</v>
      </c>
      <c r="Y76" s="48">
        <v>3</v>
      </c>
      <c r="Z76" s="48">
        <v>4</v>
      </c>
      <c r="AA76" s="48">
        <v>5</v>
      </c>
      <c r="AB76" s="48">
        <v>6</v>
      </c>
      <c r="AC76" s="48">
        <v>7</v>
      </c>
      <c r="AD76" s="48">
        <v>8</v>
      </c>
      <c r="AE76" s="48">
        <v>9</v>
      </c>
      <c r="AF76" s="48">
        <v>10</v>
      </c>
      <c r="AG76" s="48">
        <v>11</v>
      </c>
      <c r="AH76" s="48">
        <v>12</v>
      </c>
      <c r="AI76" s="48">
        <v>13</v>
      </c>
      <c r="AJ76" s="48">
        <v>14</v>
      </c>
      <c r="AK76" s="48">
        <v>15</v>
      </c>
      <c r="AL76" s="48">
        <v>16</v>
      </c>
      <c r="AM76" s="48">
        <v>17</v>
      </c>
      <c r="AN76" s="48">
        <v>18</v>
      </c>
      <c r="AO76" s="48">
        <v>19</v>
      </c>
      <c r="AP76" s="48">
        <v>20</v>
      </c>
    </row>
    <row r="77" spans="1:44" s="121" customFormat="1" x14ac:dyDescent="0.25">
      <c r="B77" s="48"/>
      <c r="C77" s="48">
        <f t="shared" ref="C77:AP77" si="0">$T$7</f>
        <v>25</v>
      </c>
      <c r="D77" s="48">
        <f t="shared" si="0"/>
        <v>25</v>
      </c>
      <c r="E77" s="48">
        <f t="shared" si="0"/>
        <v>25</v>
      </c>
      <c r="F77" s="48">
        <f t="shared" si="0"/>
        <v>25</v>
      </c>
      <c r="G77" s="48">
        <f t="shared" si="0"/>
        <v>25</v>
      </c>
      <c r="H77" s="48">
        <f t="shared" si="0"/>
        <v>25</v>
      </c>
      <c r="I77" s="48">
        <f t="shared" si="0"/>
        <v>25</v>
      </c>
      <c r="J77" s="48">
        <f t="shared" si="0"/>
        <v>25</v>
      </c>
      <c r="K77" s="48">
        <f t="shared" si="0"/>
        <v>25</v>
      </c>
      <c r="L77" s="48">
        <f t="shared" si="0"/>
        <v>25</v>
      </c>
      <c r="M77" s="48">
        <f t="shared" si="0"/>
        <v>25</v>
      </c>
      <c r="N77" s="48">
        <f t="shared" si="0"/>
        <v>25</v>
      </c>
      <c r="O77" s="48">
        <f t="shared" si="0"/>
        <v>25</v>
      </c>
      <c r="P77" s="48">
        <f t="shared" si="0"/>
        <v>25</v>
      </c>
      <c r="Q77" s="48">
        <f t="shared" si="0"/>
        <v>25</v>
      </c>
      <c r="R77" s="48">
        <f t="shared" si="0"/>
        <v>25</v>
      </c>
      <c r="S77" s="48">
        <f t="shared" si="0"/>
        <v>25</v>
      </c>
      <c r="T77" s="48">
        <f t="shared" si="0"/>
        <v>25</v>
      </c>
      <c r="U77" s="48">
        <f t="shared" si="0"/>
        <v>25</v>
      </c>
      <c r="V77" s="48">
        <f t="shared" si="0"/>
        <v>25</v>
      </c>
      <c r="W77" s="48">
        <f t="shared" si="0"/>
        <v>25</v>
      </c>
      <c r="X77" s="48">
        <f t="shared" si="0"/>
        <v>25</v>
      </c>
      <c r="Y77" s="48">
        <f t="shared" si="0"/>
        <v>25</v>
      </c>
      <c r="Z77" s="48">
        <f t="shared" si="0"/>
        <v>25</v>
      </c>
      <c r="AA77" s="48">
        <f t="shared" si="0"/>
        <v>25</v>
      </c>
      <c r="AB77" s="48">
        <f t="shared" si="0"/>
        <v>25</v>
      </c>
      <c r="AC77" s="48">
        <f t="shared" si="0"/>
        <v>25</v>
      </c>
      <c r="AD77" s="48">
        <f t="shared" si="0"/>
        <v>25</v>
      </c>
      <c r="AE77" s="48">
        <f t="shared" si="0"/>
        <v>25</v>
      </c>
      <c r="AF77" s="48">
        <f t="shared" si="0"/>
        <v>25</v>
      </c>
      <c r="AG77" s="48">
        <f t="shared" si="0"/>
        <v>25</v>
      </c>
      <c r="AH77" s="48">
        <f t="shared" si="0"/>
        <v>25</v>
      </c>
      <c r="AI77" s="48">
        <f t="shared" si="0"/>
        <v>25</v>
      </c>
      <c r="AJ77" s="48">
        <f t="shared" si="0"/>
        <v>25</v>
      </c>
      <c r="AK77" s="48">
        <f t="shared" si="0"/>
        <v>25</v>
      </c>
      <c r="AL77" s="48">
        <f t="shared" si="0"/>
        <v>25</v>
      </c>
      <c r="AM77" s="48">
        <f t="shared" si="0"/>
        <v>25</v>
      </c>
      <c r="AN77" s="48">
        <f t="shared" si="0"/>
        <v>25</v>
      </c>
      <c r="AO77" s="48">
        <f t="shared" si="0"/>
        <v>25</v>
      </c>
      <c r="AP77" s="48">
        <f t="shared" si="0"/>
        <v>25</v>
      </c>
    </row>
    <row r="78" spans="1:44" s="121" customFormat="1" x14ac:dyDescent="0.25">
      <c r="B78" s="48"/>
      <c r="C78" s="48">
        <f t="shared" ref="C78:V78" si="1">1000*C47/((IF($S$9="Square or Rectangular",$P$11*$V$11,PI()*($P$11/2)^2)))</f>
        <v>0</v>
      </c>
      <c r="D78" s="48">
        <f t="shared" si="1"/>
        <v>0</v>
      </c>
      <c r="E78" s="48">
        <f t="shared" si="1"/>
        <v>0</v>
      </c>
      <c r="F78" s="48">
        <f t="shared" si="1"/>
        <v>0</v>
      </c>
      <c r="G78" s="48">
        <f t="shared" si="1"/>
        <v>0</v>
      </c>
      <c r="H78" s="48">
        <f t="shared" si="1"/>
        <v>0</v>
      </c>
      <c r="I78" s="48">
        <f t="shared" si="1"/>
        <v>1.9891570634366459E-2</v>
      </c>
      <c r="J78" s="48">
        <f t="shared" si="1"/>
        <v>9.9457853171832297E-2</v>
      </c>
      <c r="K78" s="48">
        <f t="shared" si="1"/>
        <v>0.25859041824676399</v>
      </c>
      <c r="L78" s="48">
        <f t="shared" si="1"/>
        <v>0.67631340156845965</v>
      </c>
      <c r="M78" s="48">
        <f t="shared" si="1"/>
        <v>1.3924099444056521</v>
      </c>
      <c r="N78" s="48">
        <f t="shared" si="1"/>
        <v>2.3670969054896087</v>
      </c>
      <c r="O78" s="48">
        <f t="shared" si="1"/>
        <v>2.8842777419831367</v>
      </c>
      <c r="P78" s="48">
        <f t="shared" si="1"/>
        <v>2.764928318176938</v>
      </c>
      <c r="Q78" s="48">
        <f t="shared" si="1"/>
        <v>2.3472053348552424</v>
      </c>
      <c r="R78" s="48">
        <f t="shared" si="1"/>
        <v>2.5660126118332736</v>
      </c>
      <c r="S78" s="48">
        <f t="shared" si="1"/>
        <v>2.2278559110490437</v>
      </c>
      <c r="T78" s="48">
        <f t="shared" si="1"/>
        <v>2.7251451769082049</v>
      </c>
      <c r="U78" s="48">
        <f t="shared" si="1"/>
        <v>3.321892295939199</v>
      </c>
      <c r="V78" s="48">
        <f t="shared" si="1"/>
        <v>4.1971214038513232</v>
      </c>
      <c r="W78" s="48">
        <f>1000*AA43/((IF($S$9="Square or Rectangular",$P$11*$V$11,PI()*($P$11/2)^2)))</f>
        <v>4.8734348054197829</v>
      </c>
      <c r="X78" s="48">
        <f>1000*AA42/((IF($S$9="Square or Rectangular",$P$11*$V$11,PI()*($P$11/2)^2)))</f>
        <v>2.5262294705645405</v>
      </c>
      <c r="Y78" s="48">
        <f>1000*AA41/((IF($S$9="Square or Rectangular",$P$11*$V$11,PI()*($P$11/2)^2)))</f>
        <v>2.6853620356394723</v>
      </c>
      <c r="Z78" s="48">
        <f>1000*AA40/((IF($S$9="Square or Rectangular",$P$11*$V$11,PI()*($P$11/2)^2)))</f>
        <v>2.2676390523177763</v>
      </c>
      <c r="AA78" s="48">
        <f>1000*AA39/((IF($S$9="Square or Rectangular",$P$11*$V$11,PI()*($P$11/2)^2)))</f>
        <v>3.3020007253048322</v>
      </c>
      <c r="AB78" s="48">
        <f>1000*AA38/((IF($S$9="Square or Rectangular",$P$11*$V$11,PI()*($P$11/2)^2)))</f>
        <v>3.0036271657893354</v>
      </c>
      <c r="AC78" s="48">
        <f>1000*AA37/((IF($S$9="Square or Rectangular",$P$11*$V$11,PI()*($P$11/2)^2)))</f>
        <v>2.5859041824676399</v>
      </c>
      <c r="AD78" s="48">
        <f>1000*AA36/((IF($S$9="Square or Rectangular",$P$11*$V$11,PI()*($P$11/2)^2)))</f>
        <v>2.1283980578772113</v>
      </c>
      <c r="AE78" s="48">
        <f>1000*AA35/((IF($S$9="Square or Rectangular",$P$11*$V$11,PI()*($P$11/2)^2)))</f>
        <v>1.3725183737712858</v>
      </c>
      <c r="AF78" s="48">
        <f>1000*AA34/((IF($S$9="Square or Rectangular",$P$11*$V$11,PI()*($P$11/2)^2)))</f>
        <v>0.51718083649352797</v>
      </c>
      <c r="AG78" s="48">
        <f>1000*AA33/((IF($S$9="Square or Rectangular",$P$11*$V$11,PI()*($P$11/2)^2)))</f>
        <v>0.17902413570929815</v>
      </c>
      <c r="AH78" s="48">
        <f>1000*AA32/((IF($S$9="Square or Rectangular",$P$11*$V$11,PI()*($P$11/2)^2)))</f>
        <v>1.9891570634366459E-2</v>
      </c>
      <c r="AI78" s="48">
        <f>1000*AA31/((IF($S$9="Square or Rectangular",$P$11*$V$11,PI()*($P$11/2)^2)))</f>
        <v>0</v>
      </c>
      <c r="AJ78" s="48">
        <f>1000*AA30/((IF($S$9="Square or Rectangular",$P$11*$V$11,PI()*($P$11/2)^2)))</f>
        <v>0</v>
      </c>
      <c r="AK78" s="48">
        <f>1000*AA29/((IF($S$9="Square or Rectangular",$P$11*$V$11,PI()*($P$11/2)^2)))</f>
        <v>0</v>
      </c>
      <c r="AL78" s="48">
        <f>1000*AA28/((IF($S$9="Square or Rectangular",$P$11*$V$11,PI()*($P$11/2)^2)))</f>
        <v>0</v>
      </c>
      <c r="AM78" s="48">
        <f>1000*AA27/((IF($S$9="Square or Rectangular",$P$11*$V$11,PI()*($P$11/2)^2)))</f>
        <v>0</v>
      </c>
      <c r="AN78" s="48">
        <f>1000*AA26/((IF($S$9="Square or Rectangular",$P$11*$V$11,PI()*($P$11/2)^2)))</f>
        <v>0</v>
      </c>
      <c r="AO78" s="48">
        <f>1000*AA25/((IF($S$9="Square or Rectangular",$P$11*$V$11,PI()*($P$11/2)^2)))</f>
        <v>0</v>
      </c>
      <c r="AP78" s="48">
        <f>1000*AA24/((IF($S$9="Square or Rectangular",$P$11*$V$11,PI()*($P$11/2)^2)))</f>
        <v>0</v>
      </c>
    </row>
    <row r="79" spans="1:44" s="121" customFormat="1" x14ac:dyDescent="0.25">
      <c r="B79" s="48"/>
      <c r="C79" s="48" t="str">
        <f t="shared" ref="C79:T79" si="2">IF(C78=0,"",C78)</f>
        <v/>
      </c>
      <c r="D79" s="48" t="str">
        <f t="shared" si="2"/>
        <v/>
      </c>
      <c r="E79" s="48" t="str">
        <f t="shared" si="2"/>
        <v/>
      </c>
      <c r="F79" s="48" t="str">
        <f t="shared" si="2"/>
        <v/>
      </c>
      <c r="G79" s="48" t="str">
        <f t="shared" si="2"/>
        <v/>
      </c>
      <c r="H79" s="48" t="str">
        <f t="shared" si="2"/>
        <v/>
      </c>
      <c r="I79" s="48">
        <f t="shared" si="2"/>
        <v>1.9891570634366459E-2</v>
      </c>
      <c r="J79" s="48">
        <f t="shared" si="2"/>
        <v>9.9457853171832297E-2</v>
      </c>
      <c r="K79" s="48">
        <f t="shared" si="2"/>
        <v>0.25859041824676399</v>
      </c>
      <c r="L79" s="48">
        <f t="shared" si="2"/>
        <v>0.67631340156845965</v>
      </c>
      <c r="M79" s="48">
        <f t="shared" si="2"/>
        <v>1.3924099444056521</v>
      </c>
      <c r="N79" s="48">
        <f t="shared" si="2"/>
        <v>2.3670969054896087</v>
      </c>
      <c r="O79" s="48">
        <f t="shared" si="2"/>
        <v>2.8842777419831367</v>
      </c>
      <c r="P79" s="48">
        <f t="shared" si="2"/>
        <v>2.764928318176938</v>
      </c>
      <c r="Q79" s="48">
        <f t="shared" si="2"/>
        <v>2.3472053348552424</v>
      </c>
      <c r="R79" s="48">
        <f t="shared" si="2"/>
        <v>2.5660126118332736</v>
      </c>
      <c r="S79" s="48">
        <f t="shared" si="2"/>
        <v>2.2278559110490437</v>
      </c>
      <c r="T79" s="48">
        <f t="shared" si="2"/>
        <v>2.7251451769082049</v>
      </c>
      <c r="U79" s="48">
        <f t="shared" ref="U79:AC79" si="3">IF(U78=0,"",U78)</f>
        <v>3.321892295939199</v>
      </c>
      <c r="V79" s="48">
        <f t="shared" si="3"/>
        <v>4.1971214038513232</v>
      </c>
      <c r="W79" s="48">
        <f t="shared" si="3"/>
        <v>4.8734348054197829</v>
      </c>
      <c r="X79" s="48">
        <f t="shared" si="3"/>
        <v>2.5262294705645405</v>
      </c>
      <c r="Y79" s="48">
        <f t="shared" si="3"/>
        <v>2.6853620356394723</v>
      </c>
      <c r="Z79" s="48">
        <f t="shared" si="3"/>
        <v>2.2676390523177763</v>
      </c>
      <c r="AA79" s="48">
        <f t="shared" si="3"/>
        <v>3.3020007253048322</v>
      </c>
      <c r="AB79" s="48">
        <f t="shared" si="3"/>
        <v>3.0036271657893354</v>
      </c>
      <c r="AC79" s="48">
        <f t="shared" si="3"/>
        <v>2.5859041824676399</v>
      </c>
      <c r="AD79" s="48">
        <f t="shared" ref="AD79:AK79" si="4">IF(AD78=0,"",AD78)</f>
        <v>2.1283980578772113</v>
      </c>
      <c r="AE79" s="48">
        <f t="shared" si="4"/>
        <v>1.3725183737712858</v>
      </c>
      <c r="AF79" s="48">
        <f t="shared" si="4"/>
        <v>0.51718083649352797</v>
      </c>
      <c r="AG79" s="48">
        <f t="shared" si="4"/>
        <v>0.17902413570929815</v>
      </c>
      <c r="AH79" s="48">
        <f t="shared" si="4"/>
        <v>1.9891570634366459E-2</v>
      </c>
      <c r="AI79" s="48" t="str">
        <f t="shared" si="4"/>
        <v/>
      </c>
      <c r="AJ79" s="48" t="str">
        <f t="shared" si="4"/>
        <v/>
      </c>
      <c r="AK79" s="48" t="str">
        <f t="shared" si="4"/>
        <v/>
      </c>
      <c r="AL79" s="48" t="str">
        <f t="shared" ref="AL79:AP79" si="5">IF(AL78=0,"",AL78)</f>
        <v/>
      </c>
      <c r="AM79" s="48" t="str">
        <f t="shared" si="5"/>
        <v/>
      </c>
      <c r="AN79" s="48" t="str">
        <f t="shared" si="5"/>
        <v/>
      </c>
      <c r="AO79" s="48" t="str">
        <f t="shared" si="5"/>
        <v/>
      </c>
      <c r="AP79" s="48" t="str">
        <f t="shared" si="5"/>
        <v/>
      </c>
    </row>
    <row r="80" spans="1:44" s="121" customFormat="1" x14ac:dyDescent="0.25">
      <c r="B80" s="48"/>
      <c r="C80" s="48" t="str">
        <f t="shared" ref="C80:T80" si="6">IF(C79&gt;$C$82,C79,"")</f>
        <v/>
      </c>
      <c r="D80" s="48" t="str">
        <f t="shared" si="6"/>
        <v/>
      </c>
      <c r="E80" s="48" t="str">
        <f t="shared" si="6"/>
        <v/>
      </c>
      <c r="F80" s="48" t="str">
        <f t="shared" si="6"/>
        <v/>
      </c>
      <c r="G80" s="48" t="str">
        <f t="shared" si="6"/>
        <v/>
      </c>
      <c r="H80" s="48" t="str">
        <f t="shared" si="6"/>
        <v/>
      </c>
      <c r="I80" s="48" t="str">
        <f t="shared" si="6"/>
        <v/>
      </c>
      <c r="J80" s="48" t="str">
        <f t="shared" si="6"/>
        <v/>
      </c>
      <c r="K80" s="48" t="str">
        <f t="shared" si="6"/>
        <v/>
      </c>
      <c r="L80" s="48" t="str">
        <f t="shared" si="6"/>
        <v/>
      </c>
      <c r="M80" s="48" t="str">
        <f t="shared" si="6"/>
        <v/>
      </c>
      <c r="N80" s="48" t="str">
        <f t="shared" si="6"/>
        <v/>
      </c>
      <c r="O80" s="48">
        <f t="shared" si="6"/>
        <v>2.8842777419831367</v>
      </c>
      <c r="P80" s="48">
        <f t="shared" si="6"/>
        <v>2.764928318176938</v>
      </c>
      <c r="Q80" s="48" t="str">
        <f t="shared" si="6"/>
        <v/>
      </c>
      <c r="R80" s="48" t="str">
        <f t="shared" si="6"/>
        <v/>
      </c>
      <c r="S80" s="48" t="str">
        <f t="shared" si="6"/>
        <v/>
      </c>
      <c r="T80" s="48" t="str">
        <f t="shared" si="6"/>
        <v/>
      </c>
      <c r="U80" s="48">
        <f t="shared" ref="U80:AC80" si="7">IF(U79&gt;$C$82,U79,"")</f>
        <v>3.321892295939199</v>
      </c>
      <c r="V80" s="48">
        <f t="shared" si="7"/>
        <v>4.1971214038513232</v>
      </c>
      <c r="W80" s="48">
        <f t="shared" si="7"/>
        <v>4.8734348054197829</v>
      </c>
      <c r="X80" s="48" t="str">
        <f t="shared" si="7"/>
        <v/>
      </c>
      <c r="Y80" s="48" t="str">
        <f t="shared" si="7"/>
        <v/>
      </c>
      <c r="Z80" s="48" t="str">
        <f t="shared" si="7"/>
        <v/>
      </c>
      <c r="AA80" s="48">
        <f t="shared" si="7"/>
        <v>3.3020007253048322</v>
      </c>
      <c r="AB80" s="48">
        <f t="shared" si="7"/>
        <v>3.0036271657893354</v>
      </c>
      <c r="AC80" s="48" t="str">
        <f t="shared" si="7"/>
        <v/>
      </c>
      <c r="AD80" s="48" t="str">
        <f t="shared" ref="AD80:AK80" si="8">IF(AD79&gt;$C$82,AD79,"")</f>
        <v/>
      </c>
      <c r="AE80" s="48" t="str">
        <f t="shared" si="8"/>
        <v/>
      </c>
      <c r="AF80" s="48" t="str">
        <f t="shared" si="8"/>
        <v/>
      </c>
      <c r="AG80" s="48" t="str">
        <f t="shared" si="8"/>
        <v/>
      </c>
      <c r="AH80" s="48" t="str">
        <f t="shared" si="8"/>
        <v/>
      </c>
      <c r="AI80" s="48" t="str">
        <f t="shared" si="8"/>
        <v/>
      </c>
      <c r="AJ80" s="48" t="str">
        <f t="shared" si="8"/>
        <v/>
      </c>
      <c r="AK80" s="48" t="str">
        <f t="shared" si="8"/>
        <v/>
      </c>
      <c r="AL80" s="48" t="str">
        <f t="shared" ref="AL80:AP80" si="9">IF(AL79&gt;$C$82,AL79,"")</f>
        <v/>
      </c>
      <c r="AM80" s="48" t="str">
        <f t="shared" si="9"/>
        <v/>
      </c>
      <c r="AN80" s="48" t="str">
        <f t="shared" si="9"/>
        <v/>
      </c>
      <c r="AO80" s="48" t="str">
        <f t="shared" si="9"/>
        <v/>
      </c>
      <c r="AP80" s="48" t="str">
        <f t="shared" si="9"/>
        <v/>
      </c>
    </row>
    <row r="81" spans="2:34" s="121" customFormat="1" x14ac:dyDescent="0.25">
      <c r="B81" s="48"/>
      <c r="C81" s="48" t="s">
        <v>30</v>
      </c>
      <c r="D81" s="48" t="s">
        <v>31</v>
      </c>
      <c r="E81" s="48" t="s">
        <v>32</v>
      </c>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row>
    <row r="82" spans="2:34" s="121" customFormat="1" x14ac:dyDescent="0.25">
      <c r="B82" s="48"/>
      <c r="C82" s="48">
        <f>QUARTILE(C79:AP79,3)</f>
        <v>2.7549825328597546</v>
      </c>
      <c r="D82" s="48">
        <f>AVERAGE(C79:AP79)</f>
        <v>2.0503618961577734</v>
      </c>
      <c r="E82" s="48">
        <f>AVERAGE(C80:AP80)</f>
        <v>3.4781832080663642</v>
      </c>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row>
    <row r="83" spans="2:34" s="121" customFormat="1" x14ac:dyDescent="0.25">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row>
    <row r="84" spans="2:34" x14ac:dyDescent="0.25">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100"/>
      <c r="AG84" s="100"/>
      <c r="AH84" s="100"/>
    </row>
    <row r="85" spans="2:34" x14ac:dyDescent="0.25">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100"/>
      <c r="AG85" s="100"/>
      <c r="AH85" s="100"/>
    </row>
  </sheetData>
  <mergeCells count="45">
    <mergeCell ref="AJ68:AK68"/>
    <mergeCell ref="B69:AD72"/>
    <mergeCell ref="Y24:Y44"/>
    <mergeCell ref="AC49:AC50"/>
    <mergeCell ref="D49:T50"/>
    <mergeCell ref="X48:Y48"/>
    <mergeCell ref="Q58:R58"/>
    <mergeCell ref="O60:P60"/>
    <mergeCell ref="O64:P64"/>
    <mergeCell ref="Q64:R64"/>
    <mergeCell ref="Q62:R62"/>
    <mergeCell ref="O62:P62"/>
    <mergeCell ref="O58:P58"/>
    <mergeCell ref="Q60:R60"/>
    <mergeCell ref="D62:N62"/>
    <mergeCell ref="D58:N58"/>
    <mergeCell ref="C1:AC1"/>
    <mergeCell ref="C3:AC5"/>
    <mergeCell ref="S9:V9"/>
    <mergeCell ref="C45:V45"/>
    <mergeCell ref="O66:P66"/>
    <mergeCell ref="V7:W7"/>
    <mergeCell ref="T7:U7"/>
    <mergeCell ref="X11:Y11"/>
    <mergeCell ref="V11:W11"/>
    <mergeCell ref="T13:U13"/>
    <mergeCell ref="W13:X13"/>
    <mergeCell ref="T11:U11"/>
    <mergeCell ref="R11:S11"/>
    <mergeCell ref="P11:Q11"/>
    <mergeCell ref="N11:O11"/>
    <mergeCell ref="D66:N66"/>
    <mergeCell ref="S15:T15"/>
    <mergeCell ref="U15:W15"/>
    <mergeCell ref="S17:V17"/>
    <mergeCell ref="AM15:AN15"/>
    <mergeCell ref="AO15:AQ15"/>
    <mergeCell ref="AM17:AN17"/>
    <mergeCell ref="D64:N64"/>
    <mergeCell ref="D60:N60"/>
    <mergeCell ref="S21:T21"/>
    <mergeCell ref="U21:W21"/>
    <mergeCell ref="AO17:AQ17"/>
    <mergeCell ref="S19:T19"/>
    <mergeCell ref="U19:W19"/>
  </mergeCells>
  <dataValidations count="5">
    <dataValidation allowBlank="1" showErrorMessage="1" promptTitle="Select from drop down tab" prompt="Select either kg N/ha or mm effluent applied" sqref="AI47:AI56" xr:uid="{00000000-0002-0000-0100-000000000000}"/>
    <dataValidation type="whole" allowBlank="1" showInputMessage="1" showErrorMessage="1" sqref="Q26 V26" xr:uid="{00000000-0002-0000-0100-000001000000}">
      <formula1>1</formula1>
      <formula2>10000</formula2>
    </dataValidation>
    <dataValidation type="list" allowBlank="1" showInputMessage="1" showErrorMessage="1" sqref="S9:V9" xr:uid="{00000000-0002-0000-0100-000002000000}">
      <formula1>$W$9:$W$10</formula1>
    </dataValidation>
    <dataValidation type="list" allowBlank="1" showInputMessage="1" showErrorMessage="1" sqref="S17:V17" xr:uid="{00000000-0002-0000-0100-000003000000}">
      <formula1>$U$14:$U$16</formula1>
    </dataValidation>
    <dataValidation type="list" allowBlank="1" showInputMessage="1" showErrorMessage="1" sqref="S10 L12" xr:uid="{00000000-0002-0000-0100-000004000000}">
      <formula1>$U$9:$U$20</formula1>
    </dataValidation>
  </dataValidations>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74"/>
  <sheetViews>
    <sheetView showGridLines="0" topLeftCell="C15" zoomScaleNormal="100" workbookViewId="0">
      <selection activeCell="C3" sqref="C3:AQ5"/>
    </sheetView>
  </sheetViews>
  <sheetFormatPr defaultRowHeight="15" x14ac:dyDescent="0.25"/>
  <cols>
    <col min="1" max="1" width="5.140625" customWidth="1"/>
    <col min="2" max="2" width="2.140625" style="14" customWidth="1"/>
    <col min="3" max="42" width="5.7109375" style="14" customWidth="1"/>
    <col min="43" max="43" width="4.140625" style="14" customWidth="1"/>
    <col min="44" max="44" width="3.5703125" style="14" customWidth="1"/>
    <col min="50" max="50" width="12" bestFit="1" customWidth="1"/>
  </cols>
  <sheetData>
    <row r="1" spans="1:51" ht="58.5" customHeight="1" x14ac:dyDescent="0.35">
      <c r="A1" s="33"/>
      <c r="B1" s="34"/>
      <c r="C1" s="141" t="s">
        <v>29</v>
      </c>
      <c r="D1" s="141"/>
      <c r="E1" s="141"/>
      <c r="F1" s="141"/>
      <c r="G1" s="141"/>
      <c r="H1" s="141"/>
      <c r="I1" s="141"/>
      <c r="J1" s="141"/>
      <c r="K1" s="141"/>
      <c r="L1" s="141"/>
      <c r="M1" s="141"/>
      <c r="N1" s="141"/>
      <c r="O1" s="141"/>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35"/>
      <c r="AR1" s="34"/>
    </row>
    <row r="2" spans="1:51" s="36" customFormat="1" ht="18" customHeight="1" x14ac:dyDescent="0.35">
      <c r="B2" s="37"/>
      <c r="C2" s="38"/>
      <c r="D2" s="38"/>
      <c r="E2" s="38"/>
      <c r="F2" s="38"/>
      <c r="G2" s="38"/>
      <c r="H2" s="38"/>
      <c r="I2" s="38"/>
      <c r="J2" s="38"/>
      <c r="K2" s="38"/>
      <c r="L2" s="38"/>
      <c r="M2" s="38"/>
      <c r="N2" s="38"/>
      <c r="O2" s="38"/>
      <c r="P2" s="39"/>
      <c r="Q2" s="39"/>
      <c r="R2" s="39"/>
      <c r="S2" s="39"/>
      <c r="T2" s="39"/>
      <c r="U2" s="39"/>
      <c r="V2" s="38"/>
      <c r="W2" s="38"/>
      <c r="X2" s="38"/>
      <c r="Y2" s="38"/>
      <c r="Z2" s="38"/>
      <c r="AA2" s="38"/>
      <c r="AB2" s="38"/>
      <c r="AC2" s="38"/>
      <c r="AD2" s="38"/>
      <c r="AE2" s="38"/>
      <c r="AF2" s="38"/>
      <c r="AG2" s="38"/>
      <c r="AH2" s="38"/>
      <c r="AI2" s="38"/>
      <c r="AJ2" s="38"/>
      <c r="AK2" s="38"/>
      <c r="AL2" s="38"/>
      <c r="AM2" s="38"/>
      <c r="AN2" s="38"/>
      <c r="AO2" s="38"/>
      <c r="AP2" s="38"/>
      <c r="AQ2" s="38"/>
      <c r="AR2" s="38"/>
      <c r="AS2" s="38"/>
      <c r="AT2" s="39"/>
      <c r="AU2" s="39"/>
      <c r="AV2" s="39"/>
      <c r="AW2" s="39"/>
      <c r="AX2" s="39"/>
      <c r="AY2" s="39"/>
    </row>
    <row r="3" spans="1:51" ht="15" customHeight="1" x14ac:dyDescent="0.25">
      <c r="B3" s="11"/>
      <c r="C3" s="152" t="s">
        <v>68</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1"/>
      <c r="AS3" s="36"/>
      <c r="AT3" s="36"/>
      <c r="AU3" s="36"/>
      <c r="AV3" s="36"/>
      <c r="AW3" s="36"/>
    </row>
    <row r="4" spans="1:51" ht="30" x14ac:dyDescent="0.25">
      <c r="B4" s="1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1"/>
      <c r="AS4" s="41"/>
      <c r="AT4" s="42"/>
      <c r="AU4" s="42"/>
      <c r="AV4" s="42"/>
      <c r="AW4" s="36"/>
    </row>
    <row r="5" spans="1:51" x14ac:dyDescent="0.25">
      <c r="B5" s="11"/>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1"/>
      <c r="AS5" s="36"/>
      <c r="AT5" s="36"/>
      <c r="AU5" s="36"/>
      <c r="AV5" s="36"/>
      <c r="AW5" s="36"/>
    </row>
    <row r="6" spans="1:51" ht="9.75" customHeight="1"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83"/>
      <c r="AT6" s="83"/>
      <c r="AU6" s="83"/>
    </row>
    <row r="7" spans="1:51" ht="25.5" customHeight="1" x14ac:dyDescent="0.25">
      <c r="B7" s="43"/>
      <c r="C7" s="132" t="s">
        <v>0</v>
      </c>
      <c r="D7" s="45"/>
      <c r="E7" s="110" t="s">
        <v>22</v>
      </c>
      <c r="F7" s="45"/>
      <c r="G7" s="45"/>
      <c r="H7" s="45"/>
      <c r="I7" s="45"/>
      <c r="J7" s="45"/>
      <c r="K7" s="45"/>
      <c r="L7" s="45"/>
      <c r="M7" s="45"/>
      <c r="N7" s="45"/>
      <c r="O7" s="45"/>
      <c r="P7" s="44"/>
      <c r="Q7" s="45"/>
      <c r="R7" s="45"/>
      <c r="S7" s="45"/>
      <c r="T7" s="45"/>
      <c r="U7" s="45"/>
      <c r="V7" s="45"/>
      <c r="W7" s="45"/>
      <c r="X7" s="45"/>
      <c r="Y7" s="45"/>
      <c r="Z7" s="150">
        <v>15</v>
      </c>
      <c r="AA7" s="151"/>
      <c r="AB7" s="91" t="s">
        <v>7</v>
      </c>
      <c r="AC7" s="117"/>
      <c r="AD7" s="117"/>
      <c r="AE7" s="117"/>
      <c r="AF7" s="117"/>
      <c r="AG7" s="117"/>
      <c r="AH7" s="117"/>
      <c r="AI7" s="117"/>
      <c r="AJ7" s="11"/>
      <c r="AK7" s="11"/>
      <c r="AL7" s="11"/>
      <c r="AM7" s="11"/>
      <c r="AN7" s="11"/>
      <c r="AO7" s="11"/>
      <c r="AP7" s="11"/>
      <c r="AQ7" s="11"/>
      <c r="AR7" s="11"/>
      <c r="AS7" s="83"/>
      <c r="AT7" s="83"/>
      <c r="AU7" s="83"/>
    </row>
    <row r="8" spans="1:51" ht="9.75" customHeight="1" x14ac:dyDescent="0.25">
      <c r="B8" s="11"/>
      <c r="C8" s="10"/>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83"/>
      <c r="AT8" s="83"/>
      <c r="AU8" s="83"/>
    </row>
    <row r="9" spans="1:51" ht="24" customHeight="1" x14ac:dyDescent="0.25">
      <c r="B9" s="43"/>
      <c r="C9" s="132" t="s">
        <v>23</v>
      </c>
      <c r="D9" s="110"/>
      <c r="E9" s="44" t="s">
        <v>28</v>
      </c>
      <c r="F9" s="85"/>
      <c r="G9" s="85"/>
      <c r="H9" s="85"/>
      <c r="I9" s="85"/>
      <c r="J9" s="85"/>
      <c r="K9" s="85"/>
      <c r="L9" s="85"/>
      <c r="M9" s="85"/>
      <c r="N9" s="85"/>
      <c r="O9" s="45"/>
      <c r="P9" s="44"/>
      <c r="Q9" s="149" t="s">
        <v>2</v>
      </c>
      <c r="R9" s="149"/>
      <c r="S9" s="149"/>
      <c r="T9" s="149"/>
      <c r="U9" s="46" t="s">
        <v>1</v>
      </c>
      <c r="V9" s="94" t="s">
        <v>24</v>
      </c>
      <c r="W9" s="95"/>
      <c r="X9" s="88"/>
      <c r="Y9" s="112" t="s">
        <v>25</v>
      </c>
      <c r="Z9" s="118"/>
      <c r="AA9" s="89"/>
      <c r="AB9" s="89"/>
      <c r="AC9" s="89"/>
      <c r="AD9" s="118"/>
      <c r="AE9" s="89"/>
      <c r="AF9" s="89"/>
      <c r="AG9" s="89"/>
      <c r="AH9" s="89"/>
      <c r="AI9" s="155" t="str">
        <f>IF(Q9="Square or Rectangular","Width","Diameter ")</f>
        <v xml:space="preserve">Diameter </v>
      </c>
      <c r="AJ9" s="156"/>
      <c r="AK9" s="115">
        <v>255</v>
      </c>
      <c r="AL9" s="65" t="s">
        <v>7</v>
      </c>
      <c r="AM9" s="154" t="str">
        <f>IF(Q9="Square or Rectangular","Length","")</f>
        <v/>
      </c>
      <c r="AN9" s="156"/>
      <c r="AO9" s="115"/>
      <c r="AP9" s="159" t="str">
        <f>IF(Q9="Square or Rectangular","mm","")</f>
        <v/>
      </c>
      <c r="AQ9" s="160"/>
    </row>
    <row r="10" spans="1:51" ht="9.75" customHeight="1" x14ac:dyDescent="0.25">
      <c r="B10" s="11"/>
      <c r="C10" s="133"/>
      <c r="D10" s="47"/>
      <c r="E10" s="47"/>
      <c r="F10" s="47"/>
      <c r="G10" s="47"/>
      <c r="H10" s="47"/>
      <c r="I10" s="47"/>
      <c r="J10" s="47"/>
      <c r="K10" s="47"/>
      <c r="L10" s="47"/>
      <c r="M10" s="47"/>
      <c r="N10" s="47"/>
      <c r="O10" s="47"/>
      <c r="P10" s="47"/>
      <c r="Q10" s="47"/>
      <c r="R10" s="47"/>
      <c r="S10" s="47"/>
      <c r="T10" s="47"/>
      <c r="U10" s="48" t="s">
        <v>2</v>
      </c>
      <c r="V10" s="11"/>
      <c r="W10" s="92"/>
      <c r="X10" s="92"/>
      <c r="Y10" s="92"/>
      <c r="Z10" s="86"/>
      <c r="AA10" s="87"/>
      <c r="AB10" s="87"/>
      <c r="AC10" s="87"/>
      <c r="AD10" s="87"/>
      <c r="AE10" s="87"/>
      <c r="AF10" s="87"/>
      <c r="AG10" s="87"/>
      <c r="AH10" s="87"/>
      <c r="AI10" s="87"/>
      <c r="AJ10" s="86"/>
      <c r="AK10" s="86"/>
      <c r="AM10" s="93"/>
    </row>
    <row r="11" spans="1:51" ht="24" customHeight="1" x14ac:dyDescent="0.25">
      <c r="B11" s="43"/>
      <c r="C11" s="132" t="s">
        <v>14</v>
      </c>
      <c r="D11" s="110"/>
      <c r="E11" s="127" t="s">
        <v>54</v>
      </c>
      <c r="F11" s="85"/>
      <c r="G11" s="45"/>
      <c r="H11" s="45"/>
      <c r="I11" s="45"/>
      <c r="J11" s="45"/>
      <c r="K11" s="45"/>
      <c r="L11" s="45"/>
      <c r="M11" s="45"/>
      <c r="N11" s="45"/>
      <c r="O11" s="45"/>
      <c r="P11" s="44"/>
      <c r="Q11" s="126">
        <v>55</v>
      </c>
      <c r="R11" s="125" t="s">
        <v>69</v>
      </c>
      <c r="S11" s="126">
        <v>20</v>
      </c>
      <c r="T11" s="120" t="s">
        <v>70</v>
      </c>
      <c r="U11" s="46"/>
      <c r="V11" s="94" t="s">
        <v>39</v>
      </c>
      <c r="W11" s="95"/>
      <c r="X11" s="88"/>
      <c r="Y11" s="112" t="s">
        <v>62</v>
      </c>
      <c r="Z11" s="118"/>
      <c r="AA11" s="89"/>
      <c r="AB11" s="89"/>
      <c r="AC11" s="89"/>
      <c r="AD11" s="112"/>
      <c r="AE11" s="89"/>
      <c r="AF11" s="89"/>
      <c r="AG11" s="89"/>
      <c r="AH11" s="89"/>
      <c r="AI11" s="89"/>
      <c r="AJ11" s="89"/>
      <c r="AK11" s="89"/>
      <c r="AL11" s="90"/>
      <c r="AM11" s="150">
        <v>500</v>
      </c>
      <c r="AN11" s="151"/>
      <c r="AO11" s="154" t="s">
        <v>38</v>
      </c>
      <c r="AP11" s="155"/>
      <c r="AQ11" s="156"/>
    </row>
    <row r="12" spans="1:51" ht="12" customHeight="1" x14ac:dyDescent="0.25">
      <c r="B12" s="11"/>
      <c r="C12" s="133"/>
      <c r="D12" s="47"/>
      <c r="E12" s="47"/>
      <c r="F12" s="47"/>
      <c r="G12" s="47"/>
      <c r="H12" s="47"/>
      <c r="I12" s="47"/>
      <c r="J12" s="47"/>
      <c r="K12" s="47"/>
      <c r="L12" s="47"/>
      <c r="M12" s="47"/>
      <c r="N12" s="47"/>
      <c r="O12" s="47"/>
      <c r="P12" s="47"/>
      <c r="Q12" s="47"/>
      <c r="R12" s="47"/>
      <c r="S12" s="47"/>
      <c r="T12" s="47"/>
      <c r="U12" s="48"/>
      <c r="V12" s="11"/>
      <c r="W12" s="92"/>
      <c r="X12" s="92"/>
      <c r="Y12" s="92"/>
      <c r="Z12" s="86"/>
      <c r="AA12" s="87"/>
      <c r="AB12" s="87"/>
      <c r="AC12" s="86"/>
      <c r="AD12" s="86"/>
      <c r="AE12" s="86"/>
      <c r="AF12" s="86"/>
      <c r="AG12" s="86"/>
      <c r="AH12" s="86"/>
      <c r="AI12" s="86"/>
      <c r="AJ12" s="86"/>
      <c r="AK12" s="86"/>
      <c r="AM12" s="93"/>
    </row>
    <row r="13" spans="1:51" ht="24" customHeight="1" x14ac:dyDescent="0.25">
      <c r="B13" s="43"/>
      <c r="C13" s="132" t="s">
        <v>40</v>
      </c>
      <c r="D13" s="110"/>
      <c r="E13" s="44" t="s">
        <v>55</v>
      </c>
      <c r="F13" s="85"/>
      <c r="G13" s="45"/>
      <c r="H13" s="45"/>
      <c r="I13" s="45"/>
      <c r="J13" s="45"/>
      <c r="K13" s="45"/>
      <c r="L13" s="45"/>
      <c r="M13" s="45"/>
      <c r="N13" s="45"/>
      <c r="O13" s="45"/>
      <c r="P13" s="44"/>
      <c r="Q13" s="149" t="s">
        <v>44</v>
      </c>
      <c r="R13" s="149"/>
      <c r="S13" s="149"/>
      <c r="T13" s="149"/>
      <c r="U13" s="46" t="s">
        <v>43</v>
      </c>
      <c r="V13" s="94" t="s">
        <v>42</v>
      </c>
      <c r="W13" s="95"/>
      <c r="X13" s="88"/>
      <c r="Y13" s="44" t="s">
        <v>56</v>
      </c>
      <c r="Z13" s="118"/>
      <c r="AA13" s="89"/>
      <c r="AB13" s="89"/>
      <c r="AC13" s="89"/>
      <c r="AD13" s="118"/>
      <c r="AE13" s="89"/>
      <c r="AF13" s="89"/>
      <c r="AG13" s="89"/>
      <c r="AH13" s="89"/>
      <c r="AI13" s="89"/>
      <c r="AJ13" s="89"/>
      <c r="AK13" s="89"/>
      <c r="AL13" s="90"/>
      <c r="AM13" s="150">
        <v>45</v>
      </c>
      <c r="AN13" s="157"/>
      <c r="AO13" s="154" t="str">
        <f>IF(Q13="m³/hour","m³/hour",(IF(Q13="L/second","L/second","")))</f>
        <v>L/second</v>
      </c>
      <c r="AP13" s="155"/>
      <c r="AQ13" s="156"/>
    </row>
    <row r="14" spans="1:51" ht="12" customHeight="1" x14ac:dyDescent="0.25">
      <c r="B14" s="11"/>
      <c r="C14" s="133"/>
      <c r="D14" s="47"/>
      <c r="E14" s="47"/>
      <c r="F14" s="47"/>
      <c r="G14" s="47"/>
      <c r="H14" s="47"/>
      <c r="I14" s="47"/>
      <c r="J14" s="47"/>
      <c r="K14" s="47"/>
      <c r="L14" s="47"/>
      <c r="M14" s="47"/>
      <c r="N14" s="47"/>
      <c r="O14" s="47"/>
      <c r="P14" s="47"/>
      <c r="Q14" s="47"/>
      <c r="R14" s="47"/>
      <c r="S14" s="47"/>
      <c r="T14" s="47"/>
      <c r="U14" s="48" t="s">
        <v>44</v>
      </c>
      <c r="V14" s="11"/>
      <c r="W14" s="92"/>
      <c r="X14" s="92"/>
      <c r="Y14" s="92"/>
      <c r="Z14" s="86"/>
      <c r="AA14" s="87"/>
      <c r="AB14" s="87"/>
      <c r="AC14" s="86"/>
      <c r="AD14" s="86"/>
      <c r="AE14" s="86"/>
      <c r="AF14" s="86"/>
      <c r="AG14" s="86"/>
      <c r="AH14" s="86"/>
      <c r="AI14" s="86"/>
      <c r="AJ14" s="86"/>
      <c r="AK14" s="86"/>
      <c r="AM14" s="93"/>
    </row>
    <row r="15" spans="1:51" ht="24" customHeight="1" x14ac:dyDescent="0.25">
      <c r="B15" s="94" t="s">
        <v>42</v>
      </c>
      <c r="C15" s="132" t="s">
        <v>46</v>
      </c>
      <c r="D15" s="88"/>
      <c r="E15" s="112" t="s">
        <v>65</v>
      </c>
      <c r="F15" s="118"/>
      <c r="G15" s="89"/>
      <c r="H15" s="89"/>
      <c r="I15" s="89"/>
      <c r="J15" s="118"/>
      <c r="K15" s="89"/>
      <c r="L15" s="89"/>
      <c r="M15" s="89"/>
      <c r="N15" s="89"/>
      <c r="O15" s="89"/>
      <c r="P15" s="89"/>
      <c r="Q15" s="150">
        <v>15</v>
      </c>
      <c r="R15" s="151"/>
      <c r="S15" s="154" t="s">
        <v>38</v>
      </c>
      <c r="T15" s="156"/>
      <c r="U15" s="93"/>
    </row>
    <row r="16" spans="1:51" ht="12" customHeight="1" x14ac:dyDescent="0.25">
      <c r="B16" s="11"/>
      <c r="C16" s="133"/>
      <c r="D16" s="47"/>
      <c r="E16" s="47"/>
      <c r="F16" s="47"/>
      <c r="G16" s="47"/>
      <c r="H16" s="47"/>
      <c r="I16" s="47"/>
      <c r="J16" s="47"/>
      <c r="K16" s="47"/>
      <c r="L16" s="47"/>
      <c r="M16" s="47"/>
      <c r="N16" s="47"/>
      <c r="O16" s="47"/>
      <c r="P16" s="47"/>
      <c r="Q16" s="47"/>
      <c r="R16" s="47"/>
      <c r="S16" s="47"/>
      <c r="T16" s="47"/>
      <c r="U16" s="48" t="s">
        <v>44</v>
      </c>
      <c r="V16" s="11"/>
      <c r="W16" s="92"/>
      <c r="X16" s="92"/>
      <c r="Y16" s="92"/>
      <c r="Z16" s="86"/>
      <c r="AA16" s="87"/>
      <c r="AB16" s="87"/>
      <c r="AC16" s="86"/>
      <c r="AD16" s="86"/>
      <c r="AE16" s="86"/>
      <c r="AF16" s="86"/>
      <c r="AG16" s="86"/>
      <c r="AH16" s="86"/>
      <c r="AI16" s="86"/>
      <c r="AJ16" s="86"/>
      <c r="AK16" s="86"/>
      <c r="AM16" s="93"/>
    </row>
    <row r="17" spans="2:44" ht="24" customHeight="1" x14ac:dyDescent="0.25">
      <c r="B17" s="18"/>
      <c r="C17" s="134" t="s">
        <v>48</v>
      </c>
      <c r="D17" s="19"/>
      <c r="E17" s="19"/>
      <c r="F17" s="49" t="s">
        <v>20</v>
      </c>
      <c r="G17" s="20"/>
      <c r="H17" s="21"/>
      <c r="I17" s="21"/>
      <c r="J17" s="21"/>
      <c r="K17" s="21"/>
      <c r="L17" s="21"/>
      <c r="M17" s="22"/>
      <c r="N17" s="22"/>
      <c r="O17" s="22"/>
      <c r="P17" s="22"/>
      <c r="Q17" s="22"/>
      <c r="R17" s="22"/>
      <c r="S17" s="22"/>
      <c r="T17" s="22"/>
      <c r="U17" s="22"/>
      <c r="V17" s="23"/>
      <c r="W17" s="23"/>
      <c r="X17" s="21"/>
      <c r="Y17" s="21"/>
      <c r="Z17" s="21"/>
      <c r="AA17" s="22"/>
      <c r="AB17" s="22"/>
      <c r="AC17" s="22"/>
      <c r="AD17" s="22"/>
      <c r="AE17" s="22"/>
      <c r="AF17" s="22"/>
      <c r="AG17" s="22"/>
      <c r="AH17" s="22"/>
      <c r="AI17" s="22"/>
      <c r="AJ17" s="23"/>
      <c r="AK17" s="23"/>
      <c r="AL17" s="23"/>
      <c r="AM17" s="23"/>
      <c r="AN17" s="23"/>
      <c r="AO17" s="23"/>
      <c r="AP17" s="23"/>
      <c r="AQ17" s="24"/>
      <c r="AR17" s="9"/>
    </row>
    <row r="18" spans="2:44" ht="15" customHeight="1" x14ac:dyDescent="0.3">
      <c r="B18" s="9"/>
      <c r="C18" s="25"/>
      <c r="D18" s="25"/>
      <c r="E18" s="25"/>
      <c r="F18" s="25"/>
      <c r="G18" s="25"/>
      <c r="H18" s="25"/>
      <c r="I18" s="25"/>
      <c r="J18" s="25"/>
      <c r="K18" s="25"/>
      <c r="L18" s="25"/>
      <c r="M18" s="25"/>
      <c r="N18" s="25"/>
      <c r="O18" s="25"/>
      <c r="P18" s="25"/>
      <c r="Q18" s="11"/>
      <c r="R18" s="11"/>
      <c r="S18" s="11"/>
      <c r="T18" s="25"/>
      <c r="U18" s="25"/>
      <c r="V18" s="11"/>
      <c r="W18" s="11"/>
      <c r="X18" s="11"/>
      <c r="Y18" s="11"/>
      <c r="Z18" s="11"/>
      <c r="AA18" s="11"/>
      <c r="AB18" s="11"/>
      <c r="AC18" s="11"/>
      <c r="AD18" s="11"/>
      <c r="AE18" s="11"/>
      <c r="AF18" s="11"/>
      <c r="AG18" s="11"/>
      <c r="AH18" s="11"/>
      <c r="AI18" s="11"/>
      <c r="AJ18" s="11"/>
      <c r="AK18" s="11"/>
      <c r="AL18" s="11"/>
      <c r="AM18" s="11"/>
      <c r="AN18" s="11"/>
      <c r="AO18" s="11"/>
      <c r="AP18" s="11"/>
      <c r="AQ18" s="3"/>
      <c r="AR18" s="11"/>
    </row>
    <row r="19" spans="2:44" ht="15" customHeight="1" x14ac:dyDescent="0.25">
      <c r="B19" s="9"/>
      <c r="C19" s="11"/>
      <c r="D19" s="11"/>
      <c r="E19" s="11"/>
      <c r="F19" s="11"/>
      <c r="G19" s="11"/>
      <c r="H19" s="11"/>
      <c r="I19" s="11"/>
      <c r="J19" s="11"/>
      <c r="K19" s="11"/>
      <c r="L19" s="11"/>
      <c r="M19" s="11"/>
      <c r="N19" s="11"/>
      <c r="O19" s="11"/>
      <c r="Q19" s="82"/>
      <c r="R19" s="50"/>
      <c r="S19" s="82"/>
      <c r="V19" s="82"/>
      <c r="W19" s="82"/>
      <c r="X19" s="50"/>
      <c r="Y19" s="82"/>
      <c r="Z19" s="82"/>
      <c r="AA19" s="50"/>
      <c r="AB19" s="82"/>
      <c r="AC19" s="82"/>
      <c r="AD19" s="82"/>
      <c r="AE19" s="82"/>
      <c r="AF19" s="82"/>
      <c r="AG19" s="82"/>
      <c r="AH19" s="82"/>
      <c r="AI19" s="82"/>
      <c r="AP19" s="11"/>
      <c r="AQ19" s="3"/>
      <c r="AR19" s="11"/>
    </row>
    <row r="20" spans="2:44" ht="15" customHeight="1" x14ac:dyDescent="0.25">
      <c r="B20" s="9"/>
      <c r="C20" s="11"/>
      <c r="D20" s="11"/>
      <c r="E20" s="11"/>
      <c r="F20" s="11"/>
      <c r="G20" s="11"/>
      <c r="H20" s="11"/>
      <c r="I20" s="11"/>
      <c r="J20" s="11"/>
      <c r="K20" s="11"/>
      <c r="L20" s="11"/>
      <c r="M20" s="11"/>
      <c r="N20" s="11"/>
      <c r="O20" s="11"/>
      <c r="Q20" s="119"/>
      <c r="R20" s="51"/>
      <c r="S20" s="114"/>
      <c r="V20" s="119"/>
      <c r="W20" s="119"/>
      <c r="X20" s="51"/>
      <c r="Y20" s="114"/>
      <c r="Z20" s="114"/>
      <c r="AA20" s="51"/>
      <c r="AB20" s="119"/>
      <c r="AC20" s="119"/>
      <c r="AD20" s="119"/>
      <c r="AE20" s="119"/>
      <c r="AF20" s="119"/>
      <c r="AG20" s="119"/>
      <c r="AH20" s="119"/>
      <c r="AI20" s="119"/>
      <c r="AP20" s="11"/>
      <c r="AQ20" s="3"/>
      <c r="AR20" s="11"/>
    </row>
    <row r="21" spans="2:44" ht="15" customHeight="1" x14ac:dyDescent="0.25">
      <c r="B21" s="9"/>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3"/>
      <c r="AR21" s="11"/>
    </row>
    <row r="22" spans="2:44" ht="15" customHeight="1" x14ac:dyDescent="0.25">
      <c r="B22" s="26"/>
      <c r="C22" s="27"/>
      <c r="D22" s="27"/>
      <c r="E22" s="27"/>
      <c r="F22" s="27"/>
      <c r="G22" s="27"/>
      <c r="H22" s="27"/>
      <c r="I22" s="27"/>
      <c r="J22" s="27"/>
      <c r="K22" s="27"/>
      <c r="L22" s="27"/>
      <c r="M22" s="27"/>
      <c r="N22" s="27"/>
      <c r="O22" s="27"/>
      <c r="P22" s="11"/>
      <c r="Q22" s="11"/>
      <c r="R22" s="11"/>
      <c r="S22" s="11"/>
      <c r="T22" s="11"/>
      <c r="U22" s="11"/>
      <c r="V22" s="11"/>
      <c r="W22" s="11"/>
      <c r="X22" s="11"/>
      <c r="Y22" s="11"/>
      <c r="Z22" s="11"/>
      <c r="AA22" s="11"/>
      <c r="AB22" s="11"/>
      <c r="AC22" s="11"/>
      <c r="AD22" s="11"/>
      <c r="AE22" s="11"/>
      <c r="AF22" s="11"/>
      <c r="AG22" s="11"/>
      <c r="AH22" s="11"/>
      <c r="AI22" s="11"/>
      <c r="AJ22" s="12"/>
      <c r="AK22" s="12"/>
      <c r="AL22" s="12"/>
      <c r="AM22" s="12"/>
      <c r="AN22" s="12"/>
      <c r="AO22" s="12"/>
      <c r="AP22" s="15"/>
      <c r="AQ22" s="28"/>
      <c r="AR22" s="52"/>
    </row>
    <row r="23" spans="2:44" ht="15" customHeight="1" x14ac:dyDescent="0.25">
      <c r="B23" s="9"/>
      <c r="C23" s="10"/>
      <c r="D23" s="10"/>
      <c r="E23" s="10"/>
      <c r="F23" s="10"/>
      <c r="G23" s="10"/>
      <c r="H23" s="10"/>
      <c r="I23" s="10"/>
      <c r="J23" s="10"/>
      <c r="K23" s="10"/>
      <c r="L23" s="10"/>
      <c r="M23" s="10"/>
      <c r="N23" s="10"/>
      <c r="O23" s="10"/>
      <c r="P23" s="11"/>
      <c r="Q23" s="11"/>
      <c r="R23" s="11"/>
      <c r="S23" s="11"/>
      <c r="T23" s="11"/>
      <c r="U23" s="11"/>
      <c r="V23" s="11"/>
      <c r="W23" s="11"/>
      <c r="X23" s="11"/>
      <c r="Y23" s="11"/>
      <c r="Z23" s="11"/>
      <c r="AA23" s="11"/>
      <c r="AB23" s="11"/>
      <c r="AC23" s="11"/>
      <c r="AD23" s="11"/>
      <c r="AE23" s="11"/>
      <c r="AF23" s="11"/>
      <c r="AG23" s="11"/>
      <c r="AH23" s="11"/>
      <c r="AI23" s="11"/>
      <c r="AJ23" s="12"/>
      <c r="AK23" s="12"/>
      <c r="AL23" s="12"/>
      <c r="AM23" s="12"/>
      <c r="AN23" s="12"/>
      <c r="AO23" s="12"/>
      <c r="AP23" s="12"/>
      <c r="AQ23" s="13"/>
      <c r="AR23" s="9"/>
    </row>
    <row r="24" spans="2:44" ht="15" customHeight="1" x14ac:dyDescent="0.25">
      <c r="B24" s="9"/>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3"/>
      <c r="AR24" s="9"/>
    </row>
    <row r="25" spans="2:44" ht="15" customHeight="1" x14ac:dyDescent="0.25">
      <c r="B25" s="9"/>
      <c r="AQ25" s="3"/>
      <c r="AR25" s="9"/>
    </row>
    <row r="26" spans="2:44" ht="15" customHeight="1" x14ac:dyDescent="0.25">
      <c r="B26" s="9"/>
      <c r="C26" s="53"/>
      <c r="D26" s="53"/>
      <c r="E26" s="53"/>
      <c r="F26" s="53"/>
      <c r="G26" s="53"/>
      <c r="H26" s="53"/>
      <c r="I26" s="53"/>
      <c r="J26" s="53"/>
      <c r="K26" s="53"/>
      <c r="L26" s="53"/>
      <c r="M26" s="53"/>
      <c r="N26" s="53"/>
      <c r="O26" s="53"/>
      <c r="AP26" s="143"/>
      <c r="AQ26" s="1"/>
      <c r="AR26" s="11"/>
    </row>
    <row r="27" spans="2:44" ht="15" customHeight="1" x14ac:dyDescent="0.25">
      <c r="B27" s="9"/>
      <c r="C27" s="54"/>
      <c r="D27" s="54"/>
      <c r="E27" s="54"/>
      <c r="F27" s="54"/>
      <c r="G27" s="54"/>
      <c r="H27" s="54"/>
      <c r="I27" s="54"/>
      <c r="J27" s="54"/>
      <c r="K27" s="54"/>
      <c r="L27" s="54"/>
      <c r="M27" s="54"/>
      <c r="N27" s="54"/>
      <c r="O27" s="54"/>
      <c r="AP27" s="143"/>
      <c r="AQ27" s="1"/>
      <c r="AR27" s="9"/>
    </row>
    <row r="28" spans="2:44" ht="15" customHeight="1" x14ac:dyDescent="0.25">
      <c r="B28" s="26"/>
      <c r="C28" s="55"/>
      <c r="D28" s="55"/>
      <c r="E28" s="55"/>
      <c r="F28" s="55"/>
      <c r="G28" s="55"/>
      <c r="H28" s="55"/>
      <c r="I28" s="55"/>
      <c r="J28" s="55"/>
      <c r="K28" s="55"/>
      <c r="L28" s="55"/>
      <c r="M28" s="55"/>
      <c r="N28" s="55"/>
      <c r="O28" s="55"/>
      <c r="AJ28" s="56"/>
      <c r="AK28" s="56"/>
      <c r="AL28" s="56"/>
      <c r="AM28" s="56"/>
      <c r="AN28" s="56"/>
      <c r="AO28" s="56"/>
      <c r="AP28" s="57"/>
      <c r="AQ28" s="28"/>
      <c r="AR28" s="52"/>
    </row>
    <row r="29" spans="2:44" ht="15" customHeight="1" x14ac:dyDescent="0.25">
      <c r="B29" s="9"/>
      <c r="C29" s="58"/>
      <c r="D29" s="58"/>
      <c r="E29" s="58"/>
      <c r="F29" s="58"/>
      <c r="G29" s="58"/>
      <c r="H29" s="58"/>
      <c r="I29" s="58"/>
      <c r="J29" s="58"/>
      <c r="K29" s="58"/>
      <c r="L29" s="58"/>
      <c r="M29" s="58"/>
      <c r="N29" s="58"/>
      <c r="O29" s="58"/>
      <c r="AJ29" s="56"/>
      <c r="AK29" s="56"/>
      <c r="AL29" s="56"/>
      <c r="AM29" s="56"/>
      <c r="AN29" s="56"/>
      <c r="AO29" s="56"/>
      <c r="AP29" s="56"/>
      <c r="AQ29" s="13"/>
      <c r="AR29" s="9"/>
    </row>
    <row r="30" spans="2:44" ht="15" customHeight="1" x14ac:dyDescent="0.25">
      <c r="B30" s="9"/>
      <c r="C30" s="53"/>
      <c r="D30" s="53"/>
      <c r="E30" s="53"/>
      <c r="F30" s="53"/>
      <c r="G30" s="53"/>
      <c r="H30" s="53"/>
      <c r="I30" s="53"/>
      <c r="J30" s="53"/>
      <c r="K30" s="53"/>
      <c r="L30" s="53"/>
      <c r="M30" s="53"/>
      <c r="N30" s="53"/>
      <c r="O30" s="53"/>
      <c r="AP30" s="113"/>
      <c r="AQ30" s="1"/>
      <c r="AR30" s="11"/>
    </row>
    <row r="31" spans="2:44" ht="15" customHeight="1" x14ac:dyDescent="0.25">
      <c r="B31" s="106"/>
      <c r="C31" s="173" t="s">
        <v>21</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2"/>
      <c r="AR31" s="9"/>
    </row>
    <row r="32" spans="2:44" s="59" customFormat="1" ht="18" customHeight="1" x14ac:dyDescent="0.25">
      <c r="B32" s="107"/>
      <c r="C32" s="63">
        <v>1</v>
      </c>
      <c r="D32" s="64">
        <v>2</v>
      </c>
      <c r="E32" s="64">
        <v>3</v>
      </c>
      <c r="F32" s="64">
        <v>4</v>
      </c>
      <c r="G32" s="64">
        <v>5</v>
      </c>
      <c r="H32" s="64">
        <v>6</v>
      </c>
      <c r="I32" s="64">
        <v>7</v>
      </c>
      <c r="J32" s="64">
        <v>8</v>
      </c>
      <c r="K32" s="64">
        <v>9</v>
      </c>
      <c r="L32" s="64">
        <v>10</v>
      </c>
      <c r="M32" s="64">
        <v>11</v>
      </c>
      <c r="N32" s="64">
        <v>12</v>
      </c>
      <c r="O32" s="64">
        <v>13</v>
      </c>
      <c r="P32" s="64">
        <v>14</v>
      </c>
      <c r="Q32" s="64">
        <v>15</v>
      </c>
      <c r="R32" s="64">
        <v>16</v>
      </c>
      <c r="S32" s="64">
        <v>17</v>
      </c>
      <c r="T32" s="64">
        <v>18</v>
      </c>
      <c r="U32" s="64">
        <v>19</v>
      </c>
      <c r="V32" s="64">
        <v>20</v>
      </c>
      <c r="W32" s="64">
        <v>21</v>
      </c>
      <c r="X32" s="64">
        <v>22</v>
      </c>
      <c r="Y32" s="64">
        <v>23</v>
      </c>
      <c r="Z32" s="64">
        <v>24</v>
      </c>
      <c r="AA32" s="64">
        <v>25</v>
      </c>
      <c r="AB32" s="64">
        <v>26</v>
      </c>
      <c r="AC32" s="64">
        <v>27</v>
      </c>
      <c r="AD32" s="64">
        <v>28</v>
      </c>
      <c r="AE32" s="64">
        <v>29</v>
      </c>
      <c r="AF32" s="64">
        <v>30</v>
      </c>
      <c r="AG32" s="64">
        <v>31</v>
      </c>
      <c r="AH32" s="64">
        <v>32</v>
      </c>
      <c r="AI32" s="64">
        <v>33</v>
      </c>
      <c r="AJ32" s="64">
        <v>34</v>
      </c>
      <c r="AK32" s="64">
        <v>35</v>
      </c>
      <c r="AL32" s="64">
        <v>36</v>
      </c>
      <c r="AM32" s="64">
        <v>37</v>
      </c>
      <c r="AN32" s="64">
        <v>38</v>
      </c>
      <c r="AO32" s="64">
        <v>39</v>
      </c>
      <c r="AP32" s="64">
        <v>40</v>
      </c>
      <c r="AQ32" s="32"/>
      <c r="AR32" s="60"/>
    </row>
    <row r="33" spans="2:48" ht="27.75" customHeight="1" x14ac:dyDescent="0.25">
      <c r="B33" s="106"/>
      <c r="C33" s="130">
        <v>1245</v>
      </c>
      <c r="D33" s="122">
        <v>1212</v>
      </c>
      <c r="E33" s="122">
        <v>1175</v>
      </c>
      <c r="F33" s="122">
        <v>1190</v>
      </c>
      <c r="G33" s="122">
        <v>1204</v>
      </c>
      <c r="H33" s="122">
        <v>1250</v>
      </c>
      <c r="I33" s="122">
        <v>1200</v>
      </c>
      <c r="J33" s="122">
        <v>1100</v>
      </c>
      <c r="K33" s="122">
        <v>1270</v>
      </c>
      <c r="L33" s="122">
        <v>1175</v>
      </c>
      <c r="M33" s="122">
        <v>1212</v>
      </c>
      <c r="N33" s="122">
        <v>1250</v>
      </c>
      <c r="O33" s="122">
        <v>1325</v>
      </c>
      <c r="P33" s="122">
        <v>1350</v>
      </c>
      <c r="Q33" s="122">
        <v>1150</v>
      </c>
      <c r="R33" s="122">
        <v>1160</v>
      </c>
      <c r="S33" s="122">
        <v>1270</v>
      </c>
      <c r="T33" s="122">
        <v>1300</v>
      </c>
      <c r="U33" s="122">
        <v>1000</v>
      </c>
      <c r="V33" s="122">
        <v>1213</v>
      </c>
      <c r="W33" s="122">
        <v>1140</v>
      </c>
      <c r="X33" s="122">
        <v>660</v>
      </c>
      <c r="Y33" s="122">
        <v>256</v>
      </c>
      <c r="Z33" s="122">
        <v>0</v>
      </c>
      <c r="AA33" s="122"/>
      <c r="AB33" s="122"/>
      <c r="AC33" s="122"/>
      <c r="AD33" s="122"/>
      <c r="AE33" s="122"/>
      <c r="AF33" s="122"/>
      <c r="AG33" s="122"/>
      <c r="AH33" s="122"/>
      <c r="AI33" s="122"/>
      <c r="AJ33" s="122"/>
      <c r="AK33" s="122"/>
      <c r="AL33" s="122"/>
      <c r="AM33" s="122"/>
      <c r="AN33" s="122"/>
      <c r="AO33" s="122"/>
      <c r="AP33" s="122"/>
      <c r="AQ33" s="3"/>
      <c r="AR33" s="9"/>
      <c r="AV33" s="4"/>
    </row>
    <row r="34" spans="2:48" ht="15" customHeight="1" x14ac:dyDescent="0.25">
      <c r="B34" s="106"/>
      <c r="C34" s="120" t="s">
        <v>13</v>
      </c>
      <c r="D34" s="65" t="s">
        <v>13</v>
      </c>
      <c r="E34" s="120" t="s">
        <v>13</v>
      </c>
      <c r="F34" s="65" t="s">
        <v>13</v>
      </c>
      <c r="G34" s="120" t="s">
        <v>13</v>
      </c>
      <c r="H34" s="65" t="s">
        <v>13</v>
      </c>
      <c r="I34" s="120" t="s">
        <v>13</v>
      </c>
      <c r="J34" s="65" t="s">
        <v>13</v>
      </c>
      <c r="K34" s="120" t="s">
        <v>13</v>
      </c>
      <c r="L34" s="65" t="s">
        <v>13</v>
      </c>
      <c r="M34" s="120" t="s">
        <v>13</v>
      </c>
      <c r="N34" s="65" t="s">
        <v>13</v>
      </c>
      <c r="O34" s="120" t="s">
        <v>13</v>
      </c>
      <c r="P34" s="65" t="s">
        <v>13</v>
      </c>
      <c r="Q34" s="120" t="s">
        <v>13</v>
      </c>
      <c r="R34" s="65" t="s">
        <v>13</v>
      </c>
      <c r="S34" s="120" t="s">
        <v>13</v>
      </c>
      <c r="T34" s="65" t="s">
        <v>13</v>
      </c>
      <c r="U34" s="120" t="s">
        <v>13</v>
      </c>
      <c r="V34" s="65" t="s">
        <v>13</v>
      </c>
      <c r="W34" s="120" t="s">
        <v>13</v>
      </c>
      <c r="X34" s="65" t="s">
        <v>13</v>
      </c>
      <c r="Y34" s="120" t="s">
        <v>13</v>
      </c>
      <c r="Z34" s="65" t="s">
        <v>13</v>
      </c>
      <c r="AA34" s="120" t="s">
        <v>13</v>
      </c>
      <c r="AB34" s="65" t="s">
        <v>13</v>
      </c>
      <c r="AC34" s="120" t="s">
        <v>13</v>
      </c>
      <c r="AD34" s="65" t="s">
        <v>13</v>
      </c>
      <c r="AE34" s="120" t="s">
        <v>13</v>
      </c>
      <c r="AF34" s="65" t="s">
        <v>13</v>
      </c>
      <c r="AG34" s="120" t="s">
        <v>13</v>
      </c>
      <c r="AH34" s="65" t="s">
        <v>13</v>
      </c>
      <c r="AI34" s="120" t="s">
        <v>13</v>
      </c>
      <c r="AJ34" s="65" t="s">
        <v>13</v>
      </c>
      <c r="AK34" s="120" t="s">
        <v>13</v>
      </c>
      <c r="AL34" s="65" t="s">
        <v>13</v>
      </c>
      <c r="AM34" s="120" t="s">
        <v>13</v>
      </c>
      <c r="AN34" s="65" t="s">
        <v>13</v>
      </c>
      <c r="AO34" s="120" t="s">
        <v>13</v>
      </c>
      <c r="AP34" s="65" t="s">
        <v>13</v>
      </c>
      <c r="AQ34" s="3"/>
      <c r="AR34" s="9"/>
      <c r="AV34" s="4"/>
    </row>
    <row r="35" spans="2:48" ht="15" customHeight="1" x14ac:dyDescent="0.25">
      <c r="B35" s="106"/>
      <c r="C35" s="119"/>
      <c r="D35" s="147" t="s">
        <v>53</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4"/>
      <c r="AQ35" s="5"/>
      <c r="AR35" s="9"/>
      <c r="AV35" s="4"/>
    </row>
    <row r="36" spans="2:48" ht="15" customHeight="1" x14ac:dyDescent="0.25">
      <c r="B36" s="9"/>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4"/>
      <c r="AQ36" s="5"/>
      <c r="AR36" s="11"/>
      <c r="AV36" s="4"/>
    </row>
    <row r="37" spans="2:48" ht="13.5" customHeight="1" x14ac:dyDescent="0.25">
      <c r="B37" s="9"/>
      <c r="P37" s="70"/>
      <c r="Q37" s="70"/>
      <c r="R37" s="70"/>
      <c r="S37" s="70"/>
      <c r="AP37" s="119"/>
      <c r="AQ37" s="2"/>
      <c r="AR37" s="11"/>
      <c r="AV37" s="4"/>
    </row>
    <row r="38" spans="2:48" ht="166.5" customHeight="1" x14ac:dyDescent="0.25">
      <c r="B38" s="9"/>
      <c r="AP38" s="119"/>
      <c r="AQ38" s="2"/>
      <c r="AR38" s="11"/>
      <c r="AV38" s="4"/>
    </row>
    <row r="39" spans="2:48" ht="15" customHeight="1" x14ac:dyDescent="0.25">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6"/>
      <c r="AQ39" s="7"/>
      <c r="AR39" s="11"/>
      <c r="AV39" s="4"/>
    </row>
    <row r="40" spans="2:48" ht="12" customHeight="1" x14ac:dyDescent="0.25">
      <c r="B40" s="23"/>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23"/>
      <c r="AQ40" s="11"/>
      <c r="AR40" s="11"/>
      <c r="AV40" s="4"/>
    </row>
    <row r="41" spans="2:48" ht="5.25" customHeight="1" x14ac:dyDescent="0.25">
      <c r="B41" s="1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4"/>
      <c r="AR41" s="11"/>
      <c r="AV41" s="4"/>
    </row>
    <row r="42" spans="2:48" ht="15.75" customHeight="1" x14ac:dyDescent="0.25">
      <c r="B42" s="9"/>
      <c r="C42" s="131" t="s">
        <v>66</v>
      </c>
      <c r="D42" s="71"/>
      <c r="E42" s="71"/>
      <c r="F42" s="72" t="s">
        <v>26</v>
      </c>
      <c r="G42" s="72"/>
      <c r="H42" s="72"/>
      <c r="I42" s="72"/>
      <c r="J42" s="72"/>
      <c r="K42" s="72"/>
      <c r="L42" s="72"/>
      <c r="M42" s="72"/>
      <c r="N42" s="72"/>
      <c r="O42" s="71"/>
      <c r="Q42" s="73"/>
      <c r="R42" s="73"/>
      <c r="S42" s="73"/>
      <c r="T42" s="72"/>
      <c r="U42" s="72"/>
      <c r="V42" s="73"/>
      <c r="W42" s="73"/>
      <c r="X42" s="73"/>
      <c r="Y42" s="73"/>
      <c r="Z42" s="73"/>
      <c r="AA42" s="73"/>
      <c r="AB42" s="47"/>
      <c r="AC42" s="47"/>
      <c r="AD42" s="47"/>
      <c r="AE42" s="47"/>
      <c r="AF42" s="47"/>
      <c r="AG42" s="47"/>
      <c r="AH42" s="47"/>
      <c r="AI42" s="47"/>
      <c r="AJ42" s="11"/>
      <c r="AK42" s="11"/>
      <c r="AL42" s="11"/>
      <c r="AM42" s="11"/>
      <c r="AN42" s="11"/>
      <c r="AO42" s="11"/>
      <c r="AP42" s="11"/>
      <c r="AQ42" s="3"/>
      <c r="AR42" s="11"/>
      <c r="AV42" s="4"/>
    </row>
    <row r="43" spans="2:48" ht="6" customHeight="1" x14ac:dyDescent="0.25">
      <c r="B43" s="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3"/>
      <c r="AR43" s="11"/>
    </row>
    <row r="44" spans="2:48" ht="24" customHeight="1" x14ac:dyDescent="0.25">
      <c r="B44" s="9"/>
      <c r="C44" s="11"/>
      <c r="D44" s="11"/>
      <c r="E44" s="11"/>
      <c r="F44" s="154" t="s">
        <v>6</v>
      </c>
      <c r="G44" s="155"/>
      <c r="H44" s="155"/>
      <c r="I44" s="155"/>
      <c r="J44" s="155"/>
      <c r="K44" s="155"/>
      <c r="L44" s="155"/>
      <c r="M44" s="155"/>
      <c r="N44" s="155"/>
      <c r="O44" s="155"/>
      <c r="P44" s="155"/>
      <c r="Q44" s="155"/>
      <c r="R44" s="156"/>
      <c r="S44" s="161">
        <f>$D$70</f>
        <v>22.396143759656269</v>
      </c>
      <c r="T44" s="162"/>
      <c r="U44" s="163" t="s">
        <v>7</v>
      </c>
      <c r="V44" s="164"/>
      <c r="AO44" s="11"/>
      <c r="AP44" s="11"/>
      <c r="AQ44" s="3"/>
      <c r="AR44" s="11"/>
    </row>
    <row r="45" spans="2:48" ht="9" customHeight="1" x14ac:dyDescent="0.25">
      <c r="B45" s="9"/>
      <c r="C45" s="11"/>
      <c r="D45" s="11"/>
      <c r="E45" s="11"/>
      <c r="O45" s="72"/>
      <c r="P45" s="72"/>
      <c r="Q45" s="72"/>
      <c r="R45" s="72"/>
      <c r="S45" s="74"/>
      <c r="T45" s="75"/>
      <c r="U45" s="51"/>
      <c r="Z45" s="72"/>
      <c r="AA45" s="72"/>
      <c r="AB45" s="72"/>
      <c r="AC45" s="72"/>
      <c r="AD45" s="72"/>
      <c r="AE45" s="72"/>
      <c r="AF45" s="72"/>
      <c r="AG45" s="72"/>
      <c r="AH45" s="72"/>
      <c r="AI45" s="72"/>
      <c r="AJ45" s="72"/>
      <c r="AK45" s="72"/>
      <c r="AL45" s="74"/>
      <c r="AM45" s="75"/>
      <c r="AN45" s="51"/>
      <c r="AO45" s="11"/>
      <c r="AP45" s="11"/>
      <c r="AQ45" s="3"/>
      <c r="AR45" s="11"/>
    </row>
    <row r="46" spans="2:48" ht="24" customHeight="1" x14ac:dyDescent="0.25">
      <c r="B46" s="9"/>
      <c r="C46" s="11"/>
      <c r="D46" s="11"/>
      <c r="E46" s="11"/>
      <c r="F46" s="154" t="s">
        <v>15</v>
      </c>
      <c r="G46" s="155"/>
      <c r="H46" s="155"/>
      <c r="I46" s="155"/>
      <c r="J46" s="155"/>
      <c r="K46" s="155"/>
      <c r="L46" s="155"/>
      <c r="M46" s="155"/>
      <c r="N46" s="155"/>
      <c r="O46" s="155"/>
      <c r="P46" s="155"/>
      <c r="Q46" s="155"/>
      <c r="R46" s="156"/>
      <c r="S46" s="161">
        <f>MAX(C66:AP66)</f>
        <v>26.43403899104144</v>
      </c>
      <c r="T46" s="162"/>
      <c r="U46" s="163" t="s">
        <v>7</v>
      </c>
      <c r="V46" s="164"/>
      <c r="AO46" s="11"/>
      <c r="AP46" s="11"/>
      <c r="AQ46" s="3"/>
      <c r="AR46" s="11"/>
    </row>
    <row r="47" spans="2:48" ht="9" customHeight="1" x14ac:dyDescent="0.25">
      <c r="B47" s="9"/>
      <c r="C47" s="11"/>
      <c r="D47" s="11"/>
      <c r="E47" s="11"/>
      <c r="F47" s="93"/>
      <c r="G47" s="93"/>
      <c r="H47" s="93"/>
      <c r="I47" s="93"/>
      <c r="J47" s="93"/>
      <c r="K47" s="93"/>
      <c r="L47" s="93"/>
      <c r="M47" s="93"/>
      <c r="N47" s="93"/>
      <c r="O47" s="93"/>
      <c r="P47" s="93"/>
      <c r="Q47" s="93"/>
      <c r="R47" s="93"/>
      <c r="S47" s="93"/>
      <c r="T47" s="93"/>
      <c r="AO47" s="11"/>
      <c r="AP47" s="11"/>
      <c r="AQ47" s="3"/>
      <c r="AR47" s="11"/>
    </row>
    <row r="48" spans="2:48" ht="24" customHeight="1" x14ac:dyDescent="0.25">
      <c r="B48" s="9"/>
      <c r="C48" s="11"/>
      <c r="D48" s="11"/>
      <c r="E48" s="11"/>
      <c r="F48" s="154" t="s">
        <v>63</v>
      </c>
      <c r="G48" s="155"/>
      <c r="H48" s="155"/>
      <c r="I48" s="155"/>
      <c r="J48" s="155"/>
      <c r="K48" s="155"/>
      <c r="L48" s="155"/>
      <c r="M48" s="155"/>
      <c r="N48" s="155"/>
      <c r="O48" s="155"/>
      <c r="P48" s="155"/>
      <c r="Q48" s="155"/>
      <c r="R48" s="156"/>
      <c r="S48" s="172">
        <f>IF(Q13="m³/hour",(7200*((AM13*3.6)/(AM11^2))*(((2/3)*AM11)/Q15)),(IF(Q13="L/second",(7200*(AM13/(AM11^2))*(((2/3)*AM11)/Q15)),"")))</f>
        <v>28.8</v>
      </c>
      <c r="T48" s="162"/>
      <c r="U48" s="163" t="s">
        <v>35</v>
      </c>
      <c r="V48" s="164"/>
      <c r="AO48" s="11"/>
      <c r="AP48" s="11"/>
      <c r="AQ48" s="3"/>
      <c r="AR48" s="11"/>
    </row>
    <row r="49" spans="1:52" ht="9" customHeight="1" x14ac:dyDescent="0.25">
      <c r="B49" s="9"/>
      <c r="C49" s="11"/>
      <c r="D49" s="11"/>
      <c r="E49" s="11"/>
      <c r="F49" s="93"/>
      <c r="G49" s="93"/>
      <c r="H49" s="93"/>
      <c r="I49" s="93"/>
      <c r="J49" s="93"/>
      <c r="K49" s="93"/>
      <c r="L49" s="93"/>
      <c r="M49" s="93"/>
      <c r="N49" s="93"/>
      <c r="O49" s="93"/>
      <c r="P49" s="93"/>
      <c r="Q49" s="93"/>
      <c r="R49" s="93"/>
      <c r="S49" s="93"/>
      <c r="T49" s="93"/>
      <c r="AO49" s="11"/>
      <c r="AP49" s="11"/>
      <c r="AQ49" s="3"/>
      <c r="AR49" s="11"/>
    </row>
    <row r="50" spans="1:52" ht="24" customHeight="1" x14ac:dyDescent="0.25">
      <c r="B50" s="9"/>
      <c r="C50" s="11"/>
      <c r="D50" s="11"/>
      <c r="E50" s="11"/>
      <c r="F50" s="154" t="s">
        <v>64</v>
      </c>
      <c r="G50" s="155"/>
      <c r="H50" s="155"/>
      <c r="I50" s="155"/>
      <c r="J50" s="155"/>
      <c r="K50" s="155"/>
      <c r="L50" s="155"/>
      <c r="M50" s="155"/>
      <c r="N50" s="155"/>
      <c r="O50" s="155"/>
      <c r="P50" s="155"/>
      <c r="Q50" s="155"/>
      <c r="R50" s="156"/>
      <c r="S50" s="161">
        <f>IF(Q13="m³/hour",(7200*((AM13*3.6)/(AM11^2))*(AM11/Q15)),(IF(Q13="L/second",(7200*(AM13/(AM11^2))*(AM11/Q15)),"")))</f>
        <v>43.2</v>
      </c>
      <c r="T50" s="162"/>
      <c r="U50" s="163" t="s">
        <v>35</v>
      </c>
      <c r="V50" s="164"/>
      <c r="AO50" s="11"/>
      <c r="AP50" s="11"/>
      <c r="AQ50" s="3"/>
      <c r="AR50" s="11"/>
    </row>
    <row r="51" spans="1:52" ht="9" customHeight="1" x14ac:dyDescent="0.25">
      <c r="B51" s="9"/>
      <c r="C51" s="11"/>
      <c r="D51" s="11"/>
      <c r="E51" s="11"/>
      <c r="F51" s="93"/>
      <c r="G51" s="93"/>
      <c r="H51" s="93"/>
      <c r="I51" s="93"/>
      <c r="J51" s="93"/>
      <c r="K51" s="93"/>
      <c r="L51" s="93"/>
      <c r="M51" s="93"/>
      <c r="N51" s="93"/>
      <c r="O51" s="93"/>
      <c r="P51" s="93"/>
      <c r="Q51" s="93"/>
      <c r="R51" s="93"/>
      <c r="S51" s="93"/>
      <c r="T51" s="93"/>
      <c r="AO51" s="11"/>
      <c r="AP51" s="11"/>
      <c r="AQ51" s="3"/>
      <c r="AR51" s="11"/>
    </row>
    <row r="52" spans="1:52" ht="24" customHeight="1" x14ac:dyDescent="0.25">
      <c r="B52" s="9"/>
      <c r="C52" s="11"/>
      <c r="D52" s="11"/>
      <c r="E52" s="11"/>
      <c r="F52" s="154" t="s">
        <v>51</v>
      </c>
      <c r="G52" s="155"/>
      <c r="H52" s="155"/>
      <c r="I52" s="155"/>
      <c r="J52" s="155"/>
      <c r="K52" s="155"/>
      <c r="L52" s="155"/>
      <c r="M52" s="155"/>
      <c r="N52" s="155"/>
      <c r="O52" s="155"/>
      <c r="P52" s="155"/>
      <c r="Q52" s="155"/>
      <c r="R52" s="156"/>
      <c r="S52" s="161">
        <f>S44/(((Q11*60)+S11)/3600)</f>
        <v>24.28497516107306</v>
      </c>
      <c r="T52" s="162"/>
      <c r="U52" s="163" t="s">
        <v>35</v>
      </c>
      <c r="V52" s="164"/>
      <c r="AO52" s="11"/>
      <c r="AP52" s="11"/>
      <c r="AQ52" s="3"/>
      <c r="AR52" s="11"/>
    </row>
    <row r="53" spans="1:52" ht="9" customHeight="1" x14ac:dyDescent="0.25">
      <c r="B53" s="9"/>
      <c r="C53" s="11"/>
      <c r="D53" s="11"/>
      <c r="E53" s="11"/>
      <c r="F53" s="93"/>
      <c r="G53" s="93"/>
      <c r="H53" s="93"/>
      <c r="I53" s="93"/>
      <c r="J53" s="93"/>
      <c r="K53" s="93"/>
      <c r="L53" s="93"/>
      <c r="M53" s="93"/>
      <c r="N53" s="93"/>
      <c r="O53" s="93"/>
      <c r="P53" s="93"/>
      <c r="Q53" s="93"/>
      <c r="R53" s="93"/>
      <c r="S53" s="93"/>
      <c r="T53" s="93"/>
      <c r="AO53" s="11"/>
      <c r="AP53" s="11"/>
      <c r="AQ53" s="3"/>
      <c r="AR53" s="11"/>
    </row>
    <row r="54" spans="1:52" ht="24" customHeight="1" x14ac:dyDescent="0.25">
      <c r="B54" s="9"/>
      <c r="C54" s="11"/>
      <c r="D54" s="11"/>
      <c r="E54" s="11"/>
      <c r="F54" s="166" t="s">
        <v>27</v>
      </c>
      <c r="G54" s="166"/>
      <c r="H54" s="166"/>
      <c r="I54" s="166"/>
      <c r="J54" s="166"/>
      <c r="K54" s="166"/>
      <c r="L54" s="166"/>
      <c r="M54" s="166"/>
      <c r="N54" s="166"/>
      <c r="O54" s="166"/>
      <c r="P54" s="166"/>
      <c r="Q54" s="166"/>
      <c r="R54" s="166"/>
      <c r="S54" s="167">
        <f>E70/D70</f>
        <v>1.1392024936328735</v>
      </c>
      <c r="T54" s="167"/>
      <c r="AO54" s="11"/>
      <c r="AP54" s="11"/>
      <c r="AQ54" s="3"/>
      <c r="AR54" s="11"/>
    </row>
    <row r="55" spans="1:52" ht="13.5" customHeight="1" x14ac:dyDescent="0.25">
      <c r="B55" s="16"/>
      <c r="C55" s="17"/>
      <c r="D55" s="17"/>
      <c r="E55" s="17"/>
      <c r="F55" s="17"/>
      <c r="G55" s="17"/>
      <c r="H55" s="17"/>
      <c r="I55" s="17"/>
      <c r="J55" s="17"/>
      <c r="K55" s="17"/>
      <c r="L55" s="17"/>
      <c r="M55" s="17"/>
      <c r="N55" s="17"/>
      <c r="O55" s="17"/>
      <c r="P55" s="76"/>
      <c r="Q55" s="77"/>
      <c r="R55" s="78"/>
      <c r="S55" s="76"/>
      <c r="T55" s="76"/>
      <c r="U55" s="76"/>
      <c r="V55" s="77"/>
      <c r="W55" s="77"/>
      <c r="X55" s="78"/>
      <c r="Y55" s="76"/>
      <c r="Z55" s="76"/>
      <c r="AA55" s="17"/>
      <c r="AB55" s="17"/>
      <c r="AC55" s="17"/>
      <c r="AD55" s="17"/>
      <c r="AE55" s="17"/>
      <c r="AF55" s="17"/>
      <c r="AG55" s="17"/>
      <c r="AH55" s="17"/>
      <c r="AI55" s="17"/>
      <c r="AJ55" s="17"/>
      <c r="AK55" s="17"/>
      <c r="AL55" s="17"/>
      <c r="AM55" s="17"/>
      <c r="AN55" s="17"/>
      <c r="AO55" s="17"/>
      <c r="AP55" s="17"/>
      <c r="AQ55" s="79"/>
      <c r="AR55" s="11"/>
      <c r="AW55" s="80"/>
      <c r="AX55" s="80"/>
      <c r="AY55" s="103"/>
      <c r="AZ55" s="14"/>
    </row>
    <row r="56" spans="1:52" ht="10.5" customHeight="1" x14ac:dyDescent="0.25">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W56" s="158"/>
      <c r="AX56" s="158"/>
      <c r="AY56" s="104"/>
      <c r="AZ56" s="105"/>
    </row>
    <row r="57" spans="1:52" ht="15" customHeight="1" x14ac:dyDescent="0.25">
      <c r="B57" s="165" t="s">
        <v>4</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81"/>
    </row>
    <row r="58" spans="1:52" x14ac:dyDescent="0.2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81"/>
    </row>
    <row r="59" spans="1:52" x14ac:dyDescent="0.2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81"/>
    </row>
    <row r="60" spans="1:52" x14ac:dyDescent="0.2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81"/>
    </row>
    <row r="61" spans="1:52" ht="9.75" customHeight="1" x14ac:dyDescent="0.25">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1:52" ht="15" customHeight="1" x14ac:dyDescent="0.25">
      <c r="A62" s="31"/>
      <c r="B62" s="30" t="s">
        <v>10</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t="s">
        <v>5</v>
      </c>
      <c r="AQ62" s="31"/>
      <c r="AR62" s="8"/>
    </row>
    <row r="63" spans="1:52" s="108" customFormat="1" x14ac:dyDescent="0.25">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row>
    <row r="64" spans="1:52" s="108" customFormat="1" x14ac:dyDescent="0.25">
      <c r="A64" s="121"/>
      <c r="B64" s="48"/>
      <c r="C64" s="48">
        <v>1</v>
      </c>
      <c r="D64" s="48">
        <v>2</v>
      </c>
      <c r="E64" s="48">
        <v>3</v>
      </c>
      <c r="F64" s="48">
        <v>4</v>
      </c>
      <c r="G64" s="48">
        <v>5</v>
      </c>
      <c r="H64" s="48">
        <v>6</v>
      </c>
      <c r="I64" s="48">
        <v>7</v>
      </c>
      <c r="J64" s="48">
        <v>8</v>
      </c>
      <c r="K64" s="48">
        <v>9</v>
      </c>
      <c r="L64" s="48">
        <v>10</v>
      </c>
      <c r="M64" s="48">
        <v>11</v>
      </c>
      <c r="N64" s="48">
        <v>12</v>
      </c>
      <c r="O64" s="48">
        <v>13</v>
      </c>
      <c r="P64" s="48">
        <v>14</v>
      </c>
      <c r="Q64" s="48">
        <v>15</v>
      </c>
      <c r="R64" s="48">
        <v>16</v>
      </c>
      <c r="S64" s="48">
        <v>17</v>
      </c>
      <c r="T64" s="48">
        <v>18</v>
      </c>
      <c r="U64" s="48">
        <v>19</v>
      </c>
      <c r="V64" s="48">
        <v>20</v>
      </c>
      <c r="W64" s="48">
        <v>21</v>
      </c>
      <c r="X64" s="48">
        <v>22</v>
      </c>
      <c r="Y64" s="48">
        <v>23</v>
      </c>
      <c r="Z64" s="48">
        <v>24</v>
      </c>
      <c r="AA64" s="48">
        <v>25</v>
      </c>
      <c r="AB64" s="48">
        <v>26</v>
      </c>
      <c r="AC64" s="48">
        <v>27</v>
      </c>
      <c r="AD64" s="48">
        <v>28</v>
      </c>
      <c r="AE64" s="48">
        <v>29</v>
      </c>
      <c r="AF64" s="48">
        <v>30</v>
      </c>
      <c r="AG64" s="48">
        <v>31</v>
      </c>
      <c r="AH64" s="48">
        <v>32</v>
      </c>
      <c r="AI64" s="48">
        <v>33</v>
      </c>
      <c r="AJ64" s="48">
        <v>34</v>
      </c>
      <c r="AK64" s="48">
        <v>35</v>
      </c>
      <c r="AL64" s="48">
        <v>36</v>
      </c>
      <c r="AM64" s="48">
        <v>37</v>
      </c>
      <c r="AN64" s="48">
        <v>38</v>
      </c>
      <c r="AO64" s="48">
        <v>39</v>
      </c>
      <c r="AP64" s="48">
        <v>40</v>
      </c>
      <c r="AQ64" s="48"/>
      <c r="AR64" s="48"/>
      <c r="AS64" s="109"/>
      <c r="AT64" s="109"/>
      <c r="AU64" s="109"/>
      <c r="AV64" s="109"/>
      <c r="AW64" s="109"/>
      <c r="AX64" s="109"/>
    </row>
    <row r="65" spans="1:50" s="108" customFormat="1" x14ac:dyDescent="0.25">
      <c r="A65" s="121"/>
      <c r="B65" s="48"/>
      <c r="C65" s="48">
        <f>$Z$7</f>
        <v>15</v>
      </c>
      <c r="D65" s="48">
        <f>$Z$7</f>
        <v>15</v>
      </c>
      <c r="E65" s="48">
        <f>$Z$7</f>
        <v>15</v>
      </c>
      <c r="F65" s="48">
        <f>$Z$7</f>
        <v>15</v>
      </c>
      <c r="G65" s="48">
        <f t="shared" ref="G65:O65" si="0">$Z$7</f>
        <v>15</v>
      </c>
      <c r="H65" s="48">
        <f t="shared" si="0"/>
        <v>15</v>
      </c>
      <c r="I65" s="48">
        <f t="shared" si="0"/>
        <v>15</v>
      </c>
      <c r="J65" s="48">
        <f t="shared" si="0"/>
        <v>15</v>
      </c>
      <c r="K65" s="48">
        <f t="shared" si="0"/>
        <v>15</v>
      </c>
      <c r="L65" s="48">
        <f t="shared" si="0"/>
        <v>15</v>
      </c>
      <c r="M65" s="48">
        <f t="shared" si="0"/>
        <v>15</v>
      </c>
      <c r="N65" s="48">
        <f t="shared" si="0"/>
        <v>15</v>
      </c>
      <c r="O65" s="48">
        <f t="shared" si="0"/>
        <v>15</v>
      </c>
      <c r="P65" s="48">
        <f t="shared" ref="P65:AB65" si="1">$Z$7</f>
        <v>15</v>
      </c>
      <c r="Q65" s="48">
        <f t="shared" si="1"/>
        <v>15</v>
      </c>
      <c r="R65" s="48">
        <f t="shared" si="1"/>
        <v>15</v>
      </c>
      <c r="S65" s="48">
        <f t="shared" si="1"/>
        <v>15</v>
      </c>
      <c r="T65" s="48">
        <f t="shared" si="1"/>
        <v>15</v>
      </c>
      <c r="U65" s="48">
        <f t="shared" si="1"/>
        <v>15</v>
      </c>
      <c r="V65" s="48">
        <f t="shared" si="1"/>
        <v>15</v>
      </c>
      <c r="W65" s="48">
        <f t="shared" si="1"/>
        <v>15</v>
      </c>
      <c r="X65" s="48">
        <f t="shared" si="1"/>
        <v>15</v>
      </c>
      <c r="Y65" s="48">
        <f t="shared" si="1"/>
        <v>15</v>
      </c>
      <c r="Z65" s="48">
        <f t="shared" si="1"/>
        <v>15</v>
      </c>
      <c r="AA65" s="48">
        <f t="shared" si="1"/>
        <v>15</v>
      </c>
      <c r="AB65" s="48">
        <f t="shared" si="1"/>
        <v>15</v>
      </c>
      <c r="AC65" s="48">
        <f t="shared" ref="AC65:AP65" si="2">$Z$7</f>
        <v>15</v>
      </c>
      <c r="AD65" s="48">
        <f t="shared" si="2"/>
        <v>15</v>
      </c>
      <c r="AE65" s="48">
        <f t="shared" si="2"/>
        <v>15</v>
      </c>
      <c r="AF65" s="48">
        <f t="shared" si="2"/>
        <v>15</v>
      </c>
      <c r="AG65" s="48">
        <f t="shared" si="2"/>
        <v>15</v>
      </c>
      <c r="AH65" s="48">
        <f t="shared" si="2"/>
        <v>15</v>
      </c>
      <c r="AI65" s="48">
        <f t="shared" si="2"/>
        <v>15</v>
      </c>
      <c r="AJ65" s="48">
        <f t="shared" si="2"/>
        <v>15</v>
      </c>
      <c r="AK65" s="48">
        <f t="shared" si="2"/>
        <v>15</v>
      </c>
      <c r="AL65" s="48">
        <f t="shared" si="2"/>
        <v>15</v>
      </c>
      <c r="AM65" s="48">
        <f t="shared" si="2"/>
        <v>15</v>
      </c>
      <c r="AN65" s="48">
        <f t="shared" si="2"/>
        <v>15</v>
      </c>
      <c r="AO65" s="48">
        <f t="shared" si="2"/>
        <v>15</v>
      </c>
      <c r="AP65" s="48">
        <f t="shared" si="2"/>
        <v>15</v>
      </c>
      <c r="AQ65" s="48"/>
      <c r="AR65" s="48"/>
      <c r="AS65" s="109"/>
      <c r="AT65" s="109"/>
      <c r="AU65" s="109"/>
      <c r="AV65" s="109"/>
      <c r="AW65" s="109"/>
      <c r="AX65" s="109"/>
    </row>
    <row r="66" spans="1:50" s="108" customFormat="1" x14ac:dyDescent="0.25">
      <c r="A66" s="121"/>
      <c r="B66" s="48"/>
      <c r="C66" s="48">
        <f t="shared" ref="C66:AP66" si="3">1000*C33/((IF($Q$9="Square or Rectangular",$AK$9*$AO$9,PI()*($AK$9/2)^2)))</f>
        <v>24.378058180627107</v>
      </c>
      <c r="D66" s="48">
        <f t="shared" si="3"/>
        <v>23.731892783068314</v>
      </c>
      <c r="E66" s="48">
        <f t="shared" si="3"/>
        <v>23.007404307017552</v>
      </c>
      <c r="F66" s="48">
        <f t="shared" si="3"/>
        <v>23.301115851362454</v>
      </c>
      <c r="G66" s="48">
        <f t="shared" si="3"/>
        <v>23.575246626084365</v>
      </c>
      <c r="H66" s="48">
        <f t="shared" si="3"/>
        <v>24.475962028742074</v>
      </c>
      <c r="I66" s="48">
        <f t="shared" si="3"/>
        <v>23.496923547592392</v>
      </c>
      <c r="J66" s="48">
        <f t="shared" si="3"/>
        <v>21.538846585293026</v>
      </c>
      <c r="K66" s="48">
        <f t="shared" si="3"/>
        <v>24.867577421201947</v>
      </c>
      <c r="L66" s="48">
        <f t="shared" si="3"/>
        <v>23.007404307017552</v>
      </c>
      <c r="M66" s="48">
        <f t="shared" si="3"/>
        <v>23.731892783068314</v>
      </c>
      <c r="N66" s="48">
        <f t="shared" si="3"/>
        <v>24.475962028742074</v>
      </c>
      <c r="O66" s="48">
        <f t="shared" si="3"/>
        <v>25.944519750466601</v>
      </c>
      <c r="P66" s="48">
        <f t="shared" si="3"/>
        <v>26.43403899104144</v>
      </c>
      <c r="Q66" s="48">
        <f t="shared" si="3"/>
        <v>22.517885066442709</v>
      </c>
      <c r="R66" s="48">
        <f t="shared" si="3"/>
        <v>22.713692762672647</v>
      </c>
      <c r="S66" s="48">
        <f t="shared" si="3"/>
        <v>24.867577421201947</v>
      </c>
      <c r="T66" s="48">
        <f t="shared" si="3"/>
        <v>25.455000509891757</v>
      </c>
      <c r="U66" s="48">
        <f t="shared" si="3"/>
        <v>19.58076962299366</v>
      </c>
      <c r="V66" s="48">
        <f t="shared" si="3"/>
        <v>23.751473552691309</v>
      </c>
      <c r="W66" s="48">
        <f t="shared" si="3"/>
        <v>22.322077370212771</v>
      </c>
      <c r="X66" s="48">
        <f t="shared" si="3"/>
        <v>12.923307951175815</v>
      </c>
      <c r="Y66" s="48">
        <f t="shared" si="3"/>
        <v>5.0126770234863773</v>
      </c>
      <c r="Z66" s="48">
        <f t="shared" si="3"/>
        <v>0</v>
      </c>
      <c r="AA66" s="48">
        <f t="shared" si="3"/>
        <v>0</v>
      </c>
      <c r="AB66" s="48">
        <f t="shared" si="3"/>
        <v>0</v>
      </c>
      <c r="AC66" s="48">
        <f t="shared" si="3"/>
        <v>0</v>
      </c>
      <c r="AD66" s="48">
        <f t="shared" si="3"/>
        <v>0</v>
      </c>
      <c r="AE66" s="48">
        <f t="shared" si="3"/>
        <v>0</v>
      </c>
      <c r="AF66" s="48">
        <f t="shared" si="3"/>
        <v>0</v>
      </c>
      <c r="AG66" s="48">
        <f t="shared" si="3"/>
        <v>0</v>
      </c>
      <c r="AH66" s="48">
        <f t="shared" si="3"/>
        <v>0</v>
      </c>
      <c r="AI66" s="48">
        <f t="shared" si="3"/>
        <v>0</v>
      </c>
      <c r="AJ66" s="48">
        <f t="shared" si="3"/>
        <v>0</v>
      </c>
      <c r="AK66" s="48">
        <f t="shared" si="3"/>
        <v>0</v>
      </c>
      <c r="AL66" s="48">
        <f t="shared" si="3"/>
        <v>0</v>
      </c>
      <c r="AM66" s="48">
        <f t="shared" si="3"/>
        <v>0</v>
      </c>
      <c r="AN66" s="48">
        <f t="shared" si="3"/>
        <v>0</v>
      </c>
      <c r="AO66" s="48">
        <f t="shared" si="3"/>
        <v>0</v>
      </c>
      <c r="AP66" s="48">
        <f t="shared" si="3"/>
        <v>0</v>
      </c>
      <c r="AQ66" s="48"/>
      <c r="AR66" s="48"/>
      <c r="AS66" s="109"/>
      <c r="AT66" s="109"/>
      <c r="AU66" s="109"/>
      <c r="AV66" s="109"/>
      <c r="AW66" s="109"/>
      <c r="AX66" s="109"/>
    </row>
    <row r="67" spans="1:50" s="108" customFormat="1" x14ac:dyDescent="0.25">
      <c r="A67" s="121"/>
      <c r="B67" s="48"/>
      <c r="C67" s="48">
        <f t="shared" ref="C67:AB67" si="4">IF(C66=0,"",C66)</f>
        <v>24.378058180627107</v>
      </c>
      <c r="D67" s="48">
        <f t="shared" si="4"/>
        <v>23.731892783068314</v>
      </c>
      <c r="E67" s="48">
        <f t="shared" si="4"/>
        <v>23.007404307017552</v>
      </c>
      <c r="F67" s="48">
        <f t="shared" si="4"/>
        <v>23.301115851362454</v>
      </c>
      <c r="G67" s="48">
        <f t="shared" ref="G67:O67" si="5">IF(G66=0,"",G66)</f>
        <v>23.575246626084365</v>
      </c>
      <c r="H67" s="48">
        <f t="shared" si="5"/>
        <v>24.475962028742074</v>
      </c>
      <c r="I67" s="48">
        <f t="shared" si="5"/>
        <v>23.496923547592392</v>
      </c>
      <c r="J67" s="48">
        <f t="shared" si="5"/>
        <v>21.538846585293026</v>
      </c>
      <c r="K67" s="48">
        <f t="shared" si="5"/>
        <v>24.867577421201947</v>
      </c>
      <c r="L67" s="48">
        <f t="shared" si="5"/>
        <v>23.007404307017552</v>
      </c>
      <c r="M67" s="48">
        <f t="shared" si="5"/>
        <v>23.731892783068314</v>
      </c>
      <c r="N67" s="48">
        <f t="shared" si="5"/>
        <v>24.475962028742074</v>
      </c>
      <c r="O67" s="48">
        <f t="shared" si="5"/>
        <v>25.944519750466601</v>
      </c>
      <c r="P67" s="48">
        <f t="shared" si="4"/>
        <v>26.43403899104144</v>
      </c>
      <c r="Q67" s="48">
        <f t="shared" si="4"/>
        <v>22.517885066442709</v>
      </c>
      <c r="R67" s="48">
        <f t="shared" si="4"/>
        <v>22.713692762672647</v>
      </c>
      <c r="S67" s="48">
        <f t="shared" si="4"/>
        <v>24.867577421201947</v>
      </c>
      <c r="T67" s="48">
        <f t="shared" si="4"/>
        <v>25.455000509891757</v>
      </c>
      <c r="U67" s="48">
        <f t="shared" si="4"/>
        <v>19.58076962299366</v>
      </c>
      <c r="V67" s="48">
        <f t="shared" si="4"/>
        <v>23.751473552691309</v>
      </c>
      <c r="W67" s="48">
        <f t="shared" si="4"/>
        <v>22.322077370212771</v>
      </c>
      <c r="X67" s="48">
        <f t="shared" si="4"/>
        <v>12.923307951175815</v>
      </c>
      <c r="Y67" s="48">
        <f t="shared" si="4"/>
        <v>5.0126770234863773</v>
      </c>
      <c r="Z67" s="48" t="str">
        <f t="shared" si="4"/>
        <v/>
      </c>
      <c r="AA67" s="48" t="str">
        <f t="shared" si="4"/>
        <v/>
      </c>
      <c r="AB67" s="48" t="str">
        <f t="shared" si="4"/>
        <v/>
      </c>
      <c r="AC67" s="48" t="str">
        <f t="shared" ref="AC67:AL67" si="6">IF(AC66=0,"",AC66)</f>
        <v/>
      </c>
      <c r="AD67" s="48" t="str">
        <f t="shared" si="6"/>
        <v/>
      </c>
      <c r="AE67" s="48" t="str">
        <f t="shared" si="6"/>
        <v/>
      </c>
      <c r="AF67" s="48" t="str">
        <f t="shared" si="6"/>
        <v/>
      </c>
      <c r="AG67" s="48" t="str">
        <f t="shared" si="6"/>
        <v/>
      </c>
      <c r="AH67" s="48" t="str">
        <f t="shared" si="6"/>
        <v/>
      </c>
      <c r="AI67" s="48" t="str">
        <f t="shared" si="6"/>
        <v/>
      </c>
      <c r="AJ67" s="48" t="str">
        <f t="shared" si="6"/>
        <v/>
      </c>
      <c r="AK67" s="48" t="str">
        <f t="shared" si="6"/>
        <v/>
      </c>
      <c r="AL67" s="48" t="str">
        <f t="shared" si="6"/>
        <v/>
      </c>
      <c r="AM67" s="48" t="str">
        <f t="shared" ref="AM67:AX67" si="7">IF(AM66=0,"",AM66)</f>
        <v/>
      </c>
      <c r="AN67" s="48" t="str">
        <f t="shared" si="7"/>
        <v/>
      </c>
      <c r="AO67" s="48" t="str">
        <f t="shared" si="7"/>
        <v/>
      </c>
      <c r="AP67" s="48" t="str">
        <f t="shared" si="7"/>
        <v/>
      </c>
      <c r="AQ67" s="48" t="str">
        <f t="shared" si="7"/>
        <v/>
      </c>
      <c r="AR67" s="48" t="str">
        <f t="shared" si="7"/>
        <v/>
      </c>
      <c r="AS67" s="109" t="str">
        <f t="shared" si="7"/>
        <v/>
      </c>
      <c r="AT67" s="109" t="str">
        <f t="shared" si="7"/>
        <v/>
      </c>
      <c r="AU67" s="109" t="str">
        <f t="shared" si="7"/>
        <v/>
      </c>
      <c r="AV67" s="109" t="str">
        <f t="shared" si="7"/>
        <v/>
      </c>
      <c r="AW67" s="109" t="str">
        <f t="shared" si="7"/>
        <v/>
      </c>
      <c r="AX67" s="109" t="str">
        <f t="shared" si="7"/>
        <v/>
      </c>
    </row>
    <row r="68" spans="1:50" s="108" customFormat="1" x14ac:dyDescent="0.25">
      <c r="A68" s="121"/>
      <c r="B68" s="48"/>
      <c r="C68" s="48" t="str">
        <f>IF(C67&gt;$C$70,C67,"")</f>
        <v/>
      </c>
      <c r="D68" s="48" t="str">
        <f>IF(D67&gt;$C$70,D67,"")</f>
        <v/>
      </c>
      <c r="E68" s="48" t="str">
        <f>IF(E67&gt;$C$70,E67,"")</f>
        <v/>
      </c>
      <c r="F68" s="48" t="str">
        <f>IF(F67&gt;$C$70,F67,"")</f>
        <v/>
      </c>
      <c r="G68" s="48" t="str">
        <f>IF(G67&gt;$C$70,G67,"")</f>
        <v/>
      </c>
      <c r="H68" s="48" t="str">
        <f t="shared" ref="H68:O68" si="8">IF(H67&gt;$C$70,H67,"")</f>
        <v/>
      </c>
      <c r="I68" s="48" t="str">
        <f t="shared" si="8"/>
        <v/>
      </c>
      <c r="J68" s="48" t="str">
        <f t="shared" si="8"/>
        <v/>
      </c>
      <c r="K68" s="48">
        <f t="shared" si="8"/>
        <v>24.867577421201947</v>
      </c>
      <c r="L68" s="48" t="str">
        <f t="shared" si="8"/>
        <v/>
      </c>
      <c r="M68" s="48" t="str">
        <f t="shared" si="8"/>
        <v/>
      </c>
      <c r="N68" s="48" t="str">
        <f t="shared" si="8"/>
        <v/>
      </c>
      <c r="O68" s="48">
        <f t="shared" si="8"/>
        <v>25.944519750466601</v>
      </c>
      <c r="P68" s="48">
        <f t="shared" ref="P68:AB68" si="9">IF(P67&gt;$C$70,P67,"")</f>
        <v>26.43403899104144</v>
      </c>
      <c r="Q68" s="48" t="str">
        <f t="shared" si="9"/>
        <v/>
      </c>
      <c r="R68" s="48" t="str">
        <f t="shared" si="9"/>
        <v/>
      </c>
      <c r="S68" s="48">
        <f t="shared" si="9"/>
        <v>24.867577421201947</v>
      </c>
      <c r="T68" s="48">
        <f t="shared" si="9"/>
        <v>25.455000509891757</v>
      </c>
      <c r="U68" s="48" t="str">
        <f t="shared" si="9"/>
        <v/>
      </c>
      <c r="V68" s="48" t="str">
        <f t="shared" si="9"/>
        <v/>
      </c>
      <c r="W68" s="48" t="str">
        <f t="shared" si="9"/>
        <v/>
      </c>
      <c r="X68" s="48" t="str">
        <f t="shared" si="9"/>
        <v/>
      </c>
      <c r="Y68" s="48" t="str">
        <f t="shared" si="9"/>
        <v/>
      </c>
      <c r="Z68" s="48" t="str">
        <f t="shared" si="9"/>
        <v/>
      </c>
      <c r="AA68" s="48" t="str">
        <f t="shared" si="9"/>
        <v/>
      </c>
      <c r="AB68" s="48" t="str">
        <f t="shared" si="9"/>
        <v/>
      </c>
      <c r="AC68" s="48" t="str">
        <f t="shared" ref="AC68:AP68" si="10">IF(AC67&gt;$C$70,AC67,"")</f>
        <v/>
      </c>
      <c r="AD68" s="48" t="str">
        <f t="shared" si="10"/>
        <v/>
      </c>
      <c r="AE68" s="48" t="str">
        <f t="shared" si="10"/>
        <v/>
      </c>
      <c r="AF68" s="48" t="str">
        <f t="shared" si="10"/>
        <v/>
      </c>
      <c r="AG68" s="48" t="str">
        <f t="shared" si="10"/>
        <v/>
      </c>
      <c r="AH68" s="48" t="str">
        <f t="shared" si="10"/>
        <v/>
      </c>
      <c r="AI68" s="48" t="str">
        <f t="shared" si="10"/>
        <v/>
      </c>
      <c r="AJ68" s="48" t="str">
        <f t="shared" si="10"/>
        <v/>
      </c>
      <c r="AK68" s="48" t="str">
        <f t="shared" si="10"/>
        <v/>
      </c>
      <c r="AL68" s="48" t="str">
        <f t="shared" si="10"/>
        <v/>
      </c>
      <c r="AM68" s="48" t="str">
        <f t="shared" si="10"/>
        <v/>
      </c>
      <c r="AN68" s="48" t="str">
        <f t="shared" si="10"/>
        <v/>
      </c>
      <c r="AO68" s="48" t="str">
        <f t="shared" si="10"/>
        <v/>
      </c>
      <c r="AP68" s="48" t="str">
        <f t="shared" si="10"/>
        <v/>
      </c>
      <c r="AQ68" s="48"/>
      <c r="AR68" s="48"/>
    </row>
    <row r="69" spans="1:50" s="108" customFormat="1" x14ac:dyDescent="0.25">
      <c r="A69" s="121"/>
      <c r="B69" s="48"/>
      <c r="C69" s="48" t="s">
        <v>30</v>
      </c>
      <c r="D69" s="48" t="s">
        <v>31</v>
      </c>
      <c r="E69" s="48" t="s">
        <v>32</v>
      </c>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row>
    <row r="70" spans="1:50" s="108" customFormat="1" x14ac:dyDescent="0.25">
      <c r="A70" s="121"/>
      <c r="B70" s="48"/>
      <c r="C70" s="48">
        <f>QUARTILE(C67:AP67,3)</f>
        <v>24.475962028742074</v>
      </c>
      <c r="D70" s="48">
        <f>AVERAGE(C67:AP67)</f>
        <v>22.396143759656269</v>
      </c>
      <c r="E70" s="48">
        <f>AVERAGE(C68:AP68)</f>
        <v>25.51374281876074</v>
      </c>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row>
    <row r="71" spans="1:50" s="108" customFormat="1" x14ac:dyDescent="0.25">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row>
    <row r="72" spans="1:50" s="108" customFormat="1" x14ac:dyDescent="0.25">
      <c r="B72" s="109"/>
      <c r="C72" s="128"/>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row>
    <row r="73" spans="1:50" s="108" customFormat="1" x14ac:dyDescent="0.25">
      <c r="B73" s="109"/>
      <c r="C73" s="128"/>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row>
    <row r="74" spans="1:50" x14ac:dyDescent="0.25">
      <c r="C74" s="129"/>
    </row>
  </sheetData>
  <sheetProtection password="9E01" sheet="1" objects="1" scenarios="1"/>
  <mergeCells count="38">
    <mergeCell ref="F54:R54"/>
    <mergeCell ref="S54:T54"/>
    <mergeCell ref="AW56:AX56"/>
    <mergeCell ref="B57:AQ60"/>
    <mergeCell ref="D35:AO36"/>
    <mergeCell ref="AP35:AP36"/>
    <mergeCell ref="F44:R44"/>
    <mergeCell ref="S44:T44"/>
    <mergeCell ref="F46:R46"/>
    <mergeCell ref="S46:T46"/>
    <mergeCell ref="F52:R52"/>
    <mergeCell ref="S52:T52"/>
    <mergeCell ref="U52:V52"/>
    <mergeCell ref="F50:R50"/>
    <mergeCell ref="S50:T50"/>
    <mergeCell ref="U50:V50"/>
    <mergeCell ref="C1:AP1"/>
    <mergeCell ref="Q9:T9"/>
    <mergeCell ref="AP26:AP27"/>
    <mergeCell ref="C31:V31"/>
    <mergeCell ref="W31:AP31"/>
    <mergeCell ref="Z7:AA7"/>
    <mergeCell ref="C3:AQ5"/>
    <mergeCell ref="AM11:AN11"/>
    <mergeCell ref="AO11:AQ11"/>
    <mergeCell ref="Q13:T13"/>
    <mergeCell ref="AM13:AN13"/>
    <mergeCell ref="AO13:AQ13"/>
    <mergeCell ref="AI9:AJ9"/>
    <mergeCell ref="AM9:AN9"/>
    <mergeCell ref="AP9:AQ9"/>
    <mergeCell ref="S15:T15"/>
    <mergeCell ref="Q15:R15"/>
    <mergeCell ref="F48:R48"/>
    <mergeCell ref="S48:T48"/>
    <mergeCell ref="U48:V48"/>
    <mergeCell ref="U44:V44"/>
    <mergeCell ref="U46:V46"/>
  </mergeCells>
  <dataValidations count="4">
    <dataValidation type="list" allowBlank="1" showInputMessage="1" showErrorMessage="1" sqref="Q9" xr:uid="{00000000-0002-0000-0200-000000000000}">
      <formula1>$U$9:$U$10</formula1>
    </dataValidation>
    <dataValidation allowBlank="1" showErrorMessage="1" promptTitle="Select from drop down tab" prompt="Select either kg N/ha or mm effluent applied" sqref="AV33:AV42" xr:uid="{00000000-0002-0000-0200-000001000000}"/>
    <dataValidation type="whole" allowBlank="1" showInputMessage="1" showErrorMessage="1" sqref="Q20 V20:W20" xr:uid="{00000000-0002-0000-0200-000002000000}">
      <formula1>1</formula1>
      <formula2>10000</formula2>
    </dataValidation>
    <dataValidation type="list" allowBlank="1" showInputMessage="1" showErrorMessage="1" sqref="Q13:T13" xr:uid="{00000000-0002-0000-0200-000003000000}">
      <formula1>$U$13:$U$14</formula1>
    </dataValidation>
  </dataValidations>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Travelling Irrigator</vt:lpstr>
      <vt:lpstr>Sprinklers</vt:lpstr>
      <vt:lpstr>Centre Pivot</vt:lpstr>
      <vt:lpstr>'Centre Pivot'!Print_Area</vt:lpstr>
      <vt:lpstr>Sprinklers!Print_Area</vt:lpstr>
      <vt:lpstr>'Travelling Irrigator'!Print_Area</vt:lpstr>
    </vt:vector>
  </TitlesOfParts>
  <Company>SIG Information Technology (SIG-IT)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Fransen</dc:creator>
  <cp:lastModifiedBy>Davieth Verheij</cp:lastModifiedBy>
  <cp:lastPrinted>2013-05-24T04:40:41Z</cp:lastPrinted>
  <dcterms:created xsi:type="dcterms:W3CDTF">2012-12-29T00:56:54Z</dcterms:created>
  <dcterms:modified xsi:type="dcterms:W3CDTF">2025-04-14T22:35:36Z</dcterms:modified>
</cp:coreProperties>
</file>